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BH_LSIP\"/>
    </mc:Choice>
  </mc:AlternateContent>
  <xr:revisionPtr revIDLastSave="0" documentId="13_ncr:1_{E8648BDC-9021-4529-842E-9D59C05A9234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W103" i="78" l="1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O97" i="78" l="1"/>
  <c r="CN107" i="78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<sst xmlns="http://schemas.openxmlformats.org/spreadsheetml/2006/main" count="2354" uniqueCount="530">
  <si>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</si>
  <si>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</si>
  <si>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</si>
  <si>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</si>
  <si>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</si>
  <si>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</si>
  <si>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</si>
  <si>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</si>
  <si>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</si>
  <si>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</si>
  <si>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</si>
  <si>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</si>
  <si>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</si>
  <si>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</si>
  <si>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</si>
  <si>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</si>
  <si>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</si>
  <si>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</si>
  <si>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</si>
  <si>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</si>
  <si>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</si>
  <si>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</si>
  <si>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</si>
  <si>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</si>
  <si>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</si>
  <si>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</si>
  <si>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</si>
  <si>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</si>
  <si>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</si>
  <si>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</si>
  <si>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</si>
  <si>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</si>
  <si>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</si>
  <si>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</si>
  <si>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</si>
  <si>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</si>
  <si>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</si>
  <si>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</si>
  <si>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</si>
  <si>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</si>
  <si>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</si>
  <si>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</si>
  <si>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</si>
  <si>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</si>
  <si>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</si>
  <si>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</si>
  <si>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</si>
  <si>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</si>
  <si>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</si>
  <si>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</si>
  <si>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</si>
  <si>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</si>
  <si>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</si>
  <si>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</si>
  <si>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</si>
  <si>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</si>
  <si>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</si>
  <si>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</si>
  <si>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</si>
  <si>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</si>
  <si>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</si>
  <si>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</si>
  <si>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</si>
  <si>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</si>
  <si>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</si>
  <si>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</si>
  <si>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</si>
  <si>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</si>
  <si>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</si>
  <si>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</si>
  <si>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</si>
  <si>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</si>
  <si>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</si>
  <si>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</si>
  <si>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</si>
  <si>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</si>
  <si>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</si>
  <si>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</si>
  <si>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</si>
  <si>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</si>
  <si>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</si>
  <si>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</si>
  <si>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</si>
  <si>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</si>
  <si>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</si>
  <si>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</si>
  <si>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</si>
  <si>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</si>
  <si>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</si>
  <si>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</si>
  <si>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</si>
  <si>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</si>
  <si>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</si>
  <si>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</si>
  <si>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</si>
  <si>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</si>
  <si>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</si>
  <si>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</si>
  <si>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</si>
  <si>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</si>
  <si>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</si>
  <si>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</si>
  <si>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</si>
  <si>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</si>
  <si>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</si>
  <si>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</si>
  <si>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</si>
  <si>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</si>
  <si>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</si>
  <si>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</si>
  <si>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</si>
  <si>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</si>
  <si>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</si>
  <si>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</si>
  <si>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</si>
  <si>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</si>
  <si>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</si>
  <si>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</si>
  <si>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</si>
  <si>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</si>
  <si>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</si>
  <si>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</si>
  <si>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</si>
  <si>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</si>
  <si>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</si>
  <si>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</si>
  <si>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</si>
  <si>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</si>
  <si>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</si>
  <si>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</si>
  <si>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</si>
  <si>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</si>
  <si>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</si>
  <si>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</si>
  <si>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</si>
  <si>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</si>
  <si>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</si>
  <si>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</si>
  <si>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</si>
  <si>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</si>
  <si>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</si>
  <si>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</si>
  <si>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</si>
  <si>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</si>
  <si>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</si>
  <si>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</si>
  <si>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</si>
  <si>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</si>
  <si>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</si>
  <si>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</si>
  <si>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</si>
  <si>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</si>
  <si>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</si>
  <si>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</si>
  <si>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</si>
  <si>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</si>
  <si>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</si>
  <si>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</si>
  <si>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</si>
  <si>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</si>
  <si>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</si>
  <si>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</si>
  <si>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</si>
  <si>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</si>
  <si>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</si>
  <si>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</si>
  <si>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</si>
  <si>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</si>
  <si>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</si>
  <si>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</si>
  <si>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</si>
  <si>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</si>
  <si>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</si>
  <si>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</si>
  <si>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</si>
  <si>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</si>
  <si>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</si>
  <si>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</si>
  <si>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</si>
  <si>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</si>
  <si>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</si>
  <si>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</si>
  <si>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</si>
  <si>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</si>
  <si>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</si>
  <si>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</si>
  <si>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</si>
  <si>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</si>
  <si>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</si>
  <si>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</si>
  <si>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</si>
  <si>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</si>
  <si>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</si>
  <si>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</si>
  <si>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</si>
  <si>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</si>
  <si>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</si>
  <si>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</si>
  <si>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</si>
  <si>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</si>
  <si>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</si>
  <si>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</si>
  <si>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</si>
  <si>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</si>
  <si>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</si>
  <si>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</si>
  <si>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</si>
  <si>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</si>
  <si>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</si>
  <si>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</si>
  <si>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</si>
  <si>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</si>
  <si>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</si>
  <si>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</si>
  <si>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</si>
  <si>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</si>
  <si>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</si>
  <si>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</si>
  <si>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</si>
  <si>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</si>
  <si>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</si>
  <si>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</si>
  <si>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</si>
  <si>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</si>
  <si>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</si>
  <si>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</si>
  <si>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</si>
  <si>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</si>
  <si>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</si>
  <si>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</si>
  <si>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</si>
  <si>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</si>
  <si>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</si>
  <si>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</si>
  <si>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</si>
  <si>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</si>
  <si>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</si>
  <si>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</si>
  <si>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</si>
  <si>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</si>
  <si>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</si>
  <si>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</si>
  <si>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</si>
  <si>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</si>
  <si>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</si>
  <si>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</si>
  <si>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</si>
  <si>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</si>
  <si>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</si>
  <si>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</si>
  <si>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</si>
  <si>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</si>
  <si>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</si>
  <si>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</si>
  <si>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</si>
  <si>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</si>
  <si>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</si>
  <si>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</si>
  <si>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</si>
  <si>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</si>
  <si>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</si>
  <si>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</si>
  <si>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</si>
  <si>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</si>
  <si>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</si>
  <si>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</si>
  <si>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</si>
  <si>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</si>
  <si>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</si>
  <si>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</si>
  <si>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</si>
  <si>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</si>
  <si>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</si>
  <si>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</si>
  <si>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</si>
  <si>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</si>
  <si>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</si>
  <si>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</si>
  <si>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</si>
  <si>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</si>
  <si>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</si>
  <si>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</si>
  <si>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</si>
  <si>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</si>
  <si>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</si>
  <si>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</si>
  <si>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</si>
  <si>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</si>
  <si>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</si>
  <si>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</si>
  <si>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</si>
  <si>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</si>
  <si>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</si>
  <si>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</si>
  <si>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</si>
  <si>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</si>
  <si>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</si>
  <si>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</si>
  <si>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</si>
  <si>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</si>
  <si>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</si>
  <si>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</si>
  <si>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</si>
  <si>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</si>
  <si>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</si>
  <si>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</si>
  <si>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</si>
  <si>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</si>
  <si>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</si>
  <si>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</si>
  <si>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</si>
  <si>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</si>
  <si>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</si>
  <si>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</si>
  <si>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</si>
  <si>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</si>
  <si>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</si>
  <si>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</si>
  <si>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</si>
  <si>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</si>
  <si>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</si>
  <si>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</si>
  <si>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</si>
  <si>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</si>
  <si>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</si>
  <si>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</si>
  <si>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</si>
  <si>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</si>
  <si>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</si>
  <si>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</si>
  <si>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</si>
  <si>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</si>
  <si>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</si>
  <si>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</si>
  <si>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</si>
  <si>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</si>
  <si>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</si>
  <si>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</si>
  <si>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</si>
  <si>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</si>
  <si>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</si>
  <si>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</si>
  <si>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</si>
  <si>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</si>
  <si>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</si>
  <si>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</si>
  <si>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</si>
  <si>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</si>
  <si>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</si>
  <si>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</si>
  <si>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</si>
  <si>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</si>
  <si>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</si>
  <si>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</si>
  <si>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</si>
  <si>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</si>
  <si>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</si>
  <si>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</si>
  <si>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</si>
  <si>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</si>
  <si>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</si>
  <si>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</si>
  <si>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</si>
  <si>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</si>
  <si>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</si>
  <si>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</si>
  <si>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</si>
  <si>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</si>
  <si>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</si>
  <si>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</si>
  <si>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</si>
  <si>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</si>
  <si>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</si>
  <si>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</si>
  <si>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</si>
  <si>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</si>
  <si>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</si>
  <si>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</si>
  <si>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</si>
  <si>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</si>
  <si>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</si>
  <si>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</si>
  <si>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</si>
  <si>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</si>
  <si>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</si>
  <si>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</si>
  <si>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</si>
  <si>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</si>
  <si>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</si>
  <si>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</si>
  <si>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</si>
  <si>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</si>
  <si>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</si>
  <si>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</si>
  <si>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</si>
  <si>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</si>
  <si>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</si>
  <si>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</si>
  <si>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</si>
  <si>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</si>
  <si>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</si>
  <si>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</si>
  <si>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</si>
  <si>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</si>
  <si>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</si>
  <si>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</si>
  <si>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</si>
  <si>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</si>
  <si>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</si>
  <si>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</si>
  <si>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</si>
  <si>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</si>
  <si>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</si>
  <si>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</si>
  <si>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</si>
  <si>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</si>
  <si>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</si>
  <si>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</si>
  <si>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</si>
  <si>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</si>
  <si>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</si>
  <si>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</si>
  <si>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</si>
  <si>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</si>
  <si>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</si>
  <si>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</si>
  <si>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</si>
  <si>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</si>
  <si>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</si>
  <si>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</si>
  <si>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</si>
  <si>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</si>
  <si>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</si>
  <si>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</si>
  <si>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</si>
  <si>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</si>
  <si>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</si>
  <si>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</si>
  <si>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</si>
  <si>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</si>
  <si>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</si>
  <si>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</si>
  <si>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</si>
  <si>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</si>
  <si>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</si>
  <si>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</si>
  <si>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</si>
  <si>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</si>
  <si>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</si>
  <si>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</si>
  <si>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</si>
  <si>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</si>
  <si>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</si>
  <si>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</si>
  <si>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</si>
  <si>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</si>
  <si>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</si>
  <si>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</si>
  <si>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</si>
  <si>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</si>
  <si>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</si>
  <si>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</si>
  <si>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</si>
  <si>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</si>
  <si>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</si>
  <si>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</si>
  <si>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</si>
  <si>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</si>
  <si>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</si>
  <si>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</si>
  <si>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</si>
  <si>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</si>
  <si>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</si>
  <si>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</si>
  <si>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</si>
  <si>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</si>
  <si>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</si>
  <si>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</si>
  <si>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</si>
  <si>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</si>
  <si>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</si>
  <si>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</si>
  <si>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</si>
  <si>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</si>
  <si>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</si>
  <si>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</si>
  <si>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</si>
  <si>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</si>
  <si>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</si>
  <si>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</si>
  <si>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</si>
  <si>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</si>
  <si>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</si>
  <si>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</si>
  <si>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</si>
  <si>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</si>
  <si>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</si>
  <si>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</si>
  <si>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</si>
  <si>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</si>
  <si>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</si>
  <si>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</si>
  <si>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</si>
  <si>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</si>
  <si>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</si>
  <si>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</si>
  <si>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</si>
  <si>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</si>
  <si>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</si>
  <si>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</si>
  <si>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</si>
  <si>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</si>
  <si>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</si>
  <si>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</si>
  <si>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</si>
  <si>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</si>
  <si>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</si>
  <si>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</si>
  <si>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</si>
  <si>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</si>
  <si>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</si>
  <si>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</si>
  <si>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</si>
  <si>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</si>
  <si>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automation/Data/Results/Workbooks/LSIPs/BH_LSIP/BH_LSIP_Database.Main.xlsx</t>
  </si>
  <si>
    <t>LSIP</t>
  </si>
  <si>
    <t>1. Brighton and Hove East Sussex West Sussex</t>
  </si>
  <si>
    <t>LSIP name</t>
  </si>
  <si>
    <t>Brighton and Hove East Sussex West Sussex</t>
  </si>
  <si>
    <t>09 03 2023 10:25:21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</si>
</sst>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0.59663902141597891</c:v>
                </c:pt>
                <c:pt idx="2">
                  <c:v>0.77908521432232813</c:v>
                </c:pt>
                <c:pt idx="3">
                  <c:v>-0.20968801044088936</c:v>
                </c:pt>
                <c:pt idx="4">
                  <c:v>1.239073017131509</c:v>
                </c:pt>
                <c:pt idx="5">
                  <c:v>0.50965088293843941</c:v>
                </c:pt>
                <c:pt idx="7">
                  <c:v>-1.2809115028567186</c:v>
                </c:pt>
                <c:pt idx="8">
                  <c:v>-2.8850427613423935</c:v>
                </c:pt>
                <c:pt idx="9">
                  <c:v>-6.490833579230193E-2</c:v>
                </c:pt>
                <c:pt idx="10">
                  <c:v>0.87604906322473752</c:v>
                </c:pt>
                <c:pt idx="11">
                  <c:v>0.11782729681324433</c:v>
                </c:pt>
                <c:pt idx="12">
                  <c:v>-1.1782388890779427</c:v>
                </c:pt>
                <c:pt idx="13">
                  <c:v>-1.8110971644203944</c:v>
                </c:pt>
                <c:pt idx="14">
                  <c:v>-5.2343807496561423</c:v>
                </c:pt>
                <c:pt idx="15">
                  <c:v>-0.73082251536997767</c:v>
                </c:pt>
                <c:pt idx="17">
                  <c:v>0.92274610267053525</c:v>
                </c:pt>
                <c:pt idx="18">
                  <c:v>1.4799782326237798</c:v>
                </c:pt>
                <c:pt idx="19">
                  <c:v>0.9131424293827628</c:v>
                </c:pt>
                <c:pt idx="20">
                  <c:v>1.0223454484350691</c:v>
                </c:pt>
                <c:pt idx="22">
                  <c:v>2.5184010179087668</c:v>
                </c:pt>
                <c:pt idx="24">
                  <c:v>1.3802054977444023</c:v>
                </c:pt>
                <c:pt idx="25">
                  <c:v>5.3633320019616182</c:v>
                </c:pt>
                <c:pt idx="26">
                  <c:v>6.3888625225169582</c:v>
                </c:pt>
                <c:pt idx="27">
                  <c:v>2.983649350086659</c:v>
                </c:pt>
                <c:pt idx="29">
                  <c:v>4.0748925933311586</c:v>
                </c:pt>
                <c:pt idx="30">
                  <c:v>18.400003010924436</c:v>
                </c:pt>
                <c:pt idx="31">
                  <c:v>13.430844280750165</c:v>
                </c:pt>
                <c:pt idx="32">
                  <c:v>-1.4998772144407369</c:v>
                </c:pt>
                <c:pt idx="33">
                  <c:v>3.2348416201622765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0.33704770528932837</c:v>
                </c:pt>
                <c:pt idx="2">
                  <c:v>0.31763703955935974</c:v>
                </c:pt>
                <c:pt idx="3">
                  <c:v>0.13118905165823147</c:v>
                </c:pt>
                <c:pt idx="4">
                  <c:v>0.11030803370331022</c:v>
                </c:pt>
                <c:pt idx="5">
                  <c:v>0.22341240320769007</c:v>
                </c:pt>
                <c:pt idx="7">
                  <c:v>-0.35096898258267784</c:v>
                </c:pt>
                <c:pt idx="8">
                  <c:v>0.97269224402010135</c:v>
                </c:pt>
                <c:pt idx="9">
                  <c:v>0.92416824303351852</c:v>
                </c:pt>
                <c:pt idx="10">
                  <c:v>0.85135899193480302</c:v>
                </c:pt>
                <c:pt idx="11">
                  <c:v>0.61789471408679741</c:v>
                </c:pt>
                <c:pt idx="12">
                  <c:v>-0.71693873688352117</c:v>
                </c:pt>
                <c:pt idx="13">
                  <c:v>0.97304468553860435</c:v>
                </c:pt>
                <c:pt idx="14">
                  <c:v>-0.42394376336668538</c:v>
                </c:pt>
                <c:pt idx="15">
                  <c:v>0.56821422288657608</c:v>
                </c:pt>
                <c:pt idx="17">
                  <c:v>1.2761369300765102</c:v>
                </c:pt>
                <c:pt idx="18">
                  <c:v>-0.2121106003587947</c:v>
                </c:pt>
                <c:pt idx="19">
                  <c:v>0.12272913131388119</c:v>
                </c:pt>
                <c:pt idx="20">
                  <c:v>0.39937201129802702</c:v>
                </c:pt>
                <c:pt idx="22">
                  <c:v>0.64498450629277837</c:v>
                </c:pt>
                <c:pt idx="24">
                  <c:v>-1.1933361370837003</c:v>
                </c:pt>
                <c:pt idx="25">
                  <c:v>-2.4629096574135034</c:v>
                </c:pt>
                <c:pt idx="26">
                  <c:v>1.2759071132035116</c:v>
                </c:pt>
                <c:pt idx="27">
                  <c:v>-1.1880894086251148</c:v>
                </c:pt>
                <c:pt idx="29">
                  <c:v>1.1006869101462646</c:v>
                </c:pt>
                <c:pt idx="30">
                  <c:v>-8.9079023180704819E-2</c:v>
                </c:pt>
                <c:pt idx="31">
                  <c:v>-1.2815031368088814</c:v>
                </c:pt>
                <c:pt idx="32">
                  <c:v>0.3896944361864163</c:v>
                </c:pt>
                <c:pt idx="33">
                  <c:v>0.46355660821111311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7.3390000000000049</c:v>
                </c:pt>
                <c:pt idx="1">
                  <c:v>7.8060000000000089</c:v>
                </c:pt>
                <c:pt idx="2">
                  <c:v>9.803000000000031</c:v>
                </c:pt>
                <c:pt idx="3">
                  <c:v>7.0630000000000113</c:v>
                </c:pt>
                <c:pt idx="4">
                  <c:v>13.329000000000018</c:v>
                </c:pt>
                <c:pt idx="5">
                  <c:v>9.3710000000000022</c:v>
                </c:pt>
                <c:pt idx="6">
                  <c:v>9.3970000000000091</c:v>
                </c:pt>
                <c:pt idx="7">
                  <c:v>10.542000000000005</c:v>
                </c:pt>
                <c:pt idx="8">
                  <c:v>8.8940000000000019</c:v>
                </c:pt>
                <c:pt idx="9">
                  <c:v>10.953000000000014</c:v>
                </c:pt>
                <c:pt idx="10">
                  <c:v>8.6889999999999841</c:v>
                </c:pt>
                <c:pt idx="11">
                  <c:v>8.7530000000000054</c:v>
                </c:pt>
                <c:pt idx="12">
                  <c:v>8.8099999999999792</c:v>
                </c:pt>
                <c:pt idx="13">
                  <c:v>8.9010000000000318</c:v>
                </c:pt>
                <c:pt idx="14">
                  <c:v>8.9590000000000103</c:v>
                </c:pt>
                <c:pt idx="15">
                  <c:v>8.9769999999999985</c:v>
                </c:pt>
                <c:pt idx="16">
                  <c:v>8.9999999999999751</c:v>
                </c:pt>
                <c:pt idx="17">
                  <c:v>9.0210000000000079</c:v>
                </c:pt>
                <c:pt idx="18">
                  <c:v>9.0400000000000045</c:v>
                </c:pt>
                <c:pt idx="19">
                  <c:v>9.0579999999999963</c:v>
                </c:pt>
                <c:pt idx="20">
                  <c:v>9.0859999999999879</c:v>
                </c:pt>
                <c:pt idx="21">
                  <c:v>9.1129999999999942</c:v>
                </c:pt>
                <c:pt idx="22">
                  <c:v>9.1389999999999922</c:v>
                </c:pt>
                <c:pt idx="23">
                  <c:v>9.1639999999999855</c:v>
                </c:pt>
                <c:pt idx="24" formatCode="#,##0.00">
                  <c:v>9.1879999999999846</c:v>
                </c:pt>
                <c:pt idx="25">
                  <c:v>9.2110000000000021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0.38900000000000057</c:v>
                </c:pt>
                <c:pt idx="1">
                  <c:v>0.58500000000000119</c:v>
                </c:pt>
                <c:pt idx="2">
                  <c:v>1.4819999999999991</c:v>
                </c:pt>
                <c:pt idx="3">
                  <c:v>1.6379999999999997</c:v>
                </c:pt>
                <c:pt idx="4">
                  <c:v>0.95599999999999885</c:v>
                </c:pt>
                <c:pt idx="5">
                  <c:v>0.22099999999999961</c:v>
                </c:pt>
                <c:pt idx="6">
                  <c:v>0.41600000000000092</c:v>
                </c:pt>
                <c:pt idx="7">
                  <c:v>0.42599999999999943</c:v>
                </c:pt>
                <c:pt idx="8">
                  <c:v>0.18299999999999969</c:v>
                </c:pt>
                <c:pt idx="9">
                  <c:v>0.53699999999999959</c:v>
                </c:pt>
                <c:pt idx="10">
                  <c:v>0.41499999999999942</c:v>
                </c:pt>
                <c:pt idx="11">
                  <c:v>0.40599999999999936</c:v>
                </c:pt>
                <c:pt idx="12">
                  <c:v>0.40400000000000086</c:v>
                </c:pt>
                <c:pt idx="13">
                  <c:v>0.39400000000000102</c:v>
                </c:pt>
                <c:pt idx="14">
                  <c:v>0.38399999999999834</c:v>
                </c:pt>
                <c:pt idx="15">
                  <c:v>0.375999999999999</c:v>
                </c:pt>
                <c:pt idx="16">
                  <c:v>0.37200000000000039</c:v>
                </c:pt>
                <c:pt idx="17">
                  <c:v>0.36700000000000016</c:v>
                </c:pt>
                <c:pt idx="18">
                  <c:v>0.36299999999999905</c:v>
                </c:pt>
                <c:pt idx="19">
                  <c:v>0.35899999999999965</c:v>
                </c:pt>
                <c:pt idx="20">
                  <c:v>0.35599999999999971</c:v>
                </c:pt>
                <c:pt idx="21">
                  <c:v>0.35299999999999976</c:v>
                </c:pt>
                <c:pt idx="22">
                  <c:v>0.34899999999999975</c:v>
                </c:pt>
                <c:pt idx="23">
                  <c:v>0.3460000000000007</c:v>
                </c:pt>
                <c:pt idx="24" formatCode="#,##0.00">
                  <c:v>0.34399999999999975</c:v>
                </c:pt>
                <c:pt idx="25">
                  <c:v>0.3420000000000008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4.2380000000000049</c:v>
                </c:pt>
                <c:pt idx="1">
                  <c:v>3.6259999999999848</c:v>
                </c:pt>
                <c:pt idx="2">
                  <c:v>3.4090000000000038</c:v>
                </c:pt>
                <c:pt idx="3">
                  <c:v>3.3949999999999951</c:v>
                </c:pt>
                <c:pt idx="4">
                  <c:v>1.8689999999999984</c:v>
                </c:pt>
                <c:pt idx="5">
                  <c:v>1.6829999999999989</c:v>
                </c:pt>
                <c:pt idx="6">
                  <c:v>3.8750000000000036</c:v>
                </c:pt>
                <c:pt idx="7">
                  <c:v>4.2380000000000058</c:v>
                </c:pt>
                <c:pt idx="8">
                  <c:v>3.951999999999996</c:v>
                </c:pt>
                <c:pt idx="9">
                  <c:v>3.4239999999999973</c:v>
                </c:pt>
                <c:pt idx="10">
                  <c:v>3.9159999999999919</c:v>
                </c:pt>
                <c:pt idx="11">
                  <c:v>3.9000000000000101</c:v>
                </c:pt>
                <c:pt idx="12">
                  <c:v>3.8579999999999943</c:v>
                </c:pt>
                <c:pt idx="13">
                  <c:v>3.8470000000000111</c:v>
                </c:pt>
                <c:pt idx="14">
                  <c:v>3.8469999999999964</c:v>
                </c:pt>
                <c:pt idx="15">
                  <c:v>3.8450000000000015</c:v>
                </c:pt>
                <c:pt idx="16">
                  <c:v>3.8430000000000009</c:v>
                </c:pt>
                <c:pt idx="17">
                  <c:v>3.8430000000000031</c:v>
                </c:pt>
                <c:pt idx="18">
                  <c:v>3.8420000000000045</c:v>
                </c:pt>
                <c:pt idx="19">
                  <c:v>3.8430000000000049</c:v>
                </c:pt>
                <c:pt idx="20">
                  <c:v>3.8450000000000024</c:v>
                </c:pt>
                <c:pt idx="21">
                  <c:v>3.8480000000000025</c:v>
                </c:pt>
                <c:pt idx="22">
                  <c:v>3.8519999999999968</c:v>
                </c:pt>
                <c:pt idx="23">
                  <c:v>3.8550000000000035</c:v>
                </c:pt>
                <c:pt idx="24" formatCode="#,##0.00">
                  <c:v>3.8590000000000018</c:v>
                </c:pt>
                <c:pt idx="25">
                  <c:v>3.8640000000000061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4.2290000000000019</c:v>
                </c:pt>
                <c:pt idx="1">
                  <c:v>4.3539999999999903</c:v>
                </c:pt>
                <c:pt idx="2">
                  <c:v>3.9319999999999942</c:v>
                </c:pt>
                <c:pt idx="3">
                  <c:v>3.4510000000000014</c:v>
                </c:pt>
                <c:pt idx="4">
                  <c:v>4.3730000000000038</c:v>
                </c:pt>
                <c:pt idx="5">
                  <c:v>4.1350000000000122</c:v>
                </c:pt>
                <c:pt idx="6">
                  <c:v>3.9399999999999955</c:v>
                </c:pt>
                <c:pt idx="7">
                  <c:v>5.185000000000012</c:v>
                </c:pt>
                <c:pt idx="8">
                  <c:v>5.1920000000000037</c:v>
                </c:pt>
                <c:pt idx="9">
                  <c:v>5.4330000000000078</c:v>
                </c:pt>
                <c:pt idx="10">
                  <c:v>5.0489999999999879</c:v>
                </c:pt>
                <c:pt idx="11">
                  <c:v>4.9790000000000019</c:v>
                </c:pt>
                <c:pt idx="12">
                  <c:v>4.9600000000000009</c:v>
                </c:pt>
                <c:pt idx="13">
                  <c:v>5.0530000000000097</c:v>
                </c:pt>
                <c:pt idx="14">
                  <c:v>5.2650000000000032</c:v>
                </c:pt>
                <c:pt idx="15">
                  <c:v>5.3850000000000087</c:v>
                </c:pt>
                <c:pt idx="16">
                  <c:v>5.4759999999999955</c:v>
                </c:pt>
                <c:pt idx="17">
                  <c:v>5.5479999999999787</c:v>
                </c:pt>
                <c:pt idx="18">
                  <c:v>5.6100000000000172</c:v>
                </c:pt>
                <c:pt idx="19">
                  <c:v>5.6650000000000036</c:v>
                </c:pt>
                <c:pt idx="20">
                  <c:v>5.7170000000000085</c:v>
                </c:pt>
                <c:pt idx="21">
                  <c:v>5.7659999999999823</c:v>
                </c:pt>
                <c:pt idx="22">
                  <c:v>5.8130000000000122</c:v>
                </c:pt>
                <c:pt idx="23">
                  <c:v>5.8589999999999982</c:v>
                </c:pt>
                <c:pt idx="24" formatCode="#,##0.00">
                  <c:v>5.9039999999999901</c:v>
                </c:pt>
                <c:pt idx="25">
                  <c:v>5.9499999999999895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3.7340000000000093</c:v>
                </c:pt>
                <c:pt idx="1">
                  <c:v>5.3299999999999974</c:v>
                </c:pt>
                <c:pt idx="2">
                  <c:v>4.697000000000001</c:v>
                </c:pt>
                <c:pt idx="3">
                  <c:v>3.7380000000000129</c:v>
                </c:pt>
                <c:pt idx="4">
                  <c:v>4.7590000000000003</c:v>
                </c:pt>
                <c:pt idx="5">
                  <c:v>4.3890000000000047</c:v>
                </c:pt>
                <c:pt idx="6">
                  <c:v>4.6960000000000051</c:v>
                </c:pt>
                <c:pt idx="7">
                  <c:v>5.3200000000000029</c:v>
                </c:pt>
                <c:pt idx="8">
                  <c:v>5.1729999999999841</c:v>
                </c:pt>
                <c:pt idx="9">
                  <c:v>6.0050000000000008</c:v>
                </c:pt>
                <c:pt idx="10">
                  <c:v>5.9820000000000064</c:v>
                </c:pt>
                <c:pt idx="11">
                  <c:v>6.121999999999999</c:v>
                </c:pt>
                <c:pt idx="12">
                  <c:v>6.2820000000000045</c:v>
                </c:pt>
                <c:pt idx="13">
                  <c:v>6.3789999999999862</c:v>
                </c:pt>
                <c:pt idx="14">
                  <c:v>6.4669999999999854</c:v>
                </c:pt>
                <c:pt idx="15">
                  <c:v>6.5480000000000214</c:v>
                </c:pt>
                <c:pt idx="16">
                  <c:v>6.6140000000000079</c:v>
                </c:pt>
                <c:pt idx="17">
                  <c:v>6.6799999999999873</c:v>
                </c:pt>
                <c:pt idx="18">
                  <c:v>6.7469999999999883</c:v>
                </c:pt>
                <c:pt idx="19">
                  <c:v>6.8130000000000077</c:v>
                </c:pt>
                <c:pt idx="20">
                  <c:v>6.8860000000000099</c:v>
                </c:pt>
                <c:pt idx="21">
                  <c:v>6.9580000000000215</c:v>
                </c:pt>
                <c:pt idx="22">
                  <c:v>7.0290000000000017</c:v>
                </c:pt>
                <c:pt idx="23">
                  <c:v>7.0989999999999949</c:v>
                </c:pt>
                <c:pt idx="24" formatCode="#,##0.00">
                  <c:v>7.1680000000000099</c:v>
                </c:pt>
                <c:pt idx="25">
                  <c:v>7.2349999999999968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14.383999999999959</c:v>
                </c:pt>
                <c:pt idx="1">
                  <c:v>14.150000000000009</c:v>
                </c:pt>
                <c:pt idx="2">
                  <c:v>12.406000000000006</c:v>
                </c:pt>
                <c:pt idx="3">
                  <c:v>13.273999999999965</c:v>
                </c:pt>
                <c:pt idx="4">
                  <c:v>12.580000000000005</c:v>
                </c:pt>
                <c:pt idx="5">
                  <c:v>11.527000000000008</c:v>
                </c:pt>
                <c:pt idx="6">
                  <c:v>13.80800000000001</c:v>
                </c:pt>
                <c:pt idx="7">
                  <c:v>14.069000000000004</c:v>
                </c:pt>
                <c:pt idx="8">
                  <c:v>13.118999999999975</c:v>
                </c:pt>
                <c:pt idx="9">
                  <c:v>15.177999999999999</c:v>
                </c:pt>
                <c:pt idx="10">
                  <c:v>14.968</c:v>
                </c:pt>
                <c:pt idx="11">
                  <c:v>15.025000000000022</c:v>
                </c:pt>
                <c:pt idx="12">
                  <c:v>14.714000000000034</c:v>
                </c:pt>
                <c:pt idx="13">
                  <c:v>14.516000000000034</c:v>
                </c:pt>
                <c:pt idx="14">
                  <c:v>14.265000000000008</c:v>
                </c:pt>
                <c:pt idx="15">
                  <c:v>13.939000000000011</c:v>
                </c:pt>
                <c:pt idx="16">
                  <c:v>13.523999999999942</c:v>
                </c:pt>
                <c:pt idx="17">
                  <c:v>13.117999999999997</c:v>
                </c:pt>
                <c:pt idx="18">
                  <c:v>12.723999999999988</c:v>
                </c:pt>
                <c:pt idx="19">
                  <c:v>12.342000000000004</c:v>
                </c:pt>
                <c:pt idx="20">
                  <c:v>11.982000000000033</c:v>
                </c:pt>
                <c:pt idx="21">
                  <c:v>11.626999999999999</c:v>
                </c:pt>
                <c:pt idx="22">
                  <c:v>11.280999999999999</c:v>
                </c:pt>
                <c:pt idx="23">
                  <c:v>10.94400000000002</c:v>
                </c:pt>
                <c:pt idx="24" formatCode="#,##0.00">
                  <c:v>10.615999999999998</c:v>
                </c:pt>
                <c:pt idx="25">
                  <c:v>10.296999999999995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29.388000000000002</c:v>
                </c:pt>
                <c:pt idx="1">
                  <c:v>27.077000000000062</c:v>
                </c:pt>
                <c:pt idx="2">
                  <c:v>29.373999999999977</c:v>
                </c:pt>
                <c:pt idx="3">
                  <c:v>26.508000000000045</c:v>
                </c:pt>
                <c:pt idx="4">
                  <c:v>27.477000000000039</c:v>
                </c:pt>
                <c:pt idx="5">
                  <c:v>28.756000000000018</c:v>
                </c:pt>
                <c:pt idx="6">
                  <c:v>30.991999999999997</c:v>
                </c:pt>
                <c:pt idx="7">
                  <c:v>29.912999999999929</c:v>
                </c:pt>
                <c:pt idx="8">
                  <c:v>29.706999999999894</c:v>
                </c:pt>
                <c:pt idx="9">
                  <c:v>30.77500000000002</c:v>
                </c:pt>
                <c:pt idx="10">
                  <c:v>30.796000000000014</c:v>
                </c:pt>
                <c:pt idx="11">
                  <c:v>30.577000000000066</c:v>
                </c:pt>
                <c:pt idx="12">
                  <c:v>30.102000000000046</c:v>
                </c:pt>
                <c:pt idx="13">
                  <c:v>29.563000000000024</c:v>
                </c:pt>
                <c:pt idx="14">
                  <c:v>29.252000000000034</c:v>
                </c:pt>
                <c:pt idx="15">
                  <c:v>28.823000000000039</c:v>
                </c:pt>
                <c:pt idx="16">
                  <c:v>28.45799999999997</c:v>
                </c:pt>
                <c:pt idx="17">
                  <c:v>28.096999999999959</c:v>
                </c:pt>
                <c:pt idx="18">
                  <c:v>27.755999999999975</c:v>
                </c:pt>
                <c:pt idx="19">
                  <c:v>27.432000000000048</c:v>
                </c:pt>
                <c:pt idx="20">
                  <c:v>27.139999999999958</c:v>
                </c:pt>
                <c:pt idx="21">
                  <c:v>26.835999999999977</c:v>
                </c:pt>
                <c:pt idx="22">
                  <c:v>26.54000000000006</c:v>
                </c:pt>
                <c:pt idx="23">
                  <c:v>26.255999999999975</c:v>
                </c:pt>
                <c:pt idx="24" formatCode="#,##0.00">
                  <c:v>25.980999999999991</c:v>
                </c:pt>
                <c:pt idx="25">
                  <c:v>25.720999999999989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60.526000000000082</c:v>
                </c:pt>
                <c:pt idx="1">
                  <c:v>50.436000000000092</c:v>
                </c:pt>
                <c:pt idx="2">
                  <c:v>50.482000000000191</c:v>
                </c:pt>
                <c:pt idx="3">
                  <c:v>52.901000000000067</c:v>
                </c:pt>
                <c:pt idx="4">
                  <c:v>53.227000000000025</c:v>
                </c:pt>
                <c:pt idx="5">
                  <c:v>54.114000000000026</c:v>
                </c:pt>
                <c:pt idx="6">
                  <c:v>63.532000000000075</c:v>
                </c:pt>
                <c:pt idx="7">
                  <c:v>66.885000000000062</c:v>
                </c:pt>
                <c:pt idx="8">
                  <c:v>57.896000000000065</c:v>
                </c:pt>
                <c:pt idx="9">
                  <c:v>60.05400000000003</c:v>
                </c:pt>
                <c:pt idx="10">
                  <c:v>61.280000000000086</c:v>
                </c:pt>
                <c:pt idx="11">
                  <c:v>60.860999999999834</c:v>
                </c:pt>
                <c:pt idx="12">
                  <c:v>61.417999999999971</c:v>
                </c:pt>
                <c:pt idx="13">
                  <c:v>62.685000000000024</c:v>
                </c:pt>
                <c:pt idx="14">
                  <c:v>63.644999999999975</c:v>
                </c:pt>
                <c:pt idx="15">
                  <c:v>64.053999999999832</c:v>
                </c:pt>
                <c:pt idx="16">
                  <c:v>64.41500000000012</c:v>
                </c:pt>
                <c:pt idx="17">
                  <c:v>64.679999999999978</c:v>
                </c:pt>
                <c:pt idx="18">
                  <c:v>64.995000000000175</c:v>
                </c:pt>
                <c:pt idx="19">
                  <c:v>65.287000000000162</c:v>
                </c:pt>
                <c:pt idx="20">
                  <c:v>65.633000000000052</c:v>
                </c:pt>
                <c:pt idx="21">
                  <c:v>65.986999999999867</c:v>
                </c:pt>
                <c:pt idx="22">
                  <c:v>66.351999999999933</c:v>
                </c:pt>
                <c:pt idx="23">
                  <c:v>66.724999999999881</c:v>
                </c:pt>
                <c:pt idx="24" formatCode="#,##0.00">
                  <c:v>67.101999999999776</c:v>
                </c:pt>
                <c:pt idx="25">
                  <c:v>67.483999999999895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116.0439999999996</c:v>
                </c:pt>
                <c:pt idx="1">
                  <c:v>116.06100000000004</c:v>
                </c:pt>
                <c:pt idx="2">
                  <c:v>122.18699999999981</c:v>
                </c:pt>
                <c:pt idx="3">
                  <c:v>123.82699999999988</c:v>
                </c:pt>
                <c:pt idx="4">
                  <c:v>125.62700000000009</c:v>
                </c:pt>
                <c:pt idx="5">
                  <c:v>124.9499999999998</c:v>
                </c:pt>
                <c:pt idx="6">
                  <c:v>127.60500000000019</c:v>
                </c:pt>
                <c:pt idx="7">
                  <c:v>124.7290000000003</c:v>
                </c:pt>
                <c:pt idx="8">
                  <c:v>124.44300000000004</c:v>
                </c:pt>
                <c:pt idx="9">
                  <c:v>127.63900000000019</c:v>
                </c:pt>
                <c:pt idx="10">
                  <c:v>130.76000000000033</c:v>
                </c:pt>
                <c:pt idx="11">
                  <c:v>130.96000000000026</c:v>
                </c:pt>
                <c:pt idx="12">
                  <c:v>130.99499999999975</c:v>
                </c:pt>
                <c:pt idx="13">
                  <c:v>131.07599999999994</c:v>
                </c:pt>
                <c:pt idx="14">
                  <c:v>131.27799999999999</c:v>
                </c:pt>
                <c:pt idx="15">
                  <c:v>131.55699999999985</c:v>
                </c:pt>
                <c:pt idx="16">
                  <c:v>131.73500000000007</c:v>
                </c:pt>
                <c:pt idx="17">
                  <c:v>131.88000000000017</c:v>
                </c:pt>
                <c:pt idx="18">
                  <c:v>132.00899999999973</c:v>
                </c:pt>
                <c:pt idx="19">
                  <c:v>132.13199999999986</c:v>
                </c:pt>
                <c:pt idx="20">
                  <c:v>132.2769999999999</c:v>
                </c:pt>
                <c:pt idx="21">
                  <c:v>132.43099999999956</c:v>
                </c:pt>
                <c:pt idx="22">
                  <c:v>132.57999999999967</c:v>
                </c:pt>
                <c:pt idx="23">
                  <c:v>132.78700000000001</c:v>
                </c:pt>
                <c:pt idx="24" formatCode="#,##0.00">
                  <c:v>132.98699999999965</c:v>
                </c:pt>
                <c:pt idx="25">
                  <c:v>133.18799999999959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37.891999999999896</c:v>
                </c:pt>
                <c:pt idx="1">
                  <c:v>40.79600000000017</c:v>
                </c:pt>
                <c:pt idx="2">
                  <c:v>44.301000000000009</c:v>
                </c:pt>
                <c:pt idx="3">
                  <c:v>41.104999999999919</c:v>
                </c:pt>
                <c:pt idx="4">
                  <c:v>40.416999999999895</c:v>
                </c:pt>
                <c:pt idx="5">
                  <c:v>43.334000000000046</c:v>
                </c:pt>
                <c:pt idx="6">
                  <c:v>46.91899999999989</c:v>
                </c:pt>
                <c:pt idx="7">
                  <c:v>46.573999999999934</c:v>
                </c:pt>
                <c:pt idx="8">
                  <c:v>47.732999999999969</c:v>
                </c:pt>
                <c:pt idx="9">
                  <c:v>50.569999999999851</c:v>
                </c:pt>
                <c:pt idx="10">
                  <c:v>46.637000000000143</c:v>
                </c:pt>
                <c:pt idx="11">
                  <c:v>47.31899999999991</c:v>
                </c:pt>
                <c:pt idx="12">
                  <c:v>45.98199999999995</c:v>
                </c:pt>
                <c:pt idx="13">
                  <c:v>45.664999999999921</c:v>
                </c:pt>
                <c:pt idx="14">
                  <c:v>45.502999999999886</c:v>
                </c:pt>
                <c:pt idx="15">
                  <c:v>45.513000000000048</c:v>
                </c:pt>
                <c:pt idx="16">
                  <c:v>45.477000000000046</c:v>
                </c:pt>
                <c:pt idx="17">
                  <c:v>45.436999999999912</c:v>
                </c:pt>
                <c:pt idx="18">
                  <c:v>45.391999999999982</c:v>
                </c:pt>
                <c:pt idx="19">
                  <c:v>45.351999999999876</c:v>
                </c:pt>
                <c:pt idx="20">
                  <c:v>45.319999999999965</c:v>
                </c:pt>
                <c:pt idx="21">
                  <c:v>45.285000000000096</c:v>
                </c:pt>
                <c:pt idx="22">
                  <c:v>45.254000000000076</c:v>
                </c:pt>
                <c:pt idx="23">
                  <c:v>45.225000000000072</c:v>
                </c:pt>
                <c:pt idx="24" formatCode="#,##0.00">
                  <c:v>45.198000000000064</c:v>
                </c:pt>
                <c:pt idx="25">
                  <c:v>45.175000000000054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53.41500000000007</c:v>
                </c:pt>
                <c:pt idx="1">
                  <c:v>59.779999999999937</c:v>
                </c:pt>
                <c:pt idx="2">
                  <c:v>63.660999999999945</c:v>
                </c:pt>
                <c:pt idx="3">
                  <c:v>59.860999999999912</c:v>
                </c:pt>
                <c:pt idx="4">
                  <c:v>62.400999999999975</c:v>
                </c:pt>
                <c:pt idx="5">
                  <c:v>64.345000000000027</c:v>
                </c:pt>
                <c:pt idx="6">
                  <c:v>64.327000000000112</c:v>
                </c:pt>
                <c:pt idx="7">
                  <c:v>62.133999999999887</c:v>
                </c:pt>
                <c:pt idx="8">
                  <c:v>66.67499999999994</c:v>
                </c:pt>
                <c:pt idx="9">
                  <c:v>72.842000000000127</c:v>
                </c:pt>
                <c:pt idx="10">
                  <c:v>67.369000000000099</c:v>
                </c:pt>
                <c:pt idx="11">
                  <c:v>64.163000000000011</c:v>
                </c:pt>
                <c:pt idx="12">
                  <c:v>65.627000000000137</c:v>
                </c:pt>
                <c:pt idx="13">
                  <c:v>67.544000000000096</c:v>
                </c:pt>
                <c:pt idx="14">
                  <c:v>69.451000000000036</c:v>
                </c:pt>
                <c:pt idx="15">
                  <c:v>70.943999999999932</c:v>
                </c:pt>
                <c:pt idx="16">
                  <c:v>72.246000000000066</c:v>
                </c:pt>
                <c:pt idx="17">
                  <c:v>73.433999999999926</c:v>
                </c:pt>
                <c:pt idx="18">
                  <c:v>74.556999999999988</c:v>
                </c:pt>
                <c:pt idx="19">
                  <c:v>75.635999999999768</c:v>
                </c:pt>
                <c:pt idx="20">
                  <c:v>76.695000000000178</c:v>
                </c:pt>
                <c:pt idx="21">
                  <c:v>77.720000000000013</c:v>
                </c:pt>
                <c:pt idx="22">
                  <c:v>78.711000000000055</c:v>
                </c:pt>
                <c:pt idx="23">
                  <c:v>79.667999999999978</c:v>
                </c:pt>
                <c:pt idx="24" formatCode="#,##0.00">
                  <c:v>80.591000000000065</c:v>
                </c:pt>
                <c:pt idx="25">
                  <c:v>81.483000000000075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5.7300000000000022</c:v>
                </c:pt>
                <c:pt idx="1">
                  <c:v>5.9970000000000026</c:v>
                </c:pt>
                <c:pt idx="2">
                  <c:v>9.8300000000000125</c:v>
                </c:pt>
                <c:pt idx="3">
                  <c:v>6.7139999999999862</c:v>
                </c:pt>
                <c:pt idx="4">
                  <c:v>7.1440000000000072</c:v>
                </c:pt>
                <c:pt idx="5">
                  <c:v>9.4520000000000124</c:v>
                </c:pt>
                <c:pt idx="6">
                  <c:v>6.9499999999999957</c:v>
                </c:pt>
                <c:pt idx="7">
                  <c:v>7.8969999999999878</c:v>
                </c:pt>
                <c:pt idx="8">
                  <c:v>7.9189999999999898</c:v>
                </c:pt>
                <c:pt idx="9">
                  <c:v>6.4750000000000103</c:v>
                </c:pt>
                <c:pt idx="10">
                  <c:v>7.2239999999999922</c:v>
                </c:pt>
                <c:pt idx="11">
                  <c:v>7.0949999999999926</c:v>
                </c:pt>
                <c:pt idx="12">
                  <c:v>7.0479999999999716</c:v>
                </c:pt>
                <c:pt idx="13">
                  <c:v>6.9960000000000138</c:v>
                </c:pt>
                <c:pt idx="14">
                  <c:v>6.9570000000000052</c:v>
                </c:pt>
                <c:pt idx="15">
                  <c:v>6.948999999999991</c:v>
                </c:pt>
                <c:pt idx="16">
                  <c:v>6.9330000000000043</c:v>
                </c:pt>
                <c:pt idx="17">
                  <c:v>6.9169999999999936</c:v>
                </c:pt>
                <c:pt idx="18">
                  <c:v>6.9010000000000042</c:v>
                </c:pt>
                <c:pt idx="19">
                  <c:v>6.8839999999999995</c:v>
                </c:pt>
                <c:pt idx="20">
                  <c:v>6.8660000000000032</c:v>
                </c:pt>
                <c:pt idx="21">
                  <c:v>6.8490000000000091</c:v>
                </c:pt>
                <c:pt idx="22">
                  <c:v>6.8310000000000004</c:v>
                </c:pt>
                <c:pt idx="23">
                  <c:v>6.8129999999999971</c:v>
                </c:pt>
                <c:pt idx="24" formatCode="#,##0.00">
                  <c:v>6.7959999999999852</c:v>
                </c:pt>
                <c:pt idx="25">
                  <c:v>6.7779999999999987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18.92399999999996</c:v>
                </c:pt>
                <c:pt idx="1">
                  <c:v>19.851000000000024</c:v>
                </c:pt>
                <c:pt idx="2">
                  <c:v>17.399000000000065</c:v>
                </c:pt>
                <c:pt idx="3">
                  <c:v>21.092000000000031</c:v>
                </c:pt>
                <c:pt idx="4">
                  <c:v>21.471999999999991</c:v>
                </c:pt>
                <c:pt idx="5">
                  <c:v>26.976999999999926</c:v>
                </c:pt>
                <c:pt idx="6">
                  <c:v>27.697000000000013</c:v>
                </c:pt>
                <c:pt idx="7">
                  <c:v>25.520000000000007</c:v>
                </c:pt>
                <c:pt idx="8">
                  <c:v>24.248000000000033</c:v>
                </c:pt>
                <c:pt idx="9">
                  <c:v>24.239000000000015</c:v>
                </c:pt>
                <c:pt idx="10">
                  <c:v>24.621000000000063</c:v>
                </c:pt>
                <c:pt idx="11">
                  <c:v>25.16899999999999</c:v>
                </c:pt>
                <c:pt idx="12">
                  <c:v>25.376000000000037</c:v>
                </c:pt>
                <c:pt idx="13">
                  <c:v>25.792000000000058</c:v>
                </c:pt>
                <c:pt idx="14">
                  <c:v>26.116000000000057</c:v>
                </c:pt>
                <c:pt idx="15">
                  <c:v>26.383000000000006</c:v>
                </c:pt>
                <c:pt idx="16">
                  <c:v>26.633999999999997</c:v>
                </c:pt>
                <c:pt idx="17">
                  <c:v>26.852000000000007</c:v>
                </c:pt>
                <c:pt idx="18">
                  <c:v>27.059999999999992</c:v>
                </c:pt>
                <c:pt idx="19">
                  <c:v>27.265999999999973</c:v>
                </c:pt>
                <c:pt idx="20">
                  <c:v>27.483000000000036</c:v>
                </c:pt>
                <c:pt idx="21">
                  <c:v>27.694999999999883</c:v>
                </c:pt>
                <c:pt idx="22">
                  <c:v>27.901999999999997</c:v>
                </c:pt>
                <c:pt idx="23">
                  <c:v>28.10100000000001</c:v>
                </c:pt>
                <c:pt idx="24" formatCode="#,##0.00">
                  <c:v>28.290000000000028</c:v>
                </c:pt>
                <c:pt idx="25">
                  <c:v>28.469999999999953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28.652999999999995</c:v>
                </c:pt>
                <c:pt idx="1">
                  <c:v>26.43</c:v>
                </c:pt>
                <c:pt idx="2">
                  <c:v>28.021000000000022</c:v>
                </c:pt>
                <c:pt idx="3">
                  <c:v>30.895999999999969</c:v>
                </c:pt>
                <c:pt idx="4">
                  <c:v>30.392999999999983</c:v>
                </c:pt>
                <c:pt idx="5">
                  <c:v>28.780000000000012</c:v>
                </c:pt>
                <c:pt idx="6">
                  <c:v>28.185000000000013</c:v>
                </c:pt>
                <c:pt idx="7">
                  <c:v>26.512999999999941</c:v>
                </c:pt>
                <c:pt idx="8">
                  <c:v>25.736000000000001</c:v>
                </c:pt>
                <c:pt idx="9">
                  <c:v>26.907000000000068</c:v>
                </c:pt>
                <c:pt idx="10">
                  <c:v>27.123999999999995</c:v>
                </c:pt>
                <c:pt idx="11">
                  <c:v>27.429000000000077</c:v>
                </c:pt>
                <c:pt idx="12">
                  <c:v>27.197999999999972</c:v>
                </c:pt>
                <c:pt idx="13">
                  <c:v>26.920999999999964</c:v>
                </c:pt>
                <c:pt idx="14">
                  <c:v>26.622000000000007</c:v>
                </c:pt>
                <c:pt idx="15">
                  <c:v>26.397000000000027</c:v>
                </c:pt>
                <c:pt idx="16">
                  <c:v>26.197000000000013</c:v>
                </c:pt>
                <c:pt idx="17">
                  <c:v>25.997000000000014</c:v>
                </c:pt>
                <c:pt idx="18">
                  <c:v>25.796000000000042</c:v>
                </c:pt>
                <c:pt idx="19">
                  <c:v>25.593999999999987</c:v>
                </c:pt>
                <c:pt idx="20">
                  <c:v>25.393999999999988</c:v>
                </c:pt>
                <c:pt idx="21">
                  <c:v>25.182999999999975</c:v>
                </c:pt>
                <c:pt idx="22">
                  <c:v>24.973999999999997</c:v>
                </c:pt>
                <c:pt idx="23">
                  <c:v>24.765000000000011</c:v>
                </c:pt>
                <c:pt idx="24" formatCode="#,##0.00">
                  <c:v>24.55600000000004</c:v>
                </c:pt>
                <c:pt idx="25">
                  <c:v>24.349000000000022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12.291000000000032</c:v>
                </c:pt>
                <c:pt idx="1">
                  <c:v>12.023000000000021</c:v>
                </c:pt>
                <c:pt idx="2">
                  <c:v>13.381999999999982</c:v>
                </c:pt>
                <c:pt idx="3">
                  <c:v>13.388000000000023</c:v>
                </c:pt>
                <c:pt idx="4">
                  <c:v>14.276000000000003</c:v>
                </c:pt>
                <c:pt idx="5">
                  <c:v>15.918000000000012</c:v>
                </c:pt>
                <c:pt idx="6">
                  <c:v>17.314999999999969</c:v>
                </c:pt>
                <c:pt idx="7">
                  <c:v>15.118999999999996</c:v>
                </c:pt>
                <c:pt idx="8">
                  <c:v>12.562999999999994</c:v>
                </c:pt>
                <c:pt idx="9">
                  <c:v>13.696000000000002</c:v>
                </c:pt>
                <c:pt idx="10">
                  <c:v>16.011999999999968</c:v>
                </c:pt>
                <c:pt idx="11">
                  <c:v>15.932999999999993</c:v>
                </c:pt>
                <c:pt idx="12">
                  <c:v>15.832999999999998</c:v>
                </c:pt>
                <c:pt idx="13">
                  <c:v>15.817999999999975</c:v>
                </c:pt>
                <c:pt idx="14">
                  <c:v>15.904999999999999</c:v>
                </c:pt>
                <c:pt idx="15">
                  <c:v>15.99799999999999</c:v>
                </c:pt>
                <c:pt idx="16">
                  <c:v>16.127000000000017</c:v>
                </c:pt>
                <c:pt idx="17">
                  <c:v>16.273999999999987</c:v>
                </c:pt>
                <c:pt idx="18">
                  <c:v>16.43</c:v>
                </c:pt>
                <c:pt idx="19">
                  <c:v>16.59099999999999</c:v>
                </c:pt>
                <c:pt idx="20">
                  <c:v>16.752999999999993</c:v>
                </c:pt>
                <c:pt idx="21">
                  <c:v>16.917000000000034</c:v>
                </c:pt>
                <c:pt idx="22">
                  <c:v>17.079999999999977</c:v>
                </c:pt>
                <c:pt idx="23">
                  <c:v>17.242999999999981</c:v>
                </c:pt>
                <c:pt idx="24" formatCode="#,##0.00">
                  <c:v>17.404</c:v>
                </c:pt>
                <c:pt idx="25">
                  <c:v>17.561999999999962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57.440999999999839</c:v>
                </c:pt>
                <c:pt idx="1">
                  <c:v>52.667000000000087</c:v>
                </c:pt>
                <c:pt idx="2">
                  <c:v>61.50200000000001</c:v>
                </c:pt>
                <c:pt idx="3">
                  <c:v>58.024999999999984</c:v>
                </c:pt>
                <c:pt idx="4">
                  <c:v>62.764999999999993</c:v>
                </c:pt>
                <c:pt idx="5">
                  <c:v>61.511999999999958</c:v>
                </c:pt>
                <c:pt idx="6">
                  <c:v>64.505999999999887</c:v>
                </c:pt>
                <c:pt idx="7">
                  <c:v>58.659999999999904</c:v>
                </c:pt>
                <c:pt idx="8">
                  <c:v>62.004000000000048</c:v>
                </c:pt>
                <c:pt idx="9">
                  <c:v>70.123999999999995</c:v>
                </c:pt>
                <c:pt idx="10">
                  <c:v>64.254000000000062</c:v>
                </c:pt>
                <c:pt idx="11">
                  <c:v>65.621999999999787</c:v>
                </c:pt>
                <c:pt idx="12">
                  <c:v>66.117999999999967</c:v>
                </c:pt>
                <c:pt idx="13">
                  <c:v>66.695000000000107</c:v>
                </c:pt>
                <c:pt idx="14">
                  <c:v>67.317999999999969</c:v>
                </c:pt>
                <c:pt idx="15">
                  <c:v>67.820000000000022</c:v>
                </c:pt>
                <c:pt idx="16">
                  <c:v>68.287999999999968</c:v>
                </c:pt>
                <c:pt idx="17">
                  <c:v>68.773000000000025</c:v>
                </c:pt>
                <c:pt idx="18">
                  <c:v>69.272000000000034</c:v>
                </c:pt>
                <c:pt idx="19">
                  <c:v>69.78700000000012</c:v>
                </c:pt>
                <c:pt idx="20">
                  <c:v>70.32600000000005</c:v>
                </c:pt>
                <c:pt idx="21">
                  <c:v>70.853000000000108</c:v>
                </c:pt>
                <c:pt idx="22">
                  <c:v>71.381</c:v>
                </c:pt>
                <c:pt idx="23">
                  <c:v>71.910000000000053</c:v>
                </c:pt>
                <c:pt idx="24" formatCode="#,##0.00">
                  <c:v>72.438000000000173</c:v>
                </c:pt>
                <c:pt idx="25">
                  <c:v>72.966999999999942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53.364999999999995</c:v>
                </c:pt>
                <c:pt idx="1">
                  <c:v>59.697999999999922</c:v>
                </c:pt>
                <c:pt idx="2">
                  <c:v>65.709999999999823</c:v>
                </c:pt>
                <c:pt idx="3">
                  <c:v>60.601999999999983</c:v>
                </c:pt>
                <c:pt idx="4">
                  <c:v>66.176000000000045</c:v>
                </c:pt>
                <c:pt idx="5">
                  <c:v>62.630999999999943</c:v>
                </c:pt>
                <c:pt idx="6">
                  <c:v>74.043999999999798</c:v>
                </c:pt>
                <c:pt idx="7">
                  <c:v>70.526999999999902</c:v>
                </c:pt>
                <c:pt idx="8">
                  <c:v>70.353000000000122</c:v>
                </c:pt>
                <c:pt idx="9">
                  <c:v>70.592000000000112</c:v>
                </c:pt>
                <c:pt idx="10">
                  <c:v>62.427999999999926</c:v>
                </c:pt>
                <c:pt idx="11">
                  <c:v>63.118999999999915</c:v>
                </c:pt>
                <c:pt idx="12">
                  <c:v>64.116000000000142</c:v>
                </c:pt>
                <c:pt idx="13">
                  <c:v>64.44</c:v>
                </c:pt>
                <c:pt idx="14">
                  <c:v>65.07300000000005</c:v>
                </c:pt>
                <c:pt idx="15">
                  <c:v>65.626999999999811</c:v>
                </c:pt>
                <c:pt idx="16">
                  <c:v>66.228000000000037</c:v>
                </c:pt>
                <c:pt idx="17">
                  <c:v>66.824999999999989</c:v>
                </c:pt>
                <c:pt idx="18">
                  <c:v>67.42099999999985</c:v>
                </c:pt>
                <c:pt idx="19">
                  <c:v>68.01900000000002</c:v>
                </c:pt>
                <c:pt idx="20">
                  <c:v>68.631000000000029</c:v>
                </c:pt>
                <c:pt idx="21">
                  <c:v>69.231000000000122</c:v>
                </c:pt>
                <c:pt idx="22">
                  <c:v>69.835000000000079</c:v>
                </c:pt>
                <c:pt idx="23">
                  <c:v>70.44099999999996</c:v>
                </c:pt>
                <c:pt idx="24" formatCode="#,##0.00">
                  <c:v>71.051000000000116</c:v>
                </c:pt>
                <c:pt idx="25">
                  <c:v>71.665000000000063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21.210999999999945</c:v>
                </c:pt>
                <c:pt idx="1">
                  <c:v>25.516999999999978</c:v>
                </c:pt>
                <c:pt idx="2">
                  <c:v>27.662999999999954</c:v>
                </c:pt>
                <c:pt idx="3">
                  <c:v>26.59100000000003</c:v>
                </c:pt>
                <c:pt idx="4">
                  <c:v>26.635000000000005</c:v>
                </c:pt>
                <c:pt idx="5">
                  <c:v>29.802000000000078</c:v>
                </c:pt>
                <c:pt idx="6">
                  <c:v>25.190000000000079</c:v>
                </c:pt>
                <c:pt idx="7">
                  <c:v>30.435000000000009</c:v>
                </c:pt>
                <c:pt idx="8">
                  <c:v>28.432999999999968</c:v>
                </c:pt>
                <c:pt idx="9">
                  <c:v>25.946999999999978</c:v>
                </c:pt>
                <c:pt idx="10">
                  <c:v>25.743999999999993</c:v>
                </c:pt>
                <c:pt idx="11">
                  <c:v>26.372999999999966</c:v>
                </c:pt>
                <c:pt idx="12">
                  <c:v>26.501000000000026</c:v>
                </c:pt>
                <c:pt idx="13">
                  <c:v>26.866000000000071</c:v>
                </c:pt>
                <c:pt idx="14">
                  <c:v>27.236999999999959</c:v>
                </c:pt>
                <c:pt idx="15">
                  <c:v>27.41399999999998</c:v>
                </c:pt>
                <c:pt idx="16">
                  <c:v>27.67399999999995</c:v>
                </c:pt>
                <c:pt idx="17">
                  <c:v>27.911999999999971</c:v>
                </c:pt>
                <c:pt idx="18">
                  <c:v>28.127999999999954</c:v>
                </c:pt>
                <c:pt idx="19">
                  <c:v>28.332000000000011</c:v>
                </c:pt>
                <c:pt idx="20">
                  <c:v>28.555999999999987</c:v>
                </c:pt>
                <c:pt idx="21">
                  <c:v>28.792000000000009</c:v>
                </c:pt>
                <c:pt idx="22">
                  <c:v>29.034999999999958</c:v>
                </c:pt>
                <c:pt idx="23">
                  <c:v>29.279999999999923</c:v>
                </c:pt>
                <c:pt idx="24" formatCode="#,##0.00">
                  <c:v>29.523</c:v>
                </c:pt>
                <c:pt idx="25">
                  <c:v>29.766999999999996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23.784999999999982</c:v>
                </c:pt>
                <c:pt idx="1">
                  <c:v>21.366999999999972</c:v>
                </c:pt>
                <c:pt idx="2">
                  <c:v>25.769000000000002</c:v>
                </c:pt>
                <c:pt idx="3">
                  <c:v>24.45800000000003</c:v>
                </c:pt>
                <c:pt idx="4">
                  <c:v>26.703000000000007</c:v>
                </c:pt>
                <c:pt idx="5">
                  <c:v>30.292000000000005</c:v>
                </c:pt>
                <c:pt idx="6">
                  <c:v>25.908999999999939</c:v>
                </c:pt>
                <c:pt idx="7">
                  <c:v>27.257000000000023</c:v>
                </c:pt>
                <c:pt idx="8">
                  <c:v>24.160999999999976</c:v>
                </c:pt>
                <c:pt idx="9">
                  <c:v>29.364000000000079</c:v>
                </c:pt>
                <c:pt idx="10">
                  <c:v>28.400999999999975</c:v>
                </c:pt>
                <c:pt idx="11">
                  <c:v>27.717000000000006</c:v>
                </c:pt>
                <c:pt idx="12">
                  <c:v>27.290000000000042</c:v>
                </c:pt>
                <c:pt idx="13">
                  <c:v>27.262000000000029</c:v>
                </c:pt>
                <c:pt idx="14">
                  <c:v>27.261999999999937</c:v>
                </c:pt>
                <c:pt idx="15">
                  <c:v>27.215999999999958</c:v>
                </c:pt>
                <c:pt idx="16">
                  <c:v>27.159999999999975</c:v>
                </c:pt>
                <c:pt idx="17">
                  <c:v>27.106999999999989</c:v>
                </c:pt>
                <c:pt idx="18">
                  <c:v>27.060999999999975</c:v>
                </c:pt>
                <c:pt idx="19">
                  <c:v>27.021999999999966</c:v>
                </c:pt>
                <c:pt idx="20">
                  <c:v>26.996000000000038</c:v>
                </c:pt>
                <c:pt idx="21">
                  <c:v>26.976000000000017</c:v>
                </c:pt>
                <c:pt idx="22">
                  <c:v>26.961999999999978</c:v>
                </c:pt>
                <c:pt idx="23">
                  <c:v>26.950999999999986</c:v>
                </c:pt>
                <c:pt idx="24" formatCode="#,##0.00">
                  <c:v>26.943999999999999</c:v>
                </c:pt>
                <c:pt idx="25">
                  <c:v>26.942000000000014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40.394999999999975</c:v>
                </c:pt>
                <c:pt idx="1">
                  <c:v>36.152000000000008</c:v>
                </c:pt>
                <c:pt idx="2">
                  <c:v>36.280000000000108</c:v>
                </c:pt>
                <c:pt idx="3">
                  <c:v>35.215000000000039</c:v>
                </c:pt>
                <c:pt idx="4">
                  <c:v>33.984000000000023</c:v>
                </c:pt>
                <c:pt idx="5">
                  <c:v>33.664999999999999</c:v>
                </c:pt>
                <c:pt idx="6">
                  <c:v>34.361999999999988</c:v>
                </c:pt>
                <c:pt idx="7">
                  <c:v>35.072999999999972</c:v>
                </c:pt>
                <c:pt idx="8">
                  <c:v>35.579999999999984</c:v>
                </c:pt>
                <c:pt idx="9">
                  <c:v>35.198000000000043</c:v>
                </c:pt>
                <c:pt idx="10">
                  <c:v>35.803000000000026</c:v>
                </c:pt>
                <c:pt idx="11">
                  <c:v>36.206000000000074</c:v>
                </c:pt>
                <c:pt idx="12">
                  <c:v>36.647000000000013</c:v>
                </c:pt>
                <c:pt idx="13">
                  <c:v>36.777999999999999</c:v>
                </c:pt>
                <c:pt idx="14">
                  <c:v>36.994000000000057</c:v>
                </c:pt>
                <c:pt idx="15">
                  <c:v>36.966999999999892</c:v>
                </c:pt>
                <c:pt idx="16">
                  <c:v>36.922000000000068</c:v>
                </c:pt>
                <c:pt idx="17">
                  <c:v>36.877999999999965</c:v>
                </c:pt>
                <c:pt idx="18">
                  <c:v>36.831999999999958</c:v>
                </c:pt>
                <c:pt idx="19">
                  <c:v>36.785000000000039</c:v>
                </c:pt>
                <c:pt idx="20">
                  <c:v>36.738000000000042</c:v>
                </c:pt>
                <c:pt idx="21">
                  <c:v>36.669999999999959</c:v>
                </c:pt>
                <c:pt idx="22">
                  <c:v>36.60100000000007</c:v>
                </c:pt>
                <c:pt idx="23">
                  <c:v>36.532999999999987</c:v>
                </c:pt>
                <c:pt idx="24" formatCode="#,##0.00">
                  <c:v>36.465999999999866</c:v>
                </c:pt>
                <c:pt idx="25">
                  <c:v>36.400000000000077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68.847000000000151</c:v>
                </c:pt>
                <c:pt idx="1">
                  <c:v>67.206999999999937</c:v>
                </c:pt>
                <c:pt idx="2">
                  <c:v>68.377000000000038</c:v>
                </c:pt>
                <c:pt idx="3">
                  <c:v>72.701000000000079</c:v>
                </c:pt>
                <c:pt idx="4">
                  <c:v>73.384000000000029</c:v>
                </c:pt>
                <c:pt idx="5">
                  <c:v>78.156999999999854</c:v>
                </c:pt>
                <c:pt idx="6">
                  <c:v>78.580999999999861</c:v>
                </c:pt>
                <c:pt idx="7">
                  <c:v>75.841000000000037</c:v>
                </c:pt>
                <c:pt idx="8">
                  <c:v>79.117000000000189</c:v>
                </c:pt>
                <c:pt idx="9">
                  <c:v>79.137999999999721</c:v>
                </c:pt>
                <c:pt idx="10">
                  <c:v>77.340999999999866</c:v>
                </c:pt>
                <c:pt idx="11">
                  <c:v>77.007999999999782</c:v>
                </c:pt>
                <c:pt idx="12">
                  <c:v>76.745999999999967</c:v>
                </c:pt>
                <c:pt idx="13">
                  <c:v>76.790000000000148</c:v>
                </c:pt>
                <c:pt idx="14">
                  <c:v>76.934000000000054</c:v>
                </c:pt>
                <c:pt idx="15">
                  <c:v>77.161000000000115</c:v>
                </c:pt>
                <c:pt idx="16">
                  <c:v>77.287999999999926</c:v>
                </c:pt>
                <c:pt idx="17">
                  <c:v>77.417000000000002</c:v>
                </c:pt>
                <c:pt idx="18">
                  <c:v>77.550999999999874</c:v>
                </c:pt>
                <c:pt idx="19">
                  <c:v>77.7</c:v>
                </c:pt>
                <c:pt idx="20">
                  <c:v>77.900000000000048</c:v>
                </c:pt>
                <c:pt idx="21">
                  <c:v>78.099000000000188</c:v>
                </c:pt>
                <c:pt idx="22">
                  <c:v>78.291999999999916</c:v>
                </c:pt>
                <c:pt idx="23">
                  <c:v>78.487000000000037</c:v>
                </c:pt>
                <c:pt idx="24" formatCode="#,##0.00">
                  <c:v>78.681999999999888</c:v>
                </c:pt>
                <c:pt idx="25">
                  <c:v>78.877000000000024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112.97300000000004</c:v>
                </c:pt>
                <c:pt idx="1">
                  <c:v>108.34600000000002</c:v>
                </c:pt>
                <c:pt idx="2">
                  <c:v>110.20100000000016</c:v>
                </c:pt>
                <c:pt idx="3">
                  <c:v>108.89100000000015</c:v>
                </c:pt>
                <c:pt idx="4">
                  <c:v>104.28899999999997</c:v>
                </c:pt>
                <c:pt idx="5">
                  <c:v>112.62200000000004</c:v>
                </c:pt>
                <c:pt idx="6">
                  <c:v>114.10000000000001</c:v>
                </c:pt>
                <c:pt idx="7">
                  <c:v>116.14200000000022</c:v>
                </c:pt>
                <c:pt idx="8">
                  <c:v>110.63100000000018</c:v>
                </c:pt>
                <c:pt idx="9">
                  <c:v>117.70800000000015</c:v>
                </c:pt>
                <c:pt idx="10">
                  <c:v>117.0780000000001</c:v>
                </c:pt>
                <c:pt idx="11">
                  <c:v>118.39199999999998</c:v>
                </c:pt>
                <c:pt idx="12">
                  <c:v>119.23900000000013</c:v>
                </c:pt>
                <c:pt idx="13">
                  <c:v>119.84000000000005</c:v>
                </c:pt>
                <c:pt idx="14">
                  <c:v>120.6869999999999</c:v>
                </c:pt>
                <c:pt idx="15">
                  <c:v>121.17100000000026</c:v>
                </c:pt>
                <c:pt idx="16">
                  <c:v>121.44599999999994</c:v>
                </c:pt>
                <c:pt idx="17">
                  <c:v>121.65199999999989</c:v>
                </c:pt>
                <c:pt idx="18">
                  <c:v>121.82999999999976</c:v>
                </c:pt>
                <c:pt idx="19">
                  <c:v>121.99399999999983</c:v>
                </c:pt>
                <c:pt idx="20">
                  <c:v>122.14500000000002</c:v>
                </c:pt>
                <c:pt idx="21">
                  <c:v>122.28099999999999</c:v>
                </c:pt>
                <c:pt idx="22">
                  <c:v>122.40500000000009</c:v>
                </c:pt>
                <c:pt idx="23">
                  <c:v>122.52699999999994</c:v>
                </c:pt>
                <c:pt idx="24" formatCode="#,##0.00">
                  <c:v>122.65299999999999</c:v>
                </c:pt>
                <c:pt idx="25">
                  <c:v>122.78200000000002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16.195000000000011</c:v>
                </c:pt>
                <c:pt idx="1">
                  <c:v>16.370999999999988</c:v>
                </c:pt>
                <c:pt idx="2">
                  <c:v>18.62600000000003</c:v>
                </c:pt>
                <c:pt idx="3">
                  <c:v>15.547000000000008</c:v>
                </c:pt>
                <c:pt idx="4">
                  <c:v>20.527000000000022</c:v>
                </c:pt>
                <c:pt idx="5">
                  <c:v>15.410000000000014</c:v>
                </c:pt>
                <c:pt idx="6">
                  <c:v>17.628000000000007</c:v>
                </c:pt>
                <c:pt idx="7">
                  <c:v>20.391000000000023</c:v>
                </c:pt>
                <c:pt idx="8">
                  <c:v>18.221000000000004</c:v>
                </c:pt>
                <c:pt idx="9">
                  <c:v>20.347000000000019</c:v>
                </c:pt>
                <c:pt idx="10">
                  <c:v>18.068999999999964</c:v>
                </c:pt>
                <c:pt idx="11">
                  <c:v>18.038000000000018</c:v>
                </c:pt>
                <c:pt idx="12">
                  <c:v>18.031999999999975</c:v>
                </c:pt>
                <c:pt idx="13">
                  <c:v>18.195000000000057</c:v>
                </c:pt>
                <c:pt idx="14">
                  <c:v>18.455000000000009</c:v>
                </c:pt>
                <c:pt idx="15">
                  <c:v>18.583000000000009</c:v>
                </c:pt>
                <c:pt idx="16">
                  <c:v>18.690999999999971</c:v>
                </c:pt>
                <c:pt idx="17">
                  <c:v>18.778999999999989</c:v>
                </c:pt>
                <c:pt idx="18">
                  <c:v>18.855000000000025</c:v>
                </c:pt>
                <c:pt idx="19">
                  <c:v>18.925000000000004</c:v>
                </c:pt>
                <c:pt idx="20">
                  <c:v>19.003999999999998</c:v>
                </c:pt>
                <c:pt idx="21">
                  <c:v>19.079999999999977</c:v>
                </c:pt>
                <c:pt idx="22">
                  <c:v>19.153000000000002</c:v>
                </c:pt>
                <c:pt idx="23">
                  <c:v>19.22399999999999</c:v>
                </c:pt>
                <c:pt idx="24">
                  <c:v>19.294999999999977</c:v>
                </c:pt>
                <c:pt idx="25">
                  <c:v>19.366999999999997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47.505999999999972</c:v>
                </c:pt>
                <c:pt idx="1">
                  <c:v>46.557000000000073</c:v>
                </c:pt>
                <c:pt idx="2">
                  <c:v>46.47699999999999</c:v>
                </c:pt>
                <c:pt idx="3">
                  <c:v>43.520000000000024</c:v>
                </c:pt>
                <c:pt idx="4">
                  <c:v>44.816000000000045</c:v>
                </c:pt>
                <c:pt idx="5">
                  <c:v>44.672000000000033</c:v>
                </c:pt>
                <c:pt idx="6">
                  <c:v>49.496000000000009</c:v>
                </c:pt>
                <c:pt idx="7">
                  <c:v>49.301999999999936</c:v>
                </c:pt>
                <c:pt idx="8">
                  <c:v>47.998999999999853</c:v>
                </c:pt>
                <c:pt idx="9">
                  <c:v>51.95800000000002</c:v>
                </c:pt>
                <c:pt idx="10">
                  <c:v>51.746000000000024</c:v>
                </c:pt>
                <c:pt idx="11">
                  <c:v>51.724000000000089</c:v>
                </c:pt>
                <c:pt idx="12">
                  <c:v>51.098000000000084</c:v>
                </c:pt>
                <c:pt idx="13">
                  <c:v>50.458000000000041</c:v>
                </c:pt>
                <c:pt idx="14">
                  <c:v>49.984000000000023</c:v>
                </c:pt>
                <c:pt idx="15">
                  <c:v>49.310000000000073</c:v>
                </c:pt>
                <c:pt idx="16">
                  <c:v>48.595999999999918</c:v>
                </c:pt>
                <c:pt idx="17">
                  <c:v>47.894999999999939</c:v>
                </c:pt>
                <c:pt idx="18">
                  <c:v>47.226999999999947</c:v>
                </c:pt>
                <c:pt idx="19">
                  <c:v>46.58700000000006</c:v>
                </c:pt>
                <c:pt idx="20">
                  <c:v>46.008000000000003</c:v>
                </c:pt>
                <c:pt idx="21">
                  <c:v>45.420999999999999</c:v>
                </c:pt>
                <c:pt idx="22">
                  <c:v>44.850000000000065</c:v>
                </c:pt>
                <c:pt idx="23">
                  <c:v>44.298999999999992</c:v>
                </c:pt>
                <c:pt idx="24">
                  <c:v>43.765000000000001</c:v>
                </c:pt>
                <c:pt idx="25">
                  <c:v>43.252999999999986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60.526000000000082</c:v>
                </c:pt>
                <c:pt idx="1">
                  <c:v>50.436000000000092</c:v>
                </c:pt>
                <c:pt idx="2">
                  <c:v>50.482000000000191</c:v>
                </c:pt>
                <c:pt idx="3">
                  <c:v>52.901000000000067</c:v>
                </c:pt>
                <c:pt idx="4">
                  <c:v>53.227000000000025</c:v>
                </c:pt>
                <c:pt idx="5">
                  <c:v>54.114000000000026</c:v>
                </c:pt>
                <c:pt idx="6">
                  <c:v>63.532000000000075</c:v>
                </c:pt>
                <c:pt idx="7">
                  <c:v>66.885000000000062</c:v>
                </c:pt>
                <c:pt idx="8">
                  <c:v>57.896000000000065</c:v>
                </c:pt>
                <c:pt idx="9">
                  <c:v>60.05400000000003</c:v>
                </c:pt>
                <c:pt idx="10">
                  <c:v>61.280000000000086</c:v>
                </c:pt>
                <c:pt idx="11">
                  <c:v>60.860999999999834</c:v>
                </c:pt>
                <c:pt idx="12">
                  <c:v>61.417999999999971</c:v>
                </c:pt>
                <c:pt idx="13">
                  <c:v>62.685000000000024</c:v>
                </c:pt>
                <c:pt idx="14">
                  <c:v>63.644999999999975</c:v>
                </c:pt>
                <c:pt idx="15">
                  <c:v>64.053999999999832</c:v>
                </c:pt>
                <c:pt idx="16">
                  <c:v>64.41500000000012</c:v>
                </c:pt>
                <c:pt idx="17">
                  <c:v>64.679999999999978</c:v>
                </c:pt>
                <c:pt idx="18">
                  <c:v>64.995000000000175</c:v>
                </c:pt>
                <c:pt idx="19">
                  <c:v>65.287000000000162</c:v>
                </c:pt>
                <c:pt idx="20">
                  <c:v>65.633000000000052</c:v>
                </c:pt>
                <c:pt idx="21">
                  <c:v>65.986999999999867</c:v>
                </c:pt>
                <c:pt idx="22">
                  <c:v>66.351999999999933</c:v>
                </c:pt>
                <c:pt idx="23">
                  <c:v>66.724999999999881</c:v>
                </c:pt>
                <c:pt idx="24" formatCode="#,##0.00">
                  <c:v>67.101999999999776</c:v>
                </c:pt>
                <c:pt idx="25">
                  <c:v>67.483999999999895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207.35099999999957</c:v>
                </c:pt>
                <c:pt idx="1">
                  <c:v>216.63700000000014</c:v>
                </c:pt>
                <c:pt idx="2">
                  <c:v>230.14899999999977</c:v>
                </c:pt>
                <c:pt idx="3">
                  <c:v>224.79299999999969</c:v>
                </c:pt>
                <c:pt idx="4">
                  <c:v>228.44499999999996</c:v>
                </c:pt>
                <c:pt idx="5">
                  <c:v>232.62899999999988</c:v>
                </c:pt>
                <c:pt idx="6">
                  <c:v>238.8510000000002</c:v>
                </c:pt>
                <c:pt idx="7">
                  <c:v>233.43700000000013</c:v>
                </c:pt>
                <c:pt idx="8">
                  <c:v>238.85099999999994</c:v>
                </c:pt>
                <c:pt idx="9">
                  <c:v>251.05100000000019</c:v>
                </c:pt>
                <c:pt idx="10">
                  <c:v>244.76600000000059</c:v>
                </c:pt>
                <c:pt idx="11">
                  <c:v>242.44200000000018</c:v>
                </c:pt>
                <c:pt idx="12">
                  <c:v>242.60399999999981</c:v>
                </c:pt>
                <c:pt idx="13">
                  <c:v>244.28499999999997</c:v>
                </c:pt>
                <c:pt idx="14">
                  <c:v>246.23199999999991</c:v>
                </c:pt>
                <c:pt idx="15">
                  <c:v>248.01399999999981</c:v>
                </c:pt>
                <c:pt idx="16">
                  <c:v>249.45800000000017</c:v>
                </c:pt>
                <c:pt idx="17">
                  <c:v>250.75099999999998</c:v>
                </c:pt>
                <c:pt idx="18">
                  <c:v>251.95799999999971</c:v>
                </c:pt>
                <c:pt idx="19">
                  <c:v>253.11999999999952</c:v>
                </c:pt>
                <c:pt idx="20">
                  <c:v>254.29200000000003</c:v>
                </c:pt>
                <c:pt idx="21">
                  <c:v>255.43599999999969</c:v>
                </c:pt>
                <c:pt idx="22">
                  <c:v>256.54499999999979</c:v>
                </c:pt>
                <c:pt idx="23">
                  <c:v>257.68000000000006</c:v>
                </c:pt>
                <c:pt idx="24">
                  <c:v>258.77599999999978</c:v>
                </c:pt>
                <c:pt idx="25">
                  <c:v>259.84599999999972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221.39999999999975</c:v>
                </c:pt>
                <c:pt idx="1">
                  <c:v>223.54999999999998</c:v>
                </c:pt>
                <c:pt idx="2">
                  <c:v>249.27599999999984</c:v>
                </c:pt>
                <c:pt idx="3">
                  <c:v>241.76600000000002</c:v>
                </c:pt>
                <c:pt idx="4">
                  <c:v>255.56400000000005</c:v>
                </c:pt>
                <c:pt idx="5">
                  <c:v>265.36399999999992</c:v>
                </c:pt>
                <c:pt idx="6">
                  <c:v>269.79599999999971</c:v>
                </c:pt>
                <c:pt idx="7">
                  <c:v>261.92799999999977</c:v>
                </c:pt>
                <c:pt idx="8">
                  <c:v>255.41700000000012</c:v>
                </c:pt>
                <c:pt idx="9">
                  <c:v>267.34400000000022</c:v>
                </c:pt>
                <c:pt idx="10">
                  <c:v>255.80799999999999</c:v>
                </c:pt>
                <c:pt idx="11">
                  <c:v>258.45699999999971</c:v>
                </c:pt>
                <c:pt idx="12">
                  <c:v>259.48000000000013</c:v>
                </c:pt>
                <c:pt idx="13">
                  <c:v>260.79000000000019</c:v>
                </c:pt>
                <c:pt idx="14">
                  <c:v>262.49</c:v>
                </c:pt>
                <c:pt idx="15">
                  <c:v>263.8039999999998</c:v>
                </c:pt>
                <c:pt idx="16">
                  <c:v>265.24099999999993</c:v>
                </c:pt>
                <c:pt idx="17">
                  <c:v>266.65699999999998</c:v>
                </c:pt>
                <c:pt idx="18">
                  <c:v>268.06899999999985</c:v>
                </c:pt>
                <c:pt idx="19">
                  <c:v>269.49500000000006</c:v>
                </c:pt>
                <c:pt idx="20">
                  <c:v>271.00500000000011</c:v>
                </c:pt>
                <c:pt idx="21">
                  <c:v>272.49600000000015</c:v>
                </c:pt>
                <c:pt idx="22">
                  <c:v>274</c:v>
                </c:pt>
                <c:pt idx="23">
                  <c:v>275.50399999999991</c:v>
                </c:pt>
                <c:pt idx="24">
                  <c:v>277.00200000000029</c:v>
                </c:pt>
                <c:pt idx="25">
                  <c:v>278.49999999999994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222.21500000000017</c:v>
                </c:pt>
                <c:pt idx="1">
                  <c:v>211.70499999999998</c:v>
                </c:pt>
                <c:pt idx="2">
                  <c:v>214.85800000000032</c:v>
                </c:pt>
                <c:pt idx="3">
                  <c:v>216.80700000000024</c:v>
                </c:pt>
                <c:pt idx="4">
                  <c:v>211.65700000000004</c:v>
                </c:pt>
                <c:pt idx="5">
                  <c:v>224.4439999999999</c:v>
                </c:pt>
                <c:pt idx="6">
                  <c:v>227.04299999999984</c:v>
                </c:pt>
                <c:pt idx="7">
                  <c:v>227.05600000000024</c:v>
                </c:pt>
                <c:pt idx="8">
                  <c:v>225.32800000000037</c:v>
                </c:pt>
                <c:pt idx="9">
                  <c:v>232.04399999999993</c:v>
                </c:pt>
                <c:pt idx="10">
                  <c:v>230.22199999999998</c:v>
                </c:pt>
                <c:pt idx="11">
                  <c:v>231.60599999999982</c:v>
                </c:pt>
                <c:pt idx="12">
                  <c:v>232.63200000000012</c:v>
                </c:pt>
                <c:pt idx="13">
                  <c:v>233.40800000000019</c:v>
                </c:pt>
                <c:pt idx="14">
                  <c:v>234.61500000000001</c:v>
                </c:pt>
                <c:pt idx="15">
                  <c:v>235.29900000000026</c:v>
                </c:pt>
                <c:pt idx="16">
                  <c:v>235.65599999999995</c:v>
                </c:pt>
                <c:pt idx="17">
                  <c:v>235.94699999999983</c:v>
                </c:pt>
                <c:pt idx="18">
                  <c:v>236.2129999999996</c:v>
                </c:pt>
                <c:pt idx="19">
                  <c:v>236.47899999999987</c:v>
                </c:pt>
                <c:pt idx="20">
                  <c:v>236.78300000000013</c:v>
                </c:pt>
                <c:pt idx="21">
                  <c:v>237.05000000000013</c:v>
                </c:pt>
                <c:pt idx="22">
                  <c:v>237.29800000000006</c:v>
                </c:pt>
                <c:pt idx="23">
                  <c:v>237.54699999999997</c:v>
                </c:pt>
                <c:pt idx="24">
                  <c:v>237.80099999999976</c:v>
                </c:pt>
                <c:pt idx="25">
                  <c:v>238.05900000000014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26.827055590683123</c:v>
                </c:pt>
                <c:pt idx="1">
                  <c:v>26.711266273809542</c:v>
                </c:pt>
                <c:pt idx="2">
                  <c:v>26.261074076484647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31.718089054579483</c:v>
                </c:pt>
                <c:pt idx="1">
                  <c:v>29.679855109288738</c:v>
                </c:pt>
                <c:pt idx="2">
                  <c:v>30.722254274364623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27.805381810184386</c:v>
                </c:pt>
                <c:pt idx="1">
                  <c:v>28.398718631474328</c:v>
                </c:pt>
                <c:pt idx="2">
                  <c:v>28.6644699611366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6.4680690338535571</c:v>
                </c:pt>
                <c:pt idx="1">
                  <c:v>7.1099477776192161</c:v>
                </c:pt>
                <c:pt idx="2">
                  <c:v>7.4443827915663174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5.3394977248088518</c:v>
                </c:pt>
                <c:pt idx="1">
                  <c:v>6.003775419397579</c:v>
                </c:pt>
                <c:pt idx="2">
                  <c:v>4.7713811997453961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1.8419067858905898</c:v>
                </c:pt>
                <c:pt idx="1">
                  <c:v>2.0964367884105934</c:v>
                </c:pt>
                <c:pt idx="2">
                  <c:v>2.136437696702405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5.7780000000000769</c:v>
                </c:pt>
                <c:pt idx="1">
                  <c:v>-9.5559999999999263</c:v>
                </c:pt>
                <c:pt idx="2">
                  <c:v>12.137000000000711</c:v>
                </c:pt>
                <c:pt idx="3">
                  <c:v>7.1660000000000608</c:v>
                </c:pt>
                <c:pt idx="4">
                  <c:v>7.073999999999991</c:v>
                </c:pt>
                <c:pt idx="5">
                  <c:v>2.6589999999999492</c:v>
                </c:pt>
                <c:pt idx="7">
                  <c:v>25.258000000000834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7.8370000000001596</c:v>
                </c:pt>
                <c:pt idx="1">
                  <c:v>22.69199999999995</c:v>
                </c:pt>
                <c:pt idx="2">
                  <c:v>15.079999999999131</c:v>
                </c:pt>
                <c:pt idx="3">
                  <c:v>6.2039999999998088</c:v>
                </c:pt>
                <c:pt idx="4">
                  <c:v>-8.4930000000000376</c:v>
                </c:pt>
                <c:pt idx="5">
                  <c:v>1.2980000000000338</c:v>
                </c:pt>
                <c:pt idx="7">
                  <c:v>44.617999999999043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0.33704770528932837</c:v>
                </c:pt>
                <c:pt idx="2">
                  <c:v>-1.0504069828626061</c:v>
                </c:pt>
                <c:pt idx="3">
                  <c:v>4.7100403598717033</c:v>
                </c:pt>
                <c:pt idx="4">
                  <c:v>-0.20871841189777918</c:v>
                </c:pt>
                <c:pt idx="6">
                  <c:v>-0.31540929127982231</c:v>
                </c:pt>
                <c:pt idx="7">
                  <c:v>5.7668839702107455E-2</c:v>
                </c:pt>
                <c:pt idx="8">
                  <c:v>-0.20153593405918269</c:v>
                </c:pt>
                <c:pt idx="10">
                  <c:v>1.3898901900176508</c:v>
                </c:pt>
                <c:pt idx="11">
                  <c:v>-0.23666718706285561</c:v>
                </c:pt>
                <c:pt idx="12">
                  <c:v>0.13640817778524106</c:v>
                </c:pt>
                <c:pt idx="14">
                  <c:v>-1.3455288014472266</c:v>
                </c:pt>
                <c:pt idx="15">
                  <c:v>-0.3811727806331211</c:v>
                </c:pt>
                <c:pt idx="16">
                  <c:v>0.62001719467252858</c:v>
                </c:pt>
                <c:pt idx="17">
                  <c:v>0.35774681820850418</c:v>
                </c:pt>
                <c:pt idx="19">
                  <c:v>0.93123746319188072</c:v>
                </c:pt>
                <c:pt idx="20">
                  <c:v>-0.68173176395761592</c:v>
                </c:pt>
                <c:pt idx="21">
                  <c:v>-0.20386053073211396</c:v>
                </c:pt>
                <c:pt idx="22">
                  <c:v>0.93835287393360112</c:v>
                </c:pt>
                <c:pt idx="23">
                  <c:v>0.102985177965631</c:v>
                </c:pt>
                <c:pt idx="25">
                  <c:v>-2.4579802659707162</c:v>
                </c:pt>
                <c:pt idx="26">
                  <c:v>-0.26387350255253628</c:v>
                </c:pt>
                <c:pt idx="27">
                  <c:v>-0.66623106266872067</c:v>
                </c:pt>
                <c:pt idx="29">
                  <c:v>0.42658567776312495</c:v>
                </c:pt>
                <c:pt idx="30">
                  <c:v>-0.11421061064387228</c:v>
                </c:pt>
                <c:pt idx="31">
                  <c:v>-0.49493649026556286</c:v>
                </c:pt>
                <c:pt idx="32">
                  <c:v>3.7695419501310168</c:v>
                </c:pt>
                <c:pt idx="33">
                  <c:v>7.7252642678526939E-2</c:v>
                </c:pt>
                <c:pt idx="34">
                  <c:v>0.78542680294326761</c:v>
                </c:pt>
                <c:pt idx="36">
                  <c:v>0.92462020034456138</c:v>
                </c:pt>
                <c:pt idx="37">
                  <c:v>0.17563002788814064</c:v>
                </c:pt>
                <c:pt idx="38">
                  <c:v>-3.3422069302069257E-2</c:v>
                </c:pt>
                <c:pt idx="39">
                  <c:v>2.1558171421158567</c:v>
                </c:pt>
                <c:pt idx="40">
                  <c:v>0.98592211287018561</c:v>
                </c:pt>
                <c:pt idx="42">
                  <c:v>1.1191761993611271</c:v>
                </c:pt>
                <c:pt idx="43">
                  <c:v>-0.15693842931143731</c:v>
                </c:pt>
                <c:pt idx="44">
                  <c:v>0.24398423773697164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0.59663902141595671</c:v>
                </c:pt>
                <c:pt idx="2">
                  <c:v>-1.4138011220828917</c:v>
                </c:pt>
                <c:pt idx="3">
                  <c:v>-4.4855592784288305</c:v>
                </c:pt>
                <c:pt idx="4">
                  <c:v>-1.7529446165469476</c:v>
                </c:pt>
                <c:pt idx="6">
                  <c:v>-1.3960757820396075</c:v>
                </c:pt>
                <c:pt idx="7">
                  <c:v>-1.9247005143376295</c:v>
                </c:pt>
                <c:pt idx="8">
                  <c:v>-1.5563003547636955</c:v>
                </c:pt>
                <c:pt idx="10">
                  <c:v>1.9244732677321519</c:v>
                </c:pt>
                <c:pt idx="11">
                  <c:v>-0.77860733349530697</c:v>
                </c:pt>
                <c:pt idx="12">
                  <c:v>-0.24672964188926505</c:v>
                </c:pt>
                <c:pt idx="14">
                  <c:v>1.0833465420522659</c:v>
                </c:pt>
                <c:pt idx="15">
                  <c:v>-0.64960988741838976</c:v>
                </c:pt>
                <c:pt idx="16">
                  <c:v>-0.22426889484463697</c:v>
                </c:pt>
                <c:pt idx="17">
                  <c:v>-0.31811293724285372</c:v>
                </c:pt>
                <c:pt idx="19">
                  <c:v>-3.4638697032151056</c:v>
                </c:pt>
                <c:pt idx="20">
                  <c:v>-3.2282883427948272</c:v>
                </c:pt>
                <c:pt idx="21">
                  <c:v>-1.7575954063563271</c:v>
                </c:pt>
                <c:pt idx="22">
                  <c:v>-2.7533357478925158</c:v>
                </c:pt>
                <c:pt idx="23">
                  <c:v>-2.7433116104668254</c:v>
                </c:pt>
                <c:pt idx="25">
                  <c:v>-2.4847611863797581</c:v>
                </c:pt>
                <c:pt idx="26">
                  <c:v>9.6059217207944414E-2</c:v>
                </c:pt>
                <c:pt idx="27">
                  <c:v>-0.47331017669767217</c:v>
                </c:pt>
                <c:pt idx="29">
                  <c:v>1.839383435855857</c:v>
                </c:pt>
                <c:pt idx="30">
                  <c:v>-0.86385399962173315</c:v>
                </c:pt>
                <c:pt idx="31">
                  <c:v>1.3940870030251018</c:v>
                </c:pt>
                <c:pt idx="32">
                  <c:v>2.9102241811133078</c:v>
                </c:pt>
                <c:pt idx="33">
                  <c:v>4.7857084210126244</c:v>
                </c:pt>
                <c:pt idx="34">
                  <c:v>1.8242874766790651</c:v>
                </c:pt>
                <c:pt idx="36">
                  <c:v>4.2375859448610331</c:v>
                </c:pt>
                <c:pt idx="37">
                  <c:v>1.7328468715575696</c:v>
                </c:pt>
                <c:pt idx="38">
                  <c:v>3.3287850535885788</c:v>
                </c:pt>
                <c:pt idx="39">
                  <c:v>2.9979897316368964</c:v>
                </c:pt>
                <c:pt idx="40">
                  <c:v>3.1668768685815696</c:v>
                </c:pt>
                <c:pt idx="42">
                  <c:v>0.64858011634236767</c:v>
                </c:pt>
                <c:pt idx="43">
                  <c:v>3.5950689761925059</c:v>
                </c:pt>
                <c:pt idx="44">
                  <c:v>2.6709927724176685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11.950332970720872</c:v>
                </c:pt>
                <c:pt idx="1">
                  <c:v>0.98358962388813609</c:v>
                </c:pt>
                <c:pt idx="2">
                  <c:v>7.6209683654643001</c:v>
                </c:pt>
                <c:pt idx="3">
                  <c:v>5.6794488236380367</c:v>
                </c:pt>
                <c:pt idx="4">
                  <c:v>3.3276745172344491</c:v>
                </c:pt>
                <c:pt idx="5">
                  <c:v>11.522013782474872</c:v>
                </c:pt>
                <c:pt idx="6">
                  <c:v>3.2799657128294744</c:v>
                </c:pt>
                <c:pt idx="7">
                  <c:v>2.2129487510327053</c:v>
                </c:pt>
                <c:pt idx="8">
                  <c:v>0.78415814911218362</c:v>
                </c:pt>
                <c:pt idx="9">
                  <c:v>-0.85168522597814444</c:v>
                </c:pt>
                <c:pt idx="10">
                  <c:v>5.1011953103164203</c:v>
                </c:pt>
                <c:pt idx="11">
                  <c:v>0.34024834608629817</c:v>
                </c:pt>
                <c:pt idx="12">
                  <c:v>-2.4919189660990888</c:v>
                </c:pt>
                <c:pt idx="13">
                  <c:v>-1.1875442359940296</c:v>
                </c:pt>
                <c:pt idx="14">
                  <c:v>-2.2187737675073791</c:v>
                </c:pt>
                <c:pt idx="15">
                  <c:v>-3.6224760063259609</c:v>
                </c:pt>
                <c:pt idx="16">
                  <c:v>-3.3505227440828413</c:v>
                </c:pt>
                <c:pt idx="17">
                  <c:v>-0.71583957608205395</c:v>
                </c:pt>
                <c:pt idx="18">
                  <c:v>-0.72499283060000508</c:v>
                </c:pt>
                <c:pt idx="19">
                  <c:v>5.4427911362491699E-2</c:v>
                </c:pt>
                <c:pt idx="20">
                  <c:v>-2.0317444871183454</c:v>
                </c:pt>
                <c:pt idx="21">
                  <c:v>1.2300313498527107</c:v>
                </c:pt>
                <c:pt idx="22">
                  <c:v>-1.1618428818609594</c:v>
                </c:pt>
                <c:pt idx="23">
                  <c:v>-1.9373616250864352</c:v>
                </c:pt>
                <c:pt idx="24">
                  <c:v>-2.4130226580850085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-1.7188350087713076</c:v>
                </c:pt>
                <c:pt idx="1">
                  <c:v>5.6183846185320334</c:v>
                </c:pt>
                <c:pt idx="2">
                  <c:v>20.92689109702107</c:v>
                </c:pt>
                <c:pt idx="3">
                  <c:v>-0.18808650993458542</c:v>
                </c:pt>
                <c:pt idx="4">
                  <c:v>1.0782095050501042</c:v>
                </c:pt>
                <c:pt idx="5">
                  <c:v>9.102127812718237</c:v>
                </c:pt>
                <c:pt idx="6">
                  <c:v>0.18334338827290075</c:v>
                </c:pt>
                <c:pt idx="7">
                  <c:v>12.288471416905448</c:v>
                </c:pt>
                <c:pt idx="8">
                  <c:v>-0.8409210227320596</c:v>
                </c:pt>
                <c:pt idx="9">
                  <c:v>-0.32648340668716358</c:v>
                </c:pt>
                <c:pt idx="10">
                  <c:v>3.8613978621046812</c:v>
                </c:pt>
                <c:pt idx="11">
                  <c:v>-2.7607071090094593</c:v>
                </c:pt>
                <c:pt idx="12">
                  <c:v>-5.7908359855308387</c:v>
                </c:pt>
                <c:pt idx="13">
                  <c:v>1.1920946872212452</c:v>
                </c:pt>
                <c:pt idx="14">
                  <c:v>-0.72147617185262547</c:v>
                </c:pt>
                <c:pt idx="15">
                  <c:v>-1.9812501802364899</c:v>
                </c:pt>
                <c:pt idx="16">
                  <c:v>2.592926413797219</c:v>
                </c:pt>
                <c:pt idx="17">
                  <c:v>6.1601285952784863</c:v>
                </c:pt>
                <c:pt idx="18">
                  <c:v>-1.2186067890772314</c:v>
                </c:pt>
                <c:pt idx="19">
                  <c:v>-0.19081738251210112</c:v>
                </c:pt>
                <c:pt idx="20">
                  <c:v>-1.7799947736173607</c:v>
                </c:pt>
                <c:pt idx="21">
                  <c:v>3.1125637869876144</c:v>
                </c:pt>
                <c:pt idx="22">
                  <c:v>9.8881631747179455E-2</c:v>
                </c:pt>
                <c:pt idx="23">
                  <c:v>-1.2312063817359551</c:v>
                </c:pt>
                <c:pt idx="24">
                  <c:v>9.3036658083864854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12.933922594609015</c:v>
                </c:pt>
                <c:pt idx="1">
                  <c:v>28.150105488811647</c:v>
                </c:pt>
                <c:pt idx="2">
                  <c:v>10.526582697312634</c:v>
                </c:pt>
                <c:pt idx="3">
                  <c:v>-2.1516706200127942</c:v>
                </c:pt>
                <c:pt idx="4">
                  <c:v>-10.379316753910203</c:v>
                </c:pt>
                <c:pt idx="5">
                  <c:v>-1.3864044953195673</c:v>
                </c:pt>
                <c:pt idx="6">
                  <c:v>-0.80171313726563653</c:v>
                </c:pt>
                <c:pt idx="7">
                  <c:v>-3.0992045069473875</c:v>
                </c:pt>
                <c:pt idx="8">
                  <c:v>-8.5343012672779821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3.8995496097607258</c:v>
                </c:pt>
                <c:pt idx="1">
                  <c:v>30.919141904854825</c:v>
                </c:pt>
                <c:pt idx="2">
                  <c:v>15.165808237863814</c:v>
                </c:pt>
                <c:pt idx="3">
                  <c:v>-8.5515430945402926</c:v>
                </c:pt>
                <c:pt idx="4">
                  <c:v>1.0822947489293568</c:v>
                </c:pt>
                <c:pt idx="5">
                  <c:v>4.7507044236891574</c:v>
                </c:pt>
                <c:pt idx="6">
                  <c:v>1.3325690133702466</c:v>
                </c:pt>
                <c:pt idx="7">
                  <c:v>-1.1323247499887827</c:v>
                </c:pt>
                <c:pt idx="8">
                  <c:v>-2.8482000939391412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51.598241156884377</c:v>
                </c:pt>
                <c:pt idx="1">
                  <c:v>54.709401830739296</c:v>
                </c:pt>
                <c:pt idx="2">
                  <c:v>58.95799660874728</c:v>
                </c:pt>
                <c:pt idx="3">
                  <c:v>59.572856315841349</c:v>
                </c:pt>
                <c:pt idx="4">
                  <c:v>58.264848313000783</c:v>
                </c:pt>
                <c:pt idx="5">
                  <c:v>61.870408513420152</c:v>
                </c:pt>
                <c:pt idx="6">
                  <c:v>68.662587516803057</c:v>
                </c:pt>
                <c:pt idx="7">
                  <c:v>68.662584514142793</c:v>
                </c:pt>
                <c:pt idx="8">
                  <c:v>68.018826959586534</c:v>
                </c:pt>
                <c:pt idx="9">
                  <c:v>73.008860771764091</c:v>
                </c:pt>
                <c:pt idx="10">
                  <c:v>73.820741484141024</c:v>
                </c:pt>
                <c:pt idx="11">
                  <c:v>64.739711323760559</c:v>
                </c:pt>
                <c:pt idx="12">
                  <c:v>65.221960216501785</c:v>
                </c:pt>
                <c:pt idx="13">
                  <c:v>65.868766672933859</c:v>
                </c:pt>
                <c:pt idx="14">
                  <c:v>66.59462255179514</c:v>
                </c:pt>
                <c:pt idx="15">
                  <c:v>67.159941407113578</c:v>
                </c:pt>
                <c:pt idx="16">
                  <c:v>67.665623270516051</c:v>
                </c:pt>
                <c:pt idx="17">
                  <c:v>68.149707841271066</c:v>
                </c:pt>
                <c:pt idx="18">
                  <c:v>68.627346390565293</c:v>
                </c:pt>
                <c:pt idx="19">
                  <c:v>69.09327112115615</c:v>
                </c:pt>
                <c:pt idx="20">
                  <c:v>69.585662809557917</c:v>
                </c:pt>
                <c:pt idx="21">
                  <c:v>70.061219601035319</c:v>
                </c:pt>
                <c:pt idx="22">
                  <c:v>70.55871267780897</c:v>
                </c:pt>
                <c:pt idx="23">
                  <c:v>71.050398292122097</c:v>
                </c:pt>
                <c:pt idx="24">
                  <c:v>71.596059652308483</c:v>
                </c:pt>
                <c:pt idx="25">
                  <c:v>72.101906475369717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22.26724818722338</c:v>
                </c:pt>
                <c:pt idx="1">
                  <c:v>24.92324062464029</c:v>
                </c:pt>
                <c:pt idx="2">
                  <c:v>27.417162107633942</c:v>
                </c:pt>
                <c:pt idx="3">
                  <c:v>27.66058155990476</c:v>
                </c:pt>
                <c:pt idx="4">
                  <c:v>30.577203940956672</c:v>
                </c:pt>
                <c:pt idx="5">
                  <c:v>29.939658891390174</c:v>
                </c:pt>
                <c:pt idx="6">
                  <c:v>28.419772946491044</c:v>
                </c:pt>
                <c:pt idx="7">
                  <c:v>29.6480034619001</c:v>
                </c:pt>
                <c:pt idx="8">
                  <c:v>29.876256659882269</c:v>
                </c:pt>
                <c:pt idx="9">
                  <c:v>31.525354649881542</c:v>
                </c:pt>
                <c:pt idx="10">
                  <c:v>30.92324851527831</c:v>
                </c:pt>
                <c:pt idx="11">
                  <c:v>30.51897341583765</c:v>
                </c:pt>
                <c:pt idx="12">
                  <c:v>30.95217980220059</c:v>
                </c:pt>
                <c:pt idx="13">
                  <c:v>31.446357232468127</c:v>
                </c:pt>
                <c:pt idx="14">
                  <c:v>31.976458563667411</c:v>
                </c:pt>
                <c:pt idx="15">
                  <c:v>32.420704146808326</c:v>
                </c:pt>
                <c:pt idx="16">
                  <c:v>32.846930894147476</c:v>
                </c:pt>
                <c:pt idx="17">
                  <c:v>33.276330718374162</c:v>
                </c:pt>
                <c:pt idx="18">
                  <c:v>33.679586462110649</c:v>
                </c:pt>
                <c:pt idx="19">
                  <c:v>34.072205554436252</c:v>
                </c:pt>
                <c:pt idx="20">
                  <c:v>34.477846009188823</c:v>
                </c:pt>
                <c:pt idx="21">
                  <c:v>34.877415510694064</c:v>
                </c:pt>
                <c:pt idx="22">
                  <c:v>35.287264861187609</c:v>
                </c:pt>
                <c:pt idx="23">
                  <c:v>35.682467436521449</c:v>
                </c:pt>
                <c:pt idx="24">
                  <c:v>36.115227695485885</c:v>
                </c:pt>
                <c:pt idx="25">
                  <c:v>36.541633133810343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44.302972054626039</c:v>
                </c:pt>
                <c:pt idx="1">
                  <c:v>40.909318968471553</c:v>
                </c:pt>
                <c:pt idx="2">
                  <c:v>43.51886214493171</c:v>
                </c:pt>
                <c:pt idx="3">
                  <c:v>43.186151137599651</c:v>
                </c:pt>
                <c:pt idx="4">
                  <c:v>45.15147081577171</c:v>
                </c:pt>
                <c:pt idx="5">
                  <c:v>47.882149274114816</c:v>
                </c:pt>
                <c:pt idx="6">
                  <c:v>51.887648115385446</c:v>
                </c:pt>
                <c:pt idx="7">
                  <c:v>48.342683869573655</c:v>
                </c:pt>
                <c:pt idx="8">
                  <c:v>50.617147833155968</c:v>
                </c:pt>
                <c:pt idx="9">
                  <c:v>53.657742979638819</c:v>
                </c:pt>
                <c:pt idx="10">
                  <c:v>55.503117639579116</c:v>
                </c:pt>
                <c:pt idx="11">
                  <c:v>64.653639660450963</c:v>
                </c:pt>
                <c:pt idx="12">
                  <c:v>65.412909973367093</c:v>
                </c:pt>
                <c:pt idx="13">
                  <c:v>66.316286634554174</c:v>
                </c:pt>
                <c:pt idx="14">
                  <c:v>67.316630473682409</c:v>
                </c:pt>
                <c:pt idx="15">
                  <c:v>68.166669072219705</c:v>
                </c:pt>
                <c:pt idx="16">
                  <c:v>68.982463317689522</c:v>
                </c:pt>
                <c:pt idx="17">
                  <c:v>69.78932561671671</c:v>
                </c:pt>
                <c:pt idx="18">
                  <c:v>70.596073541283218</c:v>
                </c:pt>
                <c:pt idx="19">
                  <c:v>71.39104698308681</c:v>
                </c:pt>
                <c:pt idx="20">
                  <c:v>72.214336629378892</c:v>
                </c:pt>
                <c:pt idx="21">
                  <c:v>73.037611691698345</c:v>
                </c:pt>
                <c:pt idx="22">
                  <c:v>73.875713272926689</c:v>
                </c:pt>
                <c:pt idx="23">
                  <c:v>74.721606374384649</c:v>
                </c:pt>
                <c:pt idx="24">
                  <c:v>75.580717815471047</c:v>
                </c:pt>
                <c:pt idx="25">
                  <c:v>76.430008736600186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30.100752413170881</c:v>
                </c:pt>
                <c:pt idx="1">
                  <c:v>30.572043243715335</c:v>
                </c:pt>
                <c:pt idx="2">
                  <c:v>32.580233943600192</c:v>
                </c:pt>
                <c:pt idx="3">
                  <c:v>32.065615398958514</c:v>
                </c:pt>
                <c:pt idx="4">
                  <c:v>30.75314433565844</c:v>
                </c:pt>
                <c:pt idx="5">
                  <c:v>31.925830751175209</c:v>
                </c:pt>
                <c:pt idx="6">
                  <c:v>34.085045848028685</c:v>
                </c:pt>
                <c:pt idx="7">
                  <c:v>35.385222166613552</c:v>
                </c:pt>
                <c:pt idx="8">
                  <c:v>33.832796556864309</c:v>
                </c:pt>
                <c:pt idx="9">
                  <c:v>37.805456291675519</c:v>
                </c:pt>
                <c:pt idx="10">
                  <c:v>37.605279574813245</c:v>
                </c:pt>
                <c:pt idx="11">
                  <c:v>35.871536371504661</c:v>
                </c:pt>
                <c:pt idx="12">
                  <c:v>35.941287255859876</c:v>
                </c:pt>
                <c:pt idx="13">
                  <c:v>36.113610680822667</c:v>
                </c:pt>
                <c:pt idx="14">
                  <c:v>36.312054496873195</c:v>
                </c:pt>
                <c:pt idx="15">
                  <c:v>36.431813112643383</c:v>
                </c:pt>
                <c:pt idx="16">
                  <c:v>36.531669153042394</c:v>
                </c:pt>
                <c:pt idx="17">
                  <c:v>36.613837332223682</c:v>
                </c:pt>
                <c:pt idx="18">
                  <c:v>36.690017348076047</c:v>
                </c:pt>
                <c:pt idx="19">
                  <c:v>36.783611937069928</c:v>
                </c:pt>
                <c:pt idx="20">
                  <c:v>36.898646795545289</c:v>
                </c:pt>
                <c:pt idx="21">
                  <c:v>37.007227943091515</c:v>
                </c:pt>
                <c:pt idx="22">
                  <c:v>37.11693415953836</c:v>
                </c:pt>
                <c:pt idx="23">
                  <c:v>37.230931432588122</c:v>
                </c:pt>
                <c:pt idx="24">
                  <c:v>37.337862904608031</c:v>
                </c:pt>
                <c:pt idx="25">
                  <c:v>37.41719306487866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34.818479303970548</c:v>
                </c:pt>
                <c:pt idx="1">
                  <c:v>33.912661081064257</c:v>
                </c:pt>
                <c:pt idx="2">
                  <c:v>34.398101225093832</c:v>
                </c:pt>
                <c:pt idx="3">
                  <c:v>36.045339458875247</c:v>
                </c:pt>
                <c:pt idx="4">
                  <c:v>35.708219943996731</c:v>
                </c:pt>
                <c:pt idx="5">
                  <c:v>37.098818505446197</c:v>
                </c:pt>
                <c:pt idx="6">
                  <c:v>38.56373931844491</c:v>
                </c:pt>
                <c:pt idx="7">
                  <c:v>36.617966258149821</c:v>
                </c:pt>
                <c:pt idx="8">
                  <c:v>38.099985336987693</c:v>
                </c:pt>
                <c:pt idx="9">
                  <c:v>39.950188910411832</c:v>
                </c:pt>
                <c:pt idx="10">
                  <c:v>40.426493022680646</c:v>
                </c:pt>
                <c:pt idx="11">
                  <c:v>38.193768803551521</c:v>
                </c:pt>
                <c:pt idx="12">
                  <c:v>38.293709981793064</c:v>
                </c:pt>
                <c:pt idx="13">
                  <c:v>38.560963791423291</c:v>
                </c:pt>
                <c:pt idx="14">
                  <c:v>38.889315412681682</c:v>
                </c:pt>
                <c:pt idx="15">
                  <c:v>39.149304634220158</c:v>
                </c:pt>
                <c:pt idx="16">
                  <c:v>39.409352609042088</c:v>
                </c:pt>
                <c:pt idx="17">
                  <c:v>39.652956470909494</c:v>
                </c:pt>
                <c:pt idx="18">
                  <c:v>39.893934474201494</c:v>
                </c:pt>
                <c:pt idx="19">
                  <c:v>40.124511768733946</c:v>
                </c:pt>
                <c:pt idx="20">
                  <c:v>40.368867775051704</c:v>
                </c:pt>
                <c:pt idx="21">
                  <c:v>40.587987163237429</c:v>
                </c:pt>
                <c:pt idx="22">
                  <c:v>40.813085447837594</c:v>
                </c:pt>
                <c:pt idx="23">
                  <c:v>41.043714289479908</c:v>
                </c:pt>
                <c:pt idx="24">
                  <c:v>41.28076985632471</c:v>
                </c:pt>
                <c:pt idx="25">
                  <c:v>41.50470252773075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51.516063059473645</c:v>
                </c:pt>
                <c:pt idx="1">
                  <c:v>46.304548733148287</c:v>
                </c:pt>
                <c:pt idx="2">
                  <c:v>49.616938920480884</c:v>
                </c:pt>
                <c:pt idx="3">
                  <c:v>50.217441906704934</c:v>
                </c:pt>
                <c:pt idx="4">
                  <c:v>50.624556271007762</c:v>
                </c:pt>
                <c:pt idx="5">
                  <c:v>49.962412278442926</c:v>
                </c:pt>
                <c:pt idx="6">
                  <c:v>54.457257438200131</c:v>
                </c:pt>
                <c:pt idx="7">
                  <c:v>52.15208718804378</c:v>
                </c:pt>
                <c:pt idx="8">
                  <c:v>53.598234360015745</c:v>
                </c:pt>
                <c:pt idx="9">
                  <c:v>58.016523289868459</c:v>
                </c:pt>
                <c:pt idx="10">
                  <c:v>61.484426060917798</c:v>
                </c:pt>
                <c:pt idx="11">
                  <c:v>61.643751738631288</c:v>
                </c:pt>
                <c:pt idx="12">
                  <c:v>62.203222165018978</c:v>
                </c:pt>
                <c:pt idx="13">
                  <c:v>62.937498714444018</c:v>
                </c:pt>
                <c:pt idx="14">
                  <c:v>63.759267403009645</c:v>
                </c:pt>
                <c:pt idx="15">
                  <c:v>64.455820384939855</c:v>
                </c:pt>
                <c:pt idx="16">
                  <c:v>65.104678453515007</c:v>
                </c:pt>
                <c:pt idx="17">
                  <c:v>65.728924566371759</c:v>
                </c:pt>
                <c:pt idx="18">
                  <c:v>66.34450609641614</c:v>
                </c:pt>
                <c:pt idx="19">
                  <c:v>66.946255899382933</c:v>
                </c:pt>
                <c:pt idx="20">
                  <c:v>67.55503172961474</c:v>
                </c:pt>
                <c:pt idx="21">
                  <c:v>68.134477802236248</c:v>
                </c:pt>
                <c:pt idx="22">
                  <c:v>68.703053917787955</c:v>
                </c:pt>
                <c:pt idx="23">
                  <c:v>69.309620027239177</c:v>
                </c:pt>
                <c:pt idx="24">
                  <c:v>69.951206103860812</c:v>
                </c:pt>
                <c:pt idx="25">
                  <c:v>70.586553873636035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13.184707310644008</c:v>
                </c:pt>
                <c:pt idx="1">
                  <c:v>12.293663987242599</c:v>
                </c:pt>
                <c:pt idx="2">
                  <c:v>13.218732949397232</c:v>
                </c:pt>
                <c:pt idx="3">
                  <c:v>13.199458030525602</c:v>
                </c:pt>
                <c:pt idx="4">
                  <c:v>12.33887007210814</c:v>
                </c:pt>
                <c:pt idx="5">
                  <c:v>12.456623600110081</c:v>
                </c:pt>
                <c:pt idx="6">
                  <c:v>13.700926677303327</c:v>
                </c:pt>
                <c:pt idx="7">
                  <c:v>14.381851627323492</c:v>
                </c:pt>
                <c:pt idx="8">
                  <c:v>14.630270273146618</c:v>
                </c:pt>
                <c:pt idx="9">
                  <c:v>14.611743492598517</c:v>
                </c:pt>
                <c:pt idx="10">
                  <c:v>15.736589312939556</c:v>
                </c:pt>
                <c:pt idx="11">
                  <c:v>14.341203163339944</c:v>
                </c:pt>
                <c:pt idx="12">
                  <c:v>14.433388644499129</c:v>
                </c:pt>
                <c:pt idx="13">
                  <c:v>14.562757047428915</c:v>
                </c:pt>
                <c:pt idx="14">
                  <c:v>14.712600812653298</c:v>
                </c:pt>
                <c:pt idx="15">
                  <c:v>14.828768951743543</c:v>
                </c:pt>
                <c:pt idx="16">
                  <c:v>14.942122486465212</c:v>
                </c:pt>
                <c:pt idx="17">
                  <c:v>15.044773499242865</c:v>
                </c:pt>
                <c:pt idx="18">
                  <c:v>15.148671242072107</c:v>
                </c:pt>
                <c:pt idx="19">
                  <c:v>15.261537319498109</c:v>
                </c:pt>
                <c:pt idx="20">
                  <c:v>15.369583221852114</c:v>
                </c:pt>
                <c:pt idx="21">
                  <c:v>15.480482714163545</c:v>
                </c:pt>
                <c:pt idx="22">
                  <c:v>15.594069648033308</c:v>
                </c:pt>
                <c:pt idx="23">
                  <c:v>15.703769148417964</c:v>
                </c:pt>
                <c:pt idx="24">
                  <c:v>15.813961085988932</c:v>
                </c:pt>
                <c:pt idx="25">
                  <c:v>15.919932701212456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11.938282535576173</c:v>
                </c:pt>
                <c:pt idx="1">
                  <c:v>14.189962793745364</c:v>
                </c:pt>
                <c:pt idx="2">
                  <c:v>14.460268993689597</c:v>
                </c:pt>
                <c:pt idx="3">
                  <c:v>13.705719699555324</c:v>
                </c:pt>
                <c:pt idx="4">
                  <c:v>13.100965486889617</c:v>
                </c:pt>
                <c:pt idx="5">
                  <c:v>14.348302589233661</c:v>
                </c:pt>
                <c:pt idx="6">
                  <c:v>14.683879992186659</c:v>
                </c:pt>
                <c:pt idx="7">
                  <c:v>14.734403539605374</c:v>
                </c:pt>
                <c:pt idx="8">
                  <c:v>15.259982631526587</c:v>
                </c:pt>
                <c:pt idx="9">
                  <c:v>16.226924805717129</c:v>
                </c:pt>
                <c:pt idx="10">
                  <c:v>16.561251340266367</c:v>
                </c:pt>
                <c:pt idx="11">
                  <c:v>24.027489264419888</c:v>
                </c:pt>
                <c:pt idx="12">
                  <c:v>24.335896394328639</c:v>
                </c:pt>
                <c:pt idx="13">
                  <c:v>24.70499135421807</c:v>
                </c:pt>
                <c:pt idx="14">
                  <c:v>25.102806928021945</c:v>
                </c:pt>
                <c:pt idx="15">
                  <c:v>25.450621461753073</c:v>
                </c:pt>
                <c:pt idx="16">
                  <c:v>25.792060972725182</c:v>
                </c:pt>
                <c:pt idx="17">
                  <c:v>26.120249484009729</c:v>
                </c:pt>
                <c:pt idx="18">
                  <c:v>26.448428117268776</c:v>
                </c:pt>
                <c:pt idx="19">
                  <c:v>26.7796144358595</c:v>
                </c:pt>
                <c:pt idx="20">
                  <c:v>27.128441974961188</c:v>
                </c:pt>
                <c:pt idx="21">
                  <c:v>27.447162751308909</c:v>
                </c:pt>
                <c:pt idx="22">
                  <c:v>27.801306163244107</c:v>
                </c:pt>
                <c:pt idx="23">
                  <c:v>28.151026526455027</c:v>
                </c:pt>
                <c:pt idx="24">
                  <c:v>28.500355021110273</c:v>
                </c:pt>
                <c:pt idx="25">
                  <c:v>28.849722757171815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10.38627536085651</c:v>
                </c:pt>
                <c:pt idx="1">
                  <c:v>11.228348167446917</c:v>
                </c:pt>
                <c:pt idx="2">
                  <c:v>11.838707735776341</c:v>
                </c:pt>
                <c:pt idx="3">
                  <c:v>10.804259660162835</c:v>
                </c:pt>
                <c:pt idx="4">
                  <c:v>10.399623238570829</c:v>
                </c:pt>
                <c:pt idx="5">
                  <c:v>10.940452389436857</c:v>
                </c:pt>
                <c:pt idx="6">
                  <c:v>11.875914734161739</c:v>
                </c:pt>
                <c:pt idx="7">
                  <c:v>11.4142555973675</c:v>
                </c:pt>
                <c:pt idx="8">
                  <c:v>11.305749593527977</c:v>
                </c:pt>
                <c:pt idx="9">
                  <c:v>11.156443571340835</c:v>
                </c:pt>
                <c:pt idx="10">
                  <c:v>11.72461053854904</c:v>
                </c:pt>
                <c:pt idx="11">
                  <c:v>9.8723069993088739</c:v>
                </c:pt>
                <c:pt idx="12">
                  <c:v>9.9837274025617582</c:v>
                </c:pt>
                <c:pt idx="13">
                  <c:v>10.070390876266243</c:v>
                </c:pt>
                <c:pt idx="14">
                  <c:v>10.169324429674234</c:v>
                </c:pt>
                <c:pt idx="15">
                  <c:v>10.230725564896344</c:v>
                </c:pt>
                <c:pt idx="16">
                  <c:v>10.289754778782196</c:v>
                </c:pt>
                <c:pt idx="17">
                  <c:v>10.345855945709269</c:v>
                </c:pt>
                <c:pt idx="18">
                  <c:v>10.41445520119307</c:v>
                </c:pt>
                <c:pt idx="19">
                  <c:v>10.48923256274432</c:v>
                </c:pt>
                <c:pt idx="20">
                  <c:v>10.572418458010468</c:v>
                </c:pt>
                <c:pt idx="21">
                  <c:v>10.645068690441121</c:v>
                </c:pt>
                <c:pt idx="22">
                  <c:v>10.714905540695215</c:v>
                </c:pt>
                <c:pt idx="23">
                  <c:v>10.772954408256679</c:v>
                </c:pt>
                <c:pt idx="24">
                  <c:v>10.832388939395013</c:v>
                </c:pt>
                <c:pt idx="25">
                  <c:v>10.883689515816981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12.649756390571811</c:v>
                </c:pt>
                <c:pt idx="1">
                  <c:v>14.7460504179826</c:v>
                </c:pt>
                <c:pt idx="2">
                  <c:v>17.102939513619038</c:v>
                </c:pt>
                <c:pt idx="3">
                  <c:v>15.67244671114884</c:v>
                </c:pt>
                <c:pt idx="4">
                  <c:v>17.372745601868665</c:v>
                </c:pt>
                <c:pt idx="5">
                  <c:v>20.061897522988822</c:v>
                </c:pt>
                <c:pt idx="6">
                  <c:v>17.929547731022645</c:v>
                </c:pt>
                <c:pt idx="7">
                  <c:v>20.460261923603674</c:v>
                </c:pt>
                <c:pt idx="8">
                  <c:v>19.13144026075377</c:v>
                </c:pt>
                <c:pt idx="9">
                  <c:v>18.39869825711035</c:v>
                </c:pt>
                <c:pt idx="10">
                  <c:v>19.210212297010678</c:v>
                </c:pt>
                <c:pt idx="11">
                  <c:v>16.838961918786154</c:v>
                </c:pt>
                <c:pt idx="12">
                  <c:v>16.980408818173601</c:v>
                </c:pt>
                <c:pt idx="13">
                  <c:v>17.147562884930487</c:v>
                </c:pt>
                <c:pt idx="14">
                  <c:v>17.346550378058513</c:v>
                </c:pt>
                <c:pt idx="15">
                  <c:v>17.496040152121139</c:v>
                </c:pt>
                <c:pt idx="16">
                  <c:v>17.631382085328919</c:v>
                </c:pt>
                <c:pt idx="17">
                  <c:v>17.76128105042617</c:v>
                </c:pt>
                <c:pt idx="18">
                  <c:v>17.900741576973793</c:v>
                </c:pt>
                <c:pt idx="19">
                  <c:v>18.032662744540026</c:v>
                </c:pt>
                <c:pt idx="20">
                  <c:v>18.162604199514313</c:v>
                </c:pt>
                <c:pt idx="21">
                  <c:v>18.287283425965391</c:v>
                </c:pt>
                <c:pt idx="22">
                  <c:v>18.437285064753393</c:v>
                </c:pt>
                <c:pt idx="23">
                  <c:v>18.576282325719461</c:v>
                </c:pt>
                <c:pt idx="24">
                  <c:v>18.738822632963796</c:v>
                </c:pt>
                <c:pt idx="25">
                  <c:v>18.883728890323514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52.037679918047417</c:v>
                </c:pt>
                <c:pt idx="1">
                  <c:v>47.066335330535765</c:v>
                </c:pt>
                <c:pt idx="2">
                  <c:v>51.139557816322238</c:v>
                </c:pt>
                <c:pt idx="3">
                  <c:v>50.724203508611616</c:v>
                </c:pt>
                <c:pt idx="4">
                  <c:v>53.157817717962715</c:v>
                </c:pt>
                <c:pt idx="5">
                  <c:v>53.463069025367879</c:v>
                </c:pt>
                <c:pt idx="6">
                  <c:v>56.411540176758734</c:v>
                </c:pt>
                <c:pt idx="7">
                  <c:v>55.395578975237356</c:v>
                </c:pt>
                <c:pt idx="8">
                  <c:v>54.554886540601814</c:v>
                </c:pt>
                <c:pt idx="9">
                  <c:v>57.28418548158146</c:v>
                </c:pt>
                <c:pt idx="10">
                  <c:v>58.5642643356843</c:v>
                </c:pt>
                <c:pt idx="11">
                  <c:v>57.88354228074455</c:v>
                </c:pt>
                <c:pt idx="12">
                  <c:v>58.164429122556449</c:v>
                </c:pt>
                <c:pt idx="13">
                  <c:v>58.59469528317679</c:v>
                </c:pt>
                <c:pt idx="14">
                  <c:v>59.12508679852828</c:v>
                </c:pt>
                <c:pt idx="15">
                  <c:v>59.515420200286769</c:v>
                </c:pt>
                <c:pt idx="16">
                  <c:v>59.846795298762785</c:v>
                </c:pt>
                <c:pt idx="17">
                  <c:v>60.143343502799667</c:v>
                </c:pt>
                <c:pt idx="18">
                  <c:v>60.422513723775303</c:v>
                </c:pt>
                <c:pt idx="19">
                  <c:v>60.709560573535676</c:v>
                </c:pt>
                <c:pt idx="20">
                  <c:v>61.012827011868865</c:v>
                </c:pt>
                <c:pt idx="21">
                  <c:v>61.298864299209008</c:v>
                </c:pt>
                <c:pt idx="22">
                  <c:v>61.567362047278117</c:v>
                </c:pt>
                <c:pt idx="23">
                  <c:v>61.863370038959431</c:v>
                </c:pt>
                <c:pt idx="24">
                  <c:v>62.151467436326705</c:v>
                </c:pt>
                <c:pt idx="25">
                  <c:v>62.425662197788981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69.392368881897312</c:v>
                </c:pt>
                <c:pt idx="1">
                  <c:v>66.791592096806127</c:v>
                </c:pt>
                <c:pt idx="2">
                  <c:v>70.798693882764908</c:v>
                </c:pt>
                <c:pt idx="3">
                  <c:v>67.323078120347006</c:v>
                </c:pt>
                <c:pt idx="4">
                  <c:v>68.515836445152189</c:v>
                </c:pt>
                <c:pt idx="5">
                  <c:v>70.705405223856772</c:v>
                </c:pt>
                <c:pt idx="6">
                  <c:v>70.496740515324873</c:v>
                </c:pt>
                <c:pt idx="7">
                  <c:v>71.264384326960325</c:v>
                </c:pt>
                <c:pt idx="8">
                  <c:v>69.160187314122126</c:v>
                </c:pt>
                <c:pt idx="9">
                  <c:v>69.593047625310646</c:v>
                </c:pt>
                <c:pt idx="10">
                  <c:v>71.04565356994307</c:v>
                </c:pt>
                <c:pt idx="11">
                  <c:v>73.189649902221404</c:v>
                </c:pt>
                <c:pt idx="12">
                  <c:v>72.81833692979319</c:v>
                </c:pt>
                <c:pt idx="13">
                  <c:v>72.593999445269262</c:v>
                </c:pt>
                <c:pt idx="14">
                  <c:v>72.488893859094517</c:v>
                </c:pt>
                <c:pt idx="15">
                  <c:v>72.219688681674569</c:v>
                </c:pt>
                <c:pt idx="16">
                  <c:v>71.904650558481947</c:v>
                </c:pt>
                <c:pt idx="17">
                  <c:v>71.519932928457095</c:v>
                </c:pt>
                <c:pt idx="18">
                  <c:v>71.104097898126881</c:v>
                </c:pt>
                <c:pt idx="19">
                  <c:v>70.722371234119024</c:v>
                </c:pt>
                <c:pt idx="20">
                  <c:v>70.380271508837041</c:v>
                </c:pt>
                <c:pt idx="21">
                  <c:v>69.993203924981614</c:v>
                </c:pt>
                <c:pt idx="22">
                  <c:v>69.552017662328154</c:v>
                </c:pt>
                <c:pt idx="23">
                  <c:v>69.087982209402981</c:v>
                </c:pt>
                <c:pt idx="24">
                  <c:v>68.660246008475582</c:v>
                </c:pt>
                <c:pt idx="25">
                  <c:v>68.284946460933611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25.799881549306697</c:v>
                </c:pt>
                <c:pt idx="1">
                  <c:v>22.53132477380171</c:v>
                </c:pt>
                <c:pt idx="2">
                  <c:v>22.801105891453815</c:v>
                </c:pt>
                <c:pt idx="3">
                  <c:v>22.425892350401277</c:v>
                </c:pt>
                <c:pt idx="4">
                  <c:v>22.097910370203799</c:v>
                </c:pt>
                <c:pt idx="5">
                  <c:v>21.079454322479634</c:v>
                </c:pt>
                <c:pt idx="6">
                  <c:v>20.216870469497923</c:v>
                </c:pt>
                <c:pt idx="7">
                  <c:v>20.710237521493536</c:v>
                </c:pt>
                <c:pt idx="8">
                  <c:v>20.910245712607868</c:v>
                </c:pt>
                <c:pt idx="9">
                  <c:v>19.126356580952454</c:v>
                </c:pt>
                <c:pt idx="10">
                  <c:v>18.587535356380545</c:v>
                </c:pt>
                <c:pt idx="11">
                  <c:v>18.63785476483163</c:v>
                </c:pt>
                <c:pt idx="12">
                  <c:v>18.209327779341823</c:v>
                </c:pt>
                <c:pt idx="13">
                  <c:v>17.778956970287986</c:v>
                </c:pt>
                <c:pt idx="14">
                  <c:v>17.34635903296013</c:v>
                </c:pt>
                <c:pt idx="15">
                  <c:v>16.898878282489324</c:v>
                </c:pt>
                <c:pt idx="16">
                  <c:v>16.43425814033526</c:v>
                </c:pt>
                <c:pt idx="17">
                  <c:v>15.991742929374896</c:v>
                </c:pt>
                <c:pt idx="18">
                  <c:v>15.588491435972193</c:v>
                </c:pt>
                <c:pt idx="19">
                  <c:v>15.13312910052152</c:v>
                </c:pt>
                <c:pt idx="20">
                  <c:v>14.714723964330194</c:v>
                </c:pt>
                <c:pt idx="21">
                  <c:v>14.420284985254376</c:v>
                </c:pt>
                <c:pt idx="22">
                  <c:v>14.109325598585787</c:v>
                </c:pt>
                <c:pt idx="23">
                  <c:v>13.766017474477259</c:v>
                </c:pt>
                <c:pt idx="24">
                  <c:v>13.189394507153299</c:v>
                </c:pt>
                <c:pt idx="25">
                  <c:v>12.796699370849707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6.5087750110950502</c:v>
                </c:pt>
                <c:pt idx="1">
                  <c:v>7.2009792339428573</c:v>
                </c:pt>
                <c:pt idx="2">
                  <c:v>8.857180182804516</c:v>
                </c:pt>
                <c:pt idx="3">
                  <c:v>7.2689244276210809</c:v>
                </c:pt>
                <c:pt idx="4">
                  <c:v>11.216726822431177</c:v>
                </c:pt>
                <c:pt idx="5">
                  <c:v>9.1144972278364147</c:v>
                </c:pt>
                <c:pt idx="6">
                  <c:v>9.2015743059693111</c:v>
                </c:pt>
                <c:pt idx="7">
                  <c:v>8.9914455076956994</c:v>
                </c:pt>
                <c:pt idx="8">
                  <c:v>7.9653328480012702</c:v>
                </c:pt>
                <c:pt idx="9">
                  <c:v>10.506713451148928</c:v>
                </c:pt>
                <c:pt idx="10">
                  <c:v>7.9269529918423851</c:v>
                </c:pt>
                <c:pt idx="11">
                  <c:v>7.5494339633313627</c:v>
                </c:pt>
                <c:pt idx="12">
                  <c:v>7.6533119044844522</c:v>
                </c:pt>
                <c:pt idx="13">
                  <c:v>7.7875123083449278</c:v>
                </c:pt>
                <c:pt idx="14">
                  <c:v>7.9231649536592332</c:v>
                </c:pt>
                <c:pt idx="15">
                  <c:v>8.0371644425024922</c:v>
                </c:pt>
                <c:pt idx="16">
                  <c:v>8.1437920058262918</c:v>
                </c:pt>
                <c:pt idx="17">
                  <c:v>8.2460342438475323</c:v>
                </c:pt>
                <c:pt idx="18">
                  <c:v>8.3402843175465975</c:v>
                </c:pt>
                <c:pt idx="19">
                  <c:v>8.4366402417471029</c:v>
                </c:pt>
                <c:pt idx="20">
                  <c:v>8.5496848661791542</c:v>
                </c:pt>
                <c:pt idx="21">
                  <c:v>8.6600248259753201</c:v>
                </c:pt>
                <c:pt idx="22">
                  <c:v>8.7687450445858257</c:v>
                </c:pt>
                <c:pt idx="23">
                  <c:v>8.8815894641453355</c:v>
                </c:pt>
                <c:pt idx="24">
                  <c:v>8.9967062621531415</c:v>
                </c:pt>
                <c:pt idx="25">
                  <c:v>9.1190476790636303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25.389806149457407</c:v>
                </c:pt>
                <c:pt idx="1">
                  <c:v>24.918846690979311</c:v>
                </c:pt>
                <c:pt idx="2">
                  <c:v>24.140367581155594</c:v>
                </c:pt>
                <c:pt idx="3">
                  <c:v>25.128893729389684</c:v>
                </c:pt>
                <c:pt idx="4">
                  <c:v>26.092292509870067</c:v>
                </c:pt>
                <c:pt idx="5">
                  <c:v>26.151077927082735</c:v>
                </c:pt>
                <c:pt idx="6">
                  <c:v>27.825128879266011</c:v>
                </c:pt>
                <c:pt idx="7">
                  <c:v>27.28640733338672</c:v>
                </c:pt>
                <c:pt idx="8">
                  <c:v>25.593579190954518</c:v>
                </c:pt>
                <c:pt idx="9">
                  <c:v>27.599942245771377</c:v>
                </c:pt>
                <c:pt idx="10">
                  <c:v>23.932304159575356</c:v>
                </c:pt>
                <c:pt idx="11">
                  <c:v>24.387917048155863</c:v>
                </c:pt>
                <c:pt idx="12">
                  <c:v>24.294803288282306</c:v>
                </c:pt>
                <c:pt idx="13">
                  <c:v>24.281568150494827</c:v>
                </c:pt>
                <c:pt idx="14">
                  <c:v>24.275277343876205</c:v>
                </c:pt>
                <c:pt idx="15">
                  <c:v>24.196222289131534</c:v>
                </c:pt>
                <c:pt idx="16">
                  <c:v>24.095299116129972</c:v>
                </c:pt>
                <c:pt idx="17">
                  <c:v>23.988257154233509</c:v>
                </c:pt>
                <c:pt idx="18">
                  <c:v>23.888495475853574</c:v>
                </c:pt>
                <c:pt idx="19">
                  <c:v>23.790896831150111</c:v>
                </c:pt>
                <c:pt idx="20">
                  <c:v>23.688964129953714</c:v>
                </c:pt>
                <c:pt idx="21">
                  <c:v>23.582707976001966</c:v>
                </c:pt>
                <c:pt idx="22">
                  <c:v>23.479855742024078</c:v>
                </c:pt>
                <c:pt idx="23">
                  <c:v>23.386045258289418</c:v>
                </c:pt>
                <c:pt idx="24">
                  <c:v>23.308317998695522</c:v>
                </c:pt>
                <c:pt idx="25">
                  <c:v>23.21082798772273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27.508329828972688</c:v>
                </c:pt>
                <c:pt idx="1">
                  <c:v>23.483997936950399</c:v>
                </c:pt>
                <c:pt idx="2">
                  <c:v>22.254569873547986</c:v>
                </c:pt>
                <c:pt idx="3">
                  <c:v>23.143090199516848</c:v>
                </c:pt>
                <c:pt idx="4">
                  <c:v>22.93705694391107</c:v>
                </c:pt>
                <c:pt idx="5">
                  <c:v>23.938602136186613</c:v>
                </c:pt>
                <c:pt idx="6">
                  <c:v>26.382433413141595</c:v>
                </c:pt>
                <c:pt idx="7">
                  <c:v>26.546149054971515</c:v>
                </c:pt>
                <c:pt idx="8">
                  <c:v>21.108348301908272</c:v>
                </c:pt>
                <c:pt idx="9">
                  <c:v>22.894561221755033</c:v>
                </c:pt>
                <c:pt idx="10">
                  <c:v>20.316126129860653</c:v>
                </c:pt>
                <c:pt idx="11">
                  <c:v>21.137516141453201</c:v>
                </c:pt>
                <c:pt idx="12">
                  <c:v>20.924146415709885</c:v>
                </c:pt>
                <c:pt idx="13">
                  <c:v>20.810310936857924</c:v>
                </c:pt>
                <c:pt idx="14">
                  <c:v>20.692867415549042</c:v>
                </c:pt>
                <c:pt idx="15">
                  <c:v>20.492909737270139</c:v>
                </c:pt>
                <c:pt idx="16">
                  <c:v>20.277055316483256</c:v>
                </c:pt>
                <c:pt idx="17">
                  <c:v>20.062372853205595</c:v>
                </c:pt>
                <c:pt idx="18">
                  <c:v>19.847212035348804</c:v>
                </c:pt>
                <c:pt idx="19">
                  <c:v>19.630826759305091</c:v>
                </c:pt>
                <c:pt idx="20">
                  <c:v>19.423101942785202</c:v>
                </c:pt>
                <c:pt idx="21">
                  <c:v>19.209536823676288</c:v>
                </c:pt>
                <c:pt idx="22">
                  <c:v>18.986821955284203</c:v>
                </c:pt>
                <c:pt idx="23">
                  <c:v>18.761020868089229</c:v>
                </c:pt>
                <c:pt idx="24">
                  <c:v>18.554798694292021</c:v>
                </c:pt>
                <c:pt idx="25">
                  <c:v>18.334875949624163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16.04226810311075</c:v>
                </c:pt>
                <c:pt idx="1">
                  <c:v>17.406204140470898</c:v>
                </c:pt>
                <c:pt idx="2">
                  <c:v>18.998781293023878</c:v>
                </c:pt>
                <c:pt idx="3">
                  <c:v>18.7295041731536</c:v>
                </c:pt>
                <c:pt idx="4">
                  <c:v>19.601166003233168</c:v>
                </c:pt>
                <c:pt idx="5">
                  <c:v>20.73297706305582</c:v>
                </c:pt>
                <c:pt idx="6">
                  <c:v>20.311477064174614</c:v>
                </c:pt>
                <c:pt idx="7">
                  <c:v>19.922543129906114</c:v>
                </c:pt>
                <c:pt idx="8">
                  <c:v>19.263788624450619</c:v>
                </c:pt>
                <c:pt idx="9">
                  <c:v>19.062839903910032</c:v>
                </c:pt>
                <c:pt idx="10">
                  <c:v>17.382454318972979</c:v>
                </c:pt>
                <c:pt idx="11">
                  <c:v>18.107480758627318</c:v>
                </c:pt>
                <c:pt idx="12">
                  <c:v>18.315476974773127</c:v>
                </c:pt>
                <c:pt idx="13">
                  <c:v>18.530576203944808</c:v>
                </c:pt>
                <c:pt idx="14">
                  <c:v>18.762174975639681</c:v>
                </c:pt>
                <c:pt idx="15">
                  <c:v>18.939333608031436</c:v>
                </c:pt>
                <c:pt idx="16">
                  <c:v>19.061053288665917</c:v>
                </c:pt>
                <c:pt idx="17">
                  <c:v>19.146899582275847</c:v>
                </c:pt>
                <c:pt idx="18">
                  <c:v>19.261197007379405</c:v>
                </c:pt>
                <c:pt idx="19">
                  <c:v>19.374825023686537</c:v>
                </c:pt>
                <c:pt idx="20">
                  <c:v>19.494106824262897</c:v>
                </c:pt>
                <c:pt idx="21">
                  <c:v>19.602975879541972</c:v>
                </c:pt>
                <c:pt idx="22">
                  <c:v>19.693655664373306</c:v>
                </c:pt>
                <c:pt idx="23">
                  <c:v>19.765886262574536</c:v>
                </c:pt>
                <c:pt idx="24">
                  <c:v>19.866002509528613</c:v>
                </c:pt>
                <c:pt idx="25">
                  <c:v>19.975380732770198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60.680928976465076</c:v>
                </c:pt>
                <c:pt idx="1">
                  <c:v>56.290860641425859</c:v>
                </c:pt>
                <c:pt idx="2">
                  <c:v>57.998213769017532</c:v>
                </c:pt>
                <c:pt idx="3">
                  <c:v>58.379131419103558</c:v>
                </c:pt>
                <c:pt idx="4">
                  <c:v>58.759563186998577</c:v>
                </c:pt>
                <c:pt idx="5">
                  <c:v>64.124594408314692</c:v>
                </c:pt>
                <c:pt idx="6">
                  <c:v>65.790785865284661</c:v>
                </c:pt>
                <c:pt idx="7">
                  <c:v>65.762789223491922</c:v>
                </c:pt>
                <c:pt idx="8">
                  <c:v>62.735371641021814</c:v>
                </c:pt>
                <c:pt idx="9">
                  <c:v>66.102783490844843</c:v>
                </c:pt>
                <c:pt idx="10">
                  <c:v>63.408754832232638</c:v>
                </c:pt>
                <c:pt idx="11">
                  <c:v>64.000811477506815</c:v>
                </c:pt>
                <c:pt idx="12">
                  <c:v>64.332389115971907</c:v>
                </c:pt>
                <c:pt idx="13">
                  <c:v>64.773429923790118</c:v>
                </c:pt>
                <c:pt idx="14">
                  <c:v>65.300406107920608</c:v>
                </c:pt>
                <c:pt idx="15">
                  <c:v>65.73446554383095</c:v>
                </c:pt>
                <c:pt idx="16">
                  <c:v>66.134473307316838</c:v>
                </c:pt>
                <c:pt idx="17">
                  <c:v>66.513432161768762</c:v>
                </c:pt>
                <c:pt idx="18">
                  <c:v>66.86639352499391</c:v>
                </c:pt>
                <c:pt idx="19">
                  <c:v>67.231949893351313</c:v>
                </c:pt>
                <c:pt idx="20">
                  <c:v>67.635100420188323</c:v>
                </c:pt>
                <c:pt idx="21">
                  <c:v>68.02739640613018</c:v>
                </c:pt>
                <c:pt idx="22">
                  <c:v>68.4218527762267</c:v>
                </c:pt>
                <c:pt idx="23">
                  <c:v>68.820489125376625</c:v>
                </c:pt>
                <c:pt idx="24">
                  <c:v>69.202249215512126</c:v>
                </c:pt>
                <c:pt idx="25">
                  <c:v>69.568883427511125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17.56985337658568</c:v>
                </c:pt>
                <c:pt idx="1">
                  <c:v>19.434188100537622</c:v>
                </c:pt>
                <c:pt idx="2">
                  <c:v>20.940434567665818</c:v>
                </c:pt>
                <c:pt idx="3">
                  <c:v>19.897402871810797</c:v>
                </c:pt>
                <c:pt idx="4">
                  <c:v>20.87141953118477</c:v>
                </c:pt>
                <c:pt idx="5">
                  <c:v>22.612755190622778</c:v>
                </c:pt>
                <c:pt idx="6">
                  <c:v>21.381900299046958</c:v>
                </c:pt>
                <c:pt idx="7">
                  <c:v>22.389329149096941</c:v>
                </c:pt>
                <c:pt idx="8">
                  <c:v>21.160070336327756</c:v>
                </c:pt>
                <c:pt idx="9">
                  <c:v>23.824260513669394</c:v>
                </c:pt>
                <c:pt idx="10">
                  <c:v>21.887762360022773</c:v>
                </c:pt>
                <c:pt idx="11">
                  <c:v>20.254044474136453</c:v>
                </c:pt>
                <c:pt idx="12">
                  <c:v>20.153363114239255</c:v>
                </c:pt>
                <c:pt idx="13">
                  <c:v>20.200284703888176</c:v>
                </c:pt>
                <c:pt idx="14">
                  <c:v>20.286511454326163</c:v>
                </c:pt>
                <c:pt idx="15">
                  <c:v>20.35622915189284</c:v>
                </c:pt>
                <c:pt idx="16">
                  <c:v>20.402196419995345</c:v>
                </c:pt>
                <c:pt idx="17">
                  <c:v>20.438877545068319</c:v>
                </c:pt>
                <c:pt idx="18">
                  <c:v>20.486608914197728</c:v>
                </c:pt>
                <c:pt idx="19">
                  <c:v>20.529653107765711</c:v>
                </c:pt>
                <c:pt idx="20">
                  <c:v>20.559151822577338</c:v>
                </c:pt>
                <c:pt idx="21">
                  <c:v>20.573827185103365</c:v>
                </c:pt>
                <c:pt idx="22">
                  <c:v>20.594443117381701</c:v>
                </c:pt>
                <c:pt idx="23">
                  <c:v>20.618338153870543</c:v>
                </c:pt>
                <c:pt idx="24">
                  <c:v>20.643295154448328</c:v>
                </c:pt>
                <c:pt idx="25">
                  <c:v>20.669155570945541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1.4146766402349256</c:v>
                </c:pt>
                <c:pt idx="1">
                  <c:v>1.0167408703000946</c:v>
                </c:pt>
                <c:pt idx="2">
                  <c:v>1.0384294762672972</c:v>
                </c:pt>
                <c:pt idx="3">
                  <c:v>0.91650687631519467</c:v>
                </c:pt>
                <c:pt idx="4">
                  <c:v>1.0208389112425633</c:v>
                </c:pt>
                <c:pt idx="5">
                  <c:v>0.98327414006958658</c:v>
                </c:pt>
                <c:pt idx="6">
                  <c:v>0.8588099685752697</c:v>
                </c:pt>
                <c:pt idx="7">
                  <c:v>0.89878379677804854</c:v>
                </c:pt>
                <c:pt idx="8">
                  <c:v>0.91183751166886096</c:v>
                </c:pt>
                <c:pt idx="9">
                  <c:v>0.8592290374992303</c:v>
                </c:pt>
                <c:pt idx="10">
                  <c:v>1.0377020514320783</c:v>
                </c:pt>
                <c:pt idx="11">
                  <c:v>0.7617868763612673</c:v>
                </c:pt>
                <c:pt idx="12">
                  <c:v>0.77201122450814619</c:v>
                </c:pt>
                <c:pt idx="13">
                  <c:v>0.78081192849604686</c:v>
                </c:pt>
                <c:pt idx="14">
                  <c:v>0.79043718845136823</c:v>
                </c:pt>
                <c:pt idx="15">
                  <c:v>0.79685882929307184</c:v>
                </c:pt>
                <c:pt idx="16">
                  <c:v>0.80316806683459407</c:v>
                </c:pt>
                <c:pt idx="17">
                  <c:v>0.80876614066519636</c:v>
                </c:pt>
                <c:pt idx="18">
                  <c:v>0.81415678870504526</c:v>
                </c:pt>
                <c:pt idx="19">
                  <c:v>0.81957780909453948</c:v>
                </c:pt>
                <c:pt idx="20">
                  <c:v>0.82507958750324994</c:v>
                </c:pt>
                <c:pt idx="21">
                  <c:v>0.82984001825641907</c:v>
                </c:pt>
                <c:pt idx="22">
                  <c:v>0.83461708425500913</c:v>
                </c:pt>
                <c:pt idx="23">
                  <c:v>0.83899421769307903</c:v>
                </c:pt>
                <c:pt idx="24">
                  <c:v>0.84329212832494416</c:v>
                </c:pt>
                <c:pt idx="25">
                  <c:v>0.84688466891997716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45.75966264730755</c:v>
                </c:pt>
                <c:pt idx="1">
                  <c:v>49.373801942802245</c:v>
                </c:pt>
                <c:pt idx="2">
                  <c:v>54.555461375378563</c:v>
                </c:pt>
                <c:pt idx="3">
                  <c:v>54.018915495788754</c:v>
                </c:pt>
                <c:pt idx="4">
                  <c:v>53.475403620539041</c:v>
                </c:pt>
                <c:pt idx="5">
                  <c:v>53.008244839321961</c:v>
                </c:pt>
                <c:pt idx="6">
                  <c:v>54.263009046771835</c:v>
                </c:pt>
                <c:pt idx="7">
                  <c:v>51.026263953264539</c:v>
                </c:pt>
                <c:pt idx="8">
                  <c:v>50.263224923976232</c:v>
                </c:pt>
                <c:pt idx="9">
                  <c:v>51.121105372790836</c:v>
                </c:pt>
                <c:pt idx="10">
                  <c:v>50.976500352203615</c:v>
                </c:pt>
                <c:pt idx="11">
                  <c:v>50.594806661577344</c:v>
                </c:pt>
                <c:pt idx="12">
                  <c:v>50.446348739631517</c:v>
                </c:pt>
                <c:pt idx="13">
                  <c:v>50.46288535012372</c:v>
                </c:pt>
                <c:pt idx="14">
                  <c:v>50.532280092622614</c:v>
                </c:pt>
                <c:pt idx="15">
                  <c:v>50.508734682663992</c:v>
                </c:pt>
                <c:pt idx="16">
                  <c:v>50.425098944217979</c:v>
                </c:pt>
                <c:pt idx="17">
                  <c:v>50.303821049217838</c:v>
                </c:pt>
                <c:pt idx="18">
                  <c:v>50.197148597130415</c:v>
                </c:pt>
                <c:pt idx="19">
                  <c:v>50.06555774823709</c:v>
                </c:pt>
                <c:pt idx="20">
                  <c:v>49.904225719252373</c:v>
                </c:pt>
                <c:pt idx="21">
                  <c:v>49.805438568448508</c:v>
                </c:pt>
                <c:pt idx="22">
                  <c:v>49.657985989454907</c:v>
                </c:pt>
                <c:pt idx="23">
                  <c:v>49.494439126831203</c:v>
                </c:pt>
                <c:pt idx="24">
                  <c:v>49.328538651463958</c:v>
                </c:pt>
                <c:pt idx="25">
                  <c:v>49.196505578586255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11.387895371927367</c:v>
                </c:pt>
                <c:pt idx="1">
                  <c:v>11.334710393614831</c:v>
                </c:pt>
                <c:pt idx="2">
                  <c:v>11.978202360672638</c:v>
                </c:pt>
                <c:pt idx="3">
                  <c:v>11.677722598775278</c:v>
                </c:pt>
                <c:pt idx="4">
                  <c:v>11.21272634920742</c:v>
                </c:pt>
                <c:pt idx="5">
                  <c:v>12.300408954949686</c:v>
                </c:pt>
                <c:pt idx="6">
                  <c:v>12.398132700544261</c:v>
                </c:pt>
                <c:pt idx="7">
                  <c:v>13.111049084907012</c:v>
                </c:pt>
                <c:pt idx="8">
                  <c:v>13.316028453683911</c:v>
                </c:pt>
                <c:pt idx="9">
                  <c:v>13.336188571203754</c:v>
                </c:pt>
                <c:pt idx="10">
                  <c:v>13.530440304802397</c:v>
                </c:pt>
                <c:pt idx="11">
                  <c:v>14.315419308567412</c:v>
                </c:pt>
                <c:pt idx="12">
                  <c:v>14.422854580223966</c:v>
                </c:pt>
                <c:pt idx="13">
                  <c:v>14.592817486176791</c:v>
                </c:pt>
                <c:pt idx="14">
                  <c:v>14.793377043100241</c:v>
                </c:pt>
                <c:pt idx="15">
                  <c:v>14.974921228553102</c:v>
                </c:pt>
                <c:pt idx="16">
                  <c:v>15.160134920266088</c:v>
                </c:pt>
                <c:pt idx="17">
                  <c:v>15.334354612588076</c:v>
                </c:pt>
                <c:pt idx="18">
                  <c:v>15.490335309008723</c:v>
                </c:pt>
                <c:pt idx="19">
                  <c:v>15.654657950076741</c:v>
                </c:pt>
                <c:pt idx="20">
                  <c:v>15.824193466200336</c:v>
                </c:pt>
                <c:pt idx="21">
                  <c:v>15.98083273033407</c:v>
                </c:pt>
                <c:pt idx="22">
                  <c:v>16.140923677916593</c:v>
                </c:pt>
                <c:pt idx="23">
                  <c:v>16.310647832067946</c:v>
                </c:pt>
                <c:pt idx="24">
                  <c:v>16.476169828892171</c:v>
                </c:pt>
                <c:pt idx="25">
                  <c:v>16.643004091790012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12.559527250879542</c:v>
                </c:pt>
                <c:pt idx="1">
                  <c:v>11.946329218788335</c:v>
                </c:pt>
                <c:pt idx="2">
                  <c:v>12.184518021989632</c:v>
                </c:pt>
                <c:pt idx="3">
                  <c:v>12.237070696628727</c:v>
                </c:pt>
                <c:pt idx="4">
                  <c:v>12.579101735838536</c:v>
                </c:pt>
                <c:pt idx="5">
                  <c:v>12.546740827196324</c:v>
                </c:pt>
                <c:pt idx="6">
                  <c:v>13.213242898805031</c:v>
                </c:pt>
                <c:pt idx="7">
                  <c:v>13.795604572150063</c:v>
                </c:pt>
                <c:pt idx="8">
                  <c:v>13.202896187688644</c:v>
                </c:pt>
                <c:pt idx="9">
                  <c:v>12.922280244848787</c:v>
                </c:pt>
                <c:pt idx="10">
                  <c:v>11.384897945335364</c:v>
                </c:pt>
                <c:pt idx="11">
                  <c:v>12.284450908167955</c:v>
                </c:pt>
                <c:pt idx="12">
                  <c:v>12.173448326143056</c:v>
                </c:pt>
                <c:pt idx="13">
                  <c:v>12.154001217350178</c:v>
                </c:pt>
                <c:pt idx="14">
                  <c:v>12.138893372949548</c:v>
                </c:pt>
                <c:pt idx="15">
                  <c:v>12.083187005140298</c:v>
                </c:pt>
                <c:pt idx="16">
                  <c:v>12.001619301566482</c:v>
                </c:pt>
                <c:pt idx="17">
                  <c:v>11.932232176530576</c:v>
                </c:pt>
                <c:pt idx="18">
                  <c:v>11.869105593555943</c:v>
                </c:pt>
                <c:pt idx="19">
                  <c:v>11.800606676398866</c:v>
                </c:pt>
                <c:pt idx="20">
                  <c:v>11.733761050856641</c:v>
                </c:pt>
                <c:pt idx="21">
                  <c:v>11.669915508726255</c:v>
                </c:pt>
                <c:pt idx="22">
                  <c:v>11.598352214367136</c:v>
                </c:pt>
                <c:pt idx="23">
                  <c:v>11.542292239401297</c:v>
                </c:pt>
                <c:pt idx="24">
                  <c:v>11.514946733977197</c:v>
                </c:pt>
                <c:pt idx="25">
                  <c:v>11.483779577082544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26.887634306793824</c:v>
                </c:pt>
                <c:pt idx="1">
                  <c:v>27.401032369169638</c:v>
                </c:pt>
                <c:pt idx="2">
                  <c:v>29.037381835098614</c:v>
                </c:pt>
                <c:pt idx="3">
                  <c:v>26.857182566396233</c:v>
                </c:pt>
                <c:pt idx="4">
                  <c:v>28.629909035555915</c:v>
                </c:pt>
                <c:pt idx="5">
                  <c:v>28.540229318162812</c:v>
                </c:pt>
                <c:pt idx="6">
                  <c:v>31.4692989855257</c:v>
                </c:pt>
                <c:pt idx="7">
                  <c:v>29.99407435390032</c:v>
                </c:pt>
                <c:pt idx="8">
                  <c:v>31.279783614150794</c:v>
                </c:pt>
                <c:pt idx="9">
                  <c:v>32.630086553128237</c:v>
                </c:pt>
                <c:pt idx="10">
                  <c:v>26.602867693076377</c:v>
                </c:pt>
                <c:pt idx="11">
                  <c:v>27.044695989573576</c:v>
                </c:pt>
                <c:pt idx="12">
                  <c:v>26.609583495364888</c:v>
                </c:pt>
                <c:pt idx="13">
                  <c:v>26.466269751962013</c:v>
                </c:pt>
                <c:pt idx="14">
                  <c:v>26.366634037991556</c:v>
                </c:pt>
                <c:pt idx="15">
                  <c:v>26.235436799400176</c:v>
                </c:pt>
                <c:pt idx="16">
                  <c:v>26.115997487796722</c:v>
                </c:pt>
                <c:pt idx="17">
                  <c:v>26.005683089607569</c:v>
                </c:pt>
                <c:pt idx="18">
                  <c:v>25.892272527913825</c:v>
                </c:pt>
                <c:pt idx="19">
                  <c:v>25.785799596637133</c:v>
                </c:pt>
                <c:pt idx="20">
                  <c:v>25.688200707862777</c:v>
                </c:pt>
                <c:pt idx="21">
                  <c:v>25.576080418669061</c:v>
                </c:pt>
                <c:pt idx="22">
                  <c:v>25.504753738220529</c:v>
                </c:pt>
                <c:pt idx="23">
                  <c:v>25.451396064752608</c:v>
                </c:pt>
                <c:pt idx="24">
                  <c:v>25.408643147585956</c:v>
                </c:pt>
                <c:pt idx="25">
                  <c:v>25.371661311340421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10.868830325381866</c:v>
                </c:pt>
                <c:pt idx="1">
                  <c:v>10.808097163319593</c:v>
                </c:pt>
                <c:pt idx="2">
                  <c:v>10.992256589283093</c:v>
                </c:pt>
                <c:pt idx="3">
                  <c:v>10.494520008353046</c:v>
                </c:pt>
                <c:pt idx="4">
                  <c:v>11.784073918290083</c:v>
                </c:pt>
                <c:pt idx="5">
                  <c:v>11.76853631076518</c:v>
                </c:pt>
                <c:pt idx="6">
                  <c:v>12.279382215266518</c:v>
                </c:pt>
                <c:pt idx="7">
                  <c:v>11.371986842202485</c:v>
                </c:pt>
                <c:pt idx="8">
                  <c:v>10.525802298278901</c:v>
                </c:pt>
                <c:pt idx="9">
                  <c:v>10.581318472343167</c:v>
                </c:pt>
                <c:pt idx="10">
                  <c:v>9.3555136526801714</c:v>
                </c:pt>
                <c:pt idx="11">
                  <c:v>16.15187200432506</c:v>
                </c:pt>
                <c:pt idx="12">
                  <c:v>16.302188402016288</c:v>
                </c:pt>
                <c:pt idx="13">
                  <c:v>16.524305668785505</c:v>
                </c:pt>
                <c:pt idx="14">
                  <c:v>16.755760916889546</c:v>
                </c:pt>
                <c:pt idx="15">
                  <c:v>16.904640957311134</c:v>
                </c:pt>
                <c:pt idx="16">
                  <c:v>17.003516939538329</c:v>
                </c:pt>
                <c:pt idx="17">
                  <c:v>17.153768267605841</c:v>
                </c:pt>
                <c:pt idx="18">
                  <c:v>17.353170612928231</c:v>
                </c:pt>
                <c:pt idx="19">
                  <c:v>17.562972709908053</c:v>
                </c:pt>
                <c:pt idx="20">
                  <c:v>17.760481753027641</c:v>
                </c:pt>
                <c:pt idx="21">
                  <c:v>17.943299371396542</c:v>
                </c:pt>
                <c:pt idx="22">
                  <c:v>18.125357824335165</c:v>
                </c:pt>
                <c:pt idx="23">
                  <c:v>18.305514683526781</c:v>
                </c:pt>
                <c:pt idx="24">
                  <c:v>18.478795023496001</c:v>
                </c:pt>
                <c:pt idx="25">
                  <c:v>18.659179461066657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82.622103889539147</c:v>
                </c:pt>
                <c:pt idx="1">
                  <c:v>84.461719248358477</c:v>
                </c:pt>
                <c:pt idx="2">
                  <c:v>89.042901340584137</c:v>
                </c:pt>
                <c:pt idx="3">
                  <c:v>83.982091078509782</c:v>
                </c:pt>
                <c:pt idx="4">
                  <c:v>87.992508878549131</c:v>
                </c:pt>
                <c:pt idx="5">
                  <c:v>89.076578768972539</c:v>
                </c:pt>
                <c:pt idx="6">
                  <c:v>89.579352878018724</c:v>
                </c:pt>
                <c:pt idx="7">
                  <c:v>88.733053028234139</c:v>
                </c:pt>
                <c:pt idx="8">
                  <c:v>87.389926035109184</c:v>
                </c:pt>
                <c:pt idx="9">
                  <c:v>90.995164213235086</c:v>
                </c:pt>
                <c:pt idx="10">
                  <c:v>82.955300159779569</c:v>
                </c:pt>
                <c:pt idx="11">
                  <c:v>76.125374780826945</c:v>
                </c:pt>
                <c:pt idx="12">
                  <c:v>75.913289932655431</c:v>
                </c:pt>
                <c:pt idx="13">
                  <c:v>75.759388781561341</c:v>
                </c:pt>
                <c:pt idx="14">
                  <c:v>75.663243956323456</c:v>
                </c:pt>
                <c:pt idx="15">
                  <c:v>75.379499672068761</c:v>
                </c:pt>
                <c:pt idx="16">
                  <c:v>75.051852866528122</c:v>
                </c:pt>
                <c:pt idx="17">
                  <c:v>74.63623923749843</c:v>
                </c:pt>
                <c:pt idx="18">
                  <c:v>74.151755787402365</c:v>
                </c:pt>
                <c:pt idx="19">
                  <c:v>73.670024417957066</c:v>
                </c:pt>
                <c:pt idx="20">
                  <c:v>73.197685621638826</c:v>
                </c:pt>
                <c:pt idx="21">
                  <c:v>72.729833784422922</c:v>
                </c:pt>
                <c:pt idx="22">
                  <c:v>72.259599109569862</c:v>
                </c:pt>
                <c:pt idx="23">
                  <c:v>71.84220671935708</c:v>
                </c:pt>
                <c:pt idx="24">
                  <c:v>71.370764992157532</c:v>
                </c:pt>
                <c:pt idx="25">
                  <c:v>70.803434257453944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73.865489344107758</c:v>
                </c:pt>
                <c:pt idx="1">
                  <c:v>79.632642455379582</c:v>
                </c:pt>
                <c:pt idx="2">
                  <c:v>86.375158716381222</c:v>
                </c:pt>
                <c:pt idx="3">
                  <c:v>87.233437875746105</c:v>
                </c:pt>
                <c:pt idx="4">
                  <c:v>88.842052253957462</c:v>
                </c:pt>
                <c:pt idx="5">
                  <c:v>91.810067404810326</c:v>
                </c:pt>
                <c:pt idx="6">
                  <c:v>97.082360463294094</c:v>
                </c:pt>
                <c:pt idx="7">
                  <c:v>98.310587976042896</c:v>
                </c:pt>
                <c:pt idx="8">
                  <c:v>97.895083619468807</c:v>
                </c:pt>
                <c:pt idx="9">
                  <c:v>104.53421542164563</c:v>
                </c:pt>
                <c:pt idx="10">
                  <c:v>104.74398999941934</c:v>
                </c:pt>
                <c:pt idx="11">
                  <c:v>95.258684739598209</c:v>
                </c:pt>
                <c:pt idx="12">
                  <c:v>96.174140018702374</c:v>
                </c:pt>
                <c:pt idx="13">
                  <c:v>97.31512390540199</c:v>
                </c:pt>
                <c:pt idx="14">
                  <c:v>98.571081115462547</c:v>
                </c:pt>
                <c:pt idx="15">
                  <c:v>99.580645553921897</c:v>
                </c:pt>
                <c:pt idx="16">
                  <c:v>100.51255416466353</c:v>
                </c:pt>
                <c:pt idx="17">
                  <c:v>101.42603855964524</c:v>
                </c:pt>
                <c:pt idx="18">
                  <c:v>102.30693285267594</c:v>
                </c:pt>
                <c:pt idx="19">
                  <c:v>103.1654766755924</c:v>
                </c:pt>
                <c:pt idx="20">
                  <c:v>104.06350881874674</c:v>
                </c:pt>
                <c:pt idx="21">
                  <c:v>104.93863511172938</c:v>
                </c:pt>
                <c:pt idx="22">
                  <c:v>105.84597753899658</c:v>
                </c:pt>
                <c:pt idx="23">
                  <c:v>106.73286572864355</c:v>
                </c:pt>
                <c:pt idx="24">
                  <c:v>107.71128734779437</c:v>
                </c:pt>
                <c:pt idx="25">
                  <c:v>108.64353960918007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160.73826683124111</c:v>
                </c:pt>
                <c:pt idx="1">
                  <c:v>151.69857202639943</c:v>
                </c:pt>
                <c:pt idx="2">
                  <c:v>160.11413623410661</c:v>
                </c:pt>
                <c:pt idx="3">
                  <c:v>161.51454790213836</c:v>
                </c:pt>
                <c:pt idx="4">
                  <c:v>162.23739136643462</c:v>
                </c:pt>
                <c:pt idx="5">
                  <c:v>166.86921080917915</c:v>
                </c:pt>
                <c:pt idx="6">
                  <c:v>178.99369072005919</c:v>
                </c:pt>
                <c:pt idx="7">
                  <c:v>172.49795948238079</c:v>
                </c:pt>
                <c:pt idx="8">
                  <c:v>176.1481640870237</c:v>
                </c:pt>
                <c:pt idx="9">
                  <c:v>189.42991147159461</c:v>
                </c:pt>
                <c:pt idx="10">
                  <c:v>195.0193162979908</c:v>
                </c:pt>
                <c:pt idx="11">
                  <c:v>200.36269657413845</c:v>
                </c:pt>
                <c:pt idx="12">
                  <c:v>201.85112937603901</c:v>
                </c:pt>
                <c:pt idx="13">
                  <c:v>203.92835982124416</c:v>
                </c:pt>
                <c:pt idx="14">
                  <c:v>206.27726778624691</c:v>
                </c:pt>
                <c:pt idx="15">
                  <c:v>208.20360720402311</c:v>
                </c:pt>
                <c:pt idx="16">
                  <c:v>210.02816353328899</c:v>
                </c:pt>
                <c:pt idx="17">
                  <c:v>211.78504398622164</c:v>
                </c:pt>
                <c:pt idx="18">
                  <c:v>213.52453145997691</c:v>
                </c:pt>
                <c:pt idx="19">
                  <c:v>215.24542658827363</c:v>
                </c:pt>
                <c:pt idx="20">
                  <c:v>217.03688292959063</c:v>
                </c:pt>
                <c:pt idx="21">
                  <c:v>218.76730460026351</c:v>
                </c:pt>
                <c:pt idx="22">
                  <c:v>220.50878679809057</c:v>
                </c:pt>
                <c:pt idx="23">
                  <c:v>222.30587212369187</c:v>
                </c:pt>
                <c:pt idx="24">
                  <c:v>224.1505566802646</c:v>
                </c:pt>
                <c:pt idx="25">
                  <c:v>225.93845820284562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100.19670151569591</c:v>
                </c:pt>
                <c:pt idx="1">
                  <c:v>99.524360696953238</c:v>
                </c:pt>
                <c:pt idx="2">
                  <c:v>107.76020700880444</c:v>
                </c:pt>
                <c:pt idx="3">
                  <c:v>104.10608761000421</c:v>
                </c:pt>
                <c:pt idx="4">
                  <c:v>106.37002211739997</c:v>
                </c:pt>
                <c:pt idx="5">
                  <c:v>111.2703451271373</c:v>
                </c:pt>
                <c:pt idx="6">
                  <c:v>114.6018093114331</c:v>
                </c:pt>
                <c:pt idx="7">
                  <c:v>116.38635166313739</c:v>
                </c:pt>
                <c:pt idx="8">
                  <c:v>114.88232929955677</c:v>
                </c:pt>
                <c:pt idx="9">
                  <c:v>117.6779956083483</c:v>
                </c:pt>
                <c:pt idx="10">
                  <c:v>121.79692782444994</c:v>
                </c:pt>
                <c:pt idx="11">
                  <c:v>122.9635036265994</c:v>
                </c:pt>
                <c:pt idx="12">
                  <c:v>123.89785038211957</c:v>
                </c:pt>
                <c:pt idx="13">
                  <c:v>125.08039744602051</c:v>
                </c:pt>
                <c:pt idx="14">
                  <c:v>126.45636934693627</c:v>
                </c:pt>
                <c:pt idx="15">
                  <c:v>127.52157633080087</c:v>
                </c:pt>
                <c:pt idx="16">
                  <c:v>128.50211562206431</c:v>
                </c:pt>
                <c:pt idx="17">
                  <c:v>129.41550348218772</c:v>
                </c:pt>
                <c:pt idx="18">
                  <c:v>130.33480986128305</c:v>
                </c:pt>
                <c:pt idx="19">
                  <c:v>131.27260763617764</c:v>
                </c:pt>
                <c:pt idx="20">
                  <c:v>132.24587486620695</c:v>
                </c:pt>
                <c:pt idx="21">
                  <c:v>133.15886188108797</c:v>
                </c:pt>
                <c:pt idx="22">
                  <c:v>134.11492846400415</c:v>
                </c:pt>
                <c:pt idx="23">
                  <c:v>135.06740244780855</c:v>
                </c:pt>
                <c:pt idx="24">
                  <c:v>136.03699511578472</c:v>
                </c:pt>
                <c:pt idx="25">
                  <c:v>136.96273606231375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95.192250431204002</c:v>
                </c:pt>
                <c:pt idx="1">
                  <c:v>89.322916870607841</c:v>
                </c:pt>
                <c:pt idx="2">
                  <c:v>93.599799774218724</c:v>
                </c:pt>
                <c:pt idx="3">
                  <c:v>89.748970470748276</c:v>
                </c:pt>
                <c:pt idx="4">
                  <c:v>90.613746815355995</c:v>
                </c:pt>
                <c:pt idx="5">
                  <c:v>91.784859546336406</c:v>
                </c:pt>
                <c:pt idx="6">
                  <c:v>90.713610984822793</c:v>
                </c:pt>
                <c:pt idx="7">
                  <c:v>91.974621848453864</c:v>
                </c:pt>
                <c:pt idx="8">
                  <c:v>90.070433026730001</c:v>
                </c:pt>
                <c:pt idx="9">
                  <c:v>88.719404206263107</c:v>
                </c:pt>
                <c:pt idx="10">
                  <c:v>89.633188926323612</c:v>
                </c:pt>
                <c:pt idx="11">
                  <c:v>91.827504667053034</c:v>
                </c:pt>
                <c:pt idx="12">
                  <c:v>91.02766470913501</c:v>
                </c:pt>
                <c:pt idx="13">
                  <c:v>90.37295641555724</c:v>
                </c:pt>
                <c:pt idx="14">
                  <c:v>89.835252892054655</c:v>
                </c:pt>
                <c:pt idx="15">
                  <c:v>89.11856696416389</c:v>
                </c:pt>
                <c:pt idx="16">
                  <c:v>88.338908698817207</c:v>
                </c:pt>
                <c:pt idx="17">
                  <c:v>87.511675857831989</c:v>
                </c:pt>
                <c:pt idx="18">
                  <c:v>86.692589334099068</c:v>
                </c:pt>
                <c:pt idx="19">
                  <c:v>85.855500334640539</c:v>
                </c:pt>
                <c:pt idx="20">
                  <c:v>85.094995473167231</c:v>
                </c:pt>
                <c:pt idx="21">
                  <c:v>84.413488910235998</c:v>
                </c:pt>
                <c:pt idx="22">
                  <c:v>83.661343260913938</c:v>
                </c:pt>
                <c:pt idx="23">
                  <c:v>82.853999683880232</c:v>
                </c:pt>
                <c:pt idx="24">
                  <c:v>81.849640515628877</c:v>
                </c:pt>
                <c:pt idx="25">
                  <c:v>81.08164583178332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75.449179092635887</c:v>
                </c:pt>
                <c:pt idx="1">
                  <c:v>73.010028002343461</c:v>
                </c:pt>
                <c:pt idx="2">
                  <c:v>74.250898930531974</c:v>
                </c:pt>
                <c:pt idx="3">
                  <c:v>74.270412529681209</c:v>
                </c:pt>
                <c:pt idx="4">
                  <c:v>79.847242279445481</c:v>
                </c:pt>
                <c:pt idx="5">
                  <c:v>79.937154354161578</c:v>
                </c:pt>
                <c:pt idx="6">
                  <c:v>83.720613662551528</c:v>
                </c:pt>
                <c:pt idx="7">
                  <c:v>82.746545025960046</c:v>
                </c:pt>
                <c:pt idx="8">
                  <c:v>73.931048965314687</c:v>
                </c:pt>
                <c:pt idx="9">
                  <c:v>80.064056822585371</c:v>
                </c:pt>
                <c:pt idx="10">
                  <c:v>69.557837600251375</c:v>
                </c:pt>
                <c:pt idx="11">
                  <c:v>71.182347911567746</c:v>
                </c:pt>
                <c:pt idx="12">
                  <c:v>71.187738583249768</c:v>
                </c:pt>
                <c:pt idx="13">
                  <c:v>71.409967599642485</c:v>
                </c:pt>
                <c:pt idx="14">
                  <c:v>71.653484688724163</c:v>
                </c:pt>
                <c:pt idx="15">
                  <c:v>71.665630076935599</c:v>
                </c:pt>
                <c:pt idx="16">
                  <c:v>71.577199727105437</c:v>
                </c:pt>
                <c:pt idx="17">
                  <c:v>71.443563833562479</c:v>
                </c:pt>
                <c:pt idx="18">
                  <c:v>71.337188836128377</c:v>
                </c:pt>
                <c:pt idx="19">
                  <c:v>71.233188855888841</c:v>
                </c:pt>
                <c:pt idx="20">
                  <c:v>71.155857763180961</c:v>
                </c:pt>
                <c:pt idx="21">
                  <c:v>71.055245505195543</c:v>
                </c:pt>
                <c:pt idx="22">
                  <c:v>70.929078406267422</c:v>
                </c:pt>
                <c:pt idx="23">
                  <c:v>70.794541853098522</c:v>
                </c:pt>
                <c:pt idx="24">
                  <c:v>70.725825464669299</c:v>
                </c:pt>
                <c:pt idx="25">
                  <c:v>70.640132349180732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79.665458993285682</c:v>
                </c:pt>
                <c:pt idx="1">
                  <c:v>76.741789612263574</c:v>
                </c:pt>
                <c:pt idx="2">
                  <c:v>79.97707781295064</c:v>
                </c:pt>
                <c:pt idx="3">
                  <c:v>79.193041167229552</c:v>
                </c:pt>
                <c:pt idx="4">
                  <c:v>80.65182162942591</c:v>
                </c:pt>
                <c:pt idx="5">
                  <c:v>87.720623739007053</c:v>
                </c:pt>
                <c:pt idx="6">
                  <c:v>88.031496132906895</c:v>
                </c:pt>
                <c:pt idx="7">
                  <c:v>89.050902169366907</c:v>
                </c:pt>
                <c:pt idx="8">
                  <c:v>84.807279489018441</c:v>
                </c:pt>
                <c:pt idx="9">
                  <c:v>90.786273042013477</c:v>
                </c:pt>
                <c:pt idx="10">
                  <c:v>86.334219243687485</c:v>
                </c:pt>
                <c:pt idx="11">
                  <c:v>85.016642828004535</c:v>
                </c:pt>
                <c:pt idx="12">
                  <c:v>85.25776345471931</c:v>
                </c:pt>
                <c:pt idx="13">
                  <c:v>85.754526556174341</c:v>
                </c:pt>
                <c:pt idx="14">
                  <c:v>86.377354750698132</c:v>
                </c:pt>
                <c:pt idx="15">
                  <c:v>86.887553525016855</c:v>
                </c:pt>
                <c:pt idx="16">
                  <c:v>87.339837794146774</c:v>
                </c:pt>
                <c:pt idx="17">
                  <c:v>87.761075847502283</c:v>
                </c:pt>
                <c:pt idx="18">
                  <c:v>88.16715922789669</c:v>
                </c:pt>
                <c:pt idx="19">
                  <c:v>88.581180810211563</c:v>
                </c:pt>
                <c:pt idx="20">
                  <c:v>89.019331830268911</c:v>
                </c:pt>
                <c:pt idx="21">
                  <c:v>89.431063609489968</c:v>
                </c:pt>
                <c:pt idx="22">
                  <c:v>89.850912977863416</c:v>
                </c:pt>
                <c:pt idx="23">
                  <c:v>90.277821496940248</c:v>
                </c:pt>
                <c:pt idx="24">
                  <c:v>90.688836498285397</c:v>
                </c:pt>
                <c:pt idx="25">
                  <c:v>91.084923667376643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57.147558019234921</c:v>
                </c:pt>
                <c:pt idx="1">
                  <c:v>60.708512336417073</c:v>
                </c:pt>
                <c:pt idx="2">
                  <c:v>66.533663736051196</c:v>
                </c:pt>
                <c:pt idx="3">
                  <c:v>65.696638094564037</c:v>
                </c:pt>
                <c:pt idx="4">
                  <c:v>64.688129969746456</c:v>
                </c:pt>
                <c:pt idx="5">
                  <c:v>65.308653794271649</c:v>
                </c:pt>
                <c:pt idx="6">
                  <c:v>66.661141747316094</c:v>
                </c:pt>
                <c:pt idx="7">
                  <c:v>64.137313038171555</c:v>
                </c:pt>
                <c:pt idx="8">
                  <c:v>63.579253377660145</c:v>
                </c:pt>
                <c:pt idx="9">
                  <c:v>64.457293943994586</c:v>
                </c:pt>
                <c:pt idx="10">
                  <c:v>64.506940657006012</c:v>
                </c:pt>
                <c:pt idx="11">
                  <c:v>64.910225970144751</c:v>
                </c:pt>
                <c:pt idx="12">
                  <c:v>64.869203319855487</c:v>
                </c:pt>
                <c:pt idx="13">
                  <c:v>65.055702836300512</c:v>
                </c:pt>
                <c:pt idx="14">
                  <c:v>65.325657135722849</c:v>
                </c:pt>
                <c:pt idx="15">
                  <c:v>65.483655911217099</c:v>
                </c:pt>
                <c:pt idx="16">
                  <c:v>65.585233864484067</c:v>
                </c:pt>
                <c:pt idx="17">
                  <c:v>65.638175661805917</c:v>
                </c:pt>
                <c:pt idx="18">
                  <c:v>65.687483906139136</c:v>
                </c:pt>
                <c:pt idx="19">
                  <c:v>65.720215698313837</c:v>
                </c:pt>
                <c:pt idx="20">
                  <c:v>65.728419185452708</c:v>
                </c:pt>
                <c:pt idx="21">
                  <c:v>65.78627129878258</c:v>
                </c:pt>
                <c:pt idx="22">
                  <c:v>65.798909667371504</c:v>
                </c:pt>
                <c:pt idx="23">
                  <c:v>65.805086958899153</c:v>
                </c:pt>
                <c:pt idx="24">
                  <c:v>65.804708480356126</c:v>
                </c:pt>
                <c:pt idx="25">
                  <c:v>65.839509670376259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39.447161557673368</c:v>
                </c:pt>
                <c:pt idx="1">
                  <c:v>39.347361587957977</c:v>
                </c:pt>
                <c:pt idx="2">
                  <c:v>41.221899857088246</c:v>
                </c:pt>
                <c:pt idx="3">
                  <c:v>39.09425326302496</c:v>
                </c:pt>
                <c:pt idx="4">
                  <c:v>41.209010771394453</c:v>
                </c:pt>
                <c:pt idx="5">
                  <c:v>41.086970145359132</c:v>
                </c:pt>
                <c:pt idx="6">
                  <c:v>44.682541884330732</c:v>
                </c:pt>
                <c:pt idx="7">
                  <c:v>43.789678926050385</c:v>
                </c:pt>
                <c:pt idx="8">
                  <c:v>44.482679801839438</c:v>
                </c:pt>
                <c:pt idx="9">
                  <c:v>45.552366797977022</c:v>
                </c:pt>
                <c:pt idx="10">
                  <c:v>37.987765638411744</c:v>
                </c:pt>
                <c:pt idx="11">
                  <c:v>39.329146897741531</c:v>
                </c:pt>
                <c:pt idx="12">
                  <c:v>38.783031821507947</c:v>
                </c:pt>
                <c:pt idx="13">
                  <c:v>38.620270969312188</c:v>
                </c:pt>
                <c:pt idx="14">
                  <c:v>38.505527410941106</c:v>
                </c:pt>
                <c:pt idx="15">
                  <c:v>38.318623804540472</c:v>
                </c:pt>
                <c:pt idx="16">
                  <c:v>38.117616789363204</c:v>
                </c:pt>
                <c:pt idx="17">
                  <c:v>37.937915266138148</c:v>
                </c:pt>
                <c:pt idx="18">
                  <c:v>37.761378121469768</c:v>
                </c:pt>
                <c:pt idx="19">
                  <c:v>37.586406273035998</c:v>
                </c:pt>
                <c:pt idx="20">
                  <c:v>37.421961758719419</c:v>
                </c:pt>
                <c:pt idx="21">
                  <c:v>37.245995927395313</c:v>
                </c:pt>
                <c:pt idx="22">
                  <c:v>37.103105952587669</c:v>
                </c:pt>
                <c:pt idx="23">
                  <c:v>36.993688304153906</c:v>
                </c:pt>
                <c:pt idx="24">
                  <c:v>36.923589881563153</c:v>
                </c:pt>
                <c:pt idx="25">
                  <c:v>36.855440888422962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93.490934214921012</c:v>
                </c:pt>
                <c:pt idx="1">
                  <c:v>95.269816411678065</c:v>
                </c:pt>
                <c:pt idx="2">
                  <c:v>100.03515792986722</c:v>
                </c:pt>
                <c:pt idx="3">
                  <c:v>94.476611086862832</c:v>
                </c:pt>
                <c:pt idx="4">
                  <c:v>99.776582796839222</c:v>
                </c:pt>
                <c:pt idx="5">
                  <c:v>100.84511507973772</c:v>
                </c:pt>
                <c:pt idx="6">
                  <c:v>101.85873509328525</c:v>
                </c:pt>
                <c:pt idx="7">
                  <c:v>100.10503987043663</c:v>
                </c:pt>
                <c:pt idx="8">
                  <c:v>97.915728333388088</c:v>
                </c:pt>
                <c:pt idx="9">
                  <c:v>101.57648268557826</c:v>
                </c:pt>
                <c:pt idx="10">
                  <c:v>92.310813812459742</c:v>
                </c:pt>
                <c:pt idx="11">
                  <c:v>92.277246785152002</c:v>
                </c:pt>
                <c:pt idx="12">
                  <c:v>92.215478334671715</c:v>
                </c:pt>
                <c:pt idx="13">
                  <c:v>92.283694450346843</c:v>
                </c:pt>
                <c:pt idx="14">
                  <c:v>92.419004873212998</c:v>
                </c:pt>
                <c:pt idx="15">
                  <c:v>92.284140629379891</c:v>
                </c:pt>
                <c:pt idx="16">
                  <c:v>92.055369806066452</c:v>
                </c:pt>
                <c:pt idx="17">
                  <c:v>91.790007505104271</c:v>
                </c:pt>
                <c:pt idx="18">
                  <c:v>91.504926400330589</c:v>
                </c:pt>
                <c:pt idx="19">
                  <c:v>91.232997127865119</c:v>
                </c:pt>
                <c:pt idx="20">
                  <c:v>90.958167374666459</c:v>
                </c:pt>
                <c:pt idx="21">
                  <c:v>90.673133155819471</c:v>
                </c:pt>
                <c:pt idx="22">
                  <c:v>90.38495693390503</c:v>
                </c:pt>
                <c:pt idx="23">
                  <c:v>90.14772140288386</c:v>
                </c:pt>
                <c:pt idx="24">
                  <c:v>89.849560015653537</c:v>
                </c:pt>
                <c:pt idx="25">
                  <c:v>89.462613718520601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73.865489344107758</c:v>
                </c:pt>
                <c:pt idx="1">
                  <c:v>79.632642455379582</c:v>
                </c:pt>
                <c:pt idx="2">
                  <c:v>86.375158716381222</c:v>
                </c:pt>
                <c:pt idx="3">
                  <c:v>87.233437875746105</c:v>
                </c:pt>
                <c:pt idx="4">
                  <c:v>88.842052253957462</c:v>
                </c:pt>
                <c:pt idx="5">
                  <c:v>91.810067404810326</c:v>
                </c:pt>
                <c:pt idx="6">
                  <c:v>97.082360463294094</c:v>
                </c:pt>
                <c:pt idx="7">
                  <c:v>98.310587976042896</c:v>
                </c:pt>
                <c:pt idx="8">
                  <c:v>97.895083619468807</c:v>
                </c:pt>
                <c:pt idx="9">
                  <c:v>104.53421542164563</c:v>
                </c:pt>
                <c:pt idx="10">
                  <c:v>104.74398999941934</c:v>
                </c:pt>
                <c:pt idx="11">
                  <c:v>95.258684739598209</c:v>
                </c:pt>
                <c:pt idx="12">
                  <c:v>96.174140018702374</c:v>
                </c:pt>
                <c:pt idx="13">
                  <c:v>97.31512390540199</c:v>
                </c:pt>
                <c:pt idx="14">
                  <c:v>98.571081115462547</c:v>
                </c:pt>
                <c:pt idx="15">
                  <c:v>99.580645553921897</c:v>
                </c:pt>
                <c:pt idx="16">
                  <c:v>100.51255416466353</c:v>
                </c:pt>
                <c:pt idx="17">
                  <c:v>101.42603855964524</c:v>
                </c:pt>
                <c:pt idx="18">
                  <c:v>102.30693285267594</c:v>
                </c:pt>
                <c:pt idx="19">
                  <c:v>103.1654766755924</c:v>
                </c:pt>
                <c:pt idx="20">
                  <c:v>104.06350881874674</c:v>
                </c:pt>
                <c:pt idx="21">
                  <c:v>104.93863511172938</c:v>
                </c:pt>
                <c:pt idx="22">
                  <c:v>105.84597753899658</c:v>
                </c:pt>
                <c:pt idx="23">
                  <c:v>106.73286572864355</c:v>
                </c:pt>
                <c:pt idx="24">
                  <c:v>107.71128734779437</c:v>
                </c:pt>
                <c:pt idx="25">
                  <c:v>108.64353960918007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160.73826683124111</c:v>
                </c:pt>
                <c:pt idx="1">
                  <c:v>151.69857202639943</c:v>
                </c:pt>
                <c:pt idx="2">
                  <c:v>160.11413623410661</c:v>
                </c:pt>
                <c:pt idx="3">
                  <c:v>161.51454790213836</c:v>
                </c:pt>
                <c:pt idx="4">
                  <c:v>162.23739136643462</c:v>
                </c:pt>
                <c:pt idx="5">
                  <c:v>166.86921080917915</c:v>
                </c:pt>
                <c:pt idx="6">
                  <c:v>178.99369072005919</c:v>
                </c:pt>
                <c:pt idx="7">
                  <c:v>172.49795948238079</c:v>
                </c:pt>
                <c:pt idx="8">
                  <c:v>176.1481640870237</c:v>
                </c:pt>
                <c:pt idx="9">
                  <c:v>189.42991147159461</c:v>
                </c:pt>
                <c:pt idx="10">
                  <c:v>195.0193162979908</c:v>
                </c:pt>
                <c:pt idx="11">
                  <c:v>200.36269657413845</c:v>
                </c:pt>
                <c:pt idx="12">
                  <c:v>201.85112937603901</c:v>
                </c:pt>
                <c:pt idx="13">
                  <c:v>203.92835982124416</c:v>
                </c:pt>
                <c:pt idx="14">
                  <c:v>206.27726778624691</c:v>
                </c:pt>
                <c:pt idx="15">
                  <c:v>208.20360720402311</c:v>
                </c:pt>
                <c:pt idx="16">
                  <c:v>210.02816353328899</c:v>
                </c:pt>
                <c:pt idx="17">
                  <c:v>211.78504398622164</c:v>
                </c:pt>
                <c:pt idx="18">
                  <c:v>213.52453145997691</c:v>
                </c:pt>
                <c:pt idx="19">
                  <c:v>215.24542658827363</c:v>
                </c:pt>
                <c:pt idx="20">
                  <c:v>217.03688292959063</c:v>
                </c:pt>
                <c:pt idx="21">
                  <c:v>218.76730460026351</c:v>
                </c:pt>
                <c:pt idx="22">
                  <c:v>220.50878679809057</c:v>
                </c:pt>
                <c:pt idx="23">
                  <c:v>222.30587212369187</c:v>
                </c:pt>
                <c:pt idx="24">
                  <c:v>224.1505566802646</c:v>
                </c:pt>
                <c:pt idx="25">
                  <c:v>225.93845820284562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100.19670151569591</c:v>
                </c:pt>
                <c:pt idx="1">
                  <c:v>99.524360696953238</c:v>
                </c:pt>
                <c:pt idx="2">
                  <c:v>107.76020700880444</c:v>
                </c:pt>
                <c:pt idx="3">
                  <c:v>104.10608761000421</c:v>
                </c:pt>
                <c:pt idx="4">
                  <c:v>106.37002211739997</c:v>
                </c:pt>
                <c:pt idx="5">
                  <c:v>111.2703451271373</c:v>
                </c:pt>
                <c:pt idx="6">
                  <c:v>114.6018093114331</c:v>
                </c:pt>
                <c:pt idx="7">
                  <c:v>116.38635166313739</c:v>
                </c:pt>
                <c:pt idx="8">
                  <c:v>114.88232929955677</c:v>
                </c:pt>
                <c:pt idx="9">
                  <c:v>117.6779956083483</c:v>
                </c:pt>
                <c:pt idx="10">
                  <c:v>121.79692782444994</c:v>
                </c:pt>
                <c:pt idx="11">
                  <c:v>122.9635036265994</c:v>
                </c:pt>
                <c:pt idx="12">
                  <c:v>123.89785038211957</c:v>
                </c:pt>
                <c:pt idx="13">
                  <c:v>125.08039744602051</c:v>
                </c:pt>
                <c:pt idx="14">
                  <c:v>126.45636934693627</c:v>
                </c:pt>
                <c:pt idx="15">
                  <c:v>127.52157633080087</c:v>
                </c:pt>
                <c:pt idx="16">
                  <c:v>128.50211562206431</c:v>
                </c:pt>
                <c:pt idx="17">
                  <c:v>129.41550348218772</c:v>
                </c:pt>
                <c:pt idx="18">
                  <c:v>130.33480986128305</c:v>
                </c:pt>
                <c:pt idx="19">
                  <c:v>131.27260763617764</c:v>
                </c:pt>
                <c:pt idx="20">
                  <c:v>132.24587486620695</c:v>
                </c:pt>
                <c:pt idx="21">
                  <c:v>133.15886188108797</c:v>
                </c:pt>
                <c:pt idx="22">
                  <c:v>134.11492846400415</c:v>
                </c:pt>
                <c:pt idx="23">
                  <c:v>135.06740244780855</c:v>
                </c:pt>
                <c:pt idx="24">
                  <c:v>136.03699511578472</c:v>
                </c:pt>
                <c:pt idx="25">
                  <c:v>136.96273606231375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95.192250431204002</c:v>
                </c:pt>
                <c:pt idx="1">
                  <c:v>89.322916870607841</c:v>
                </c:pt>
                <c:pt idx="2">
                  <c:v>93.599799774218724</c:v>
                </c:pt>
                <c:pt idx="3">
                  <c:v>89.748970470748276</c:v>
                </c:pt>
                <c:pt idx="4">
                  <c:v>90.613746815355995</c:v>
                </c:pt>
                <c:pt idx="5">
                  <c:v>91.784859546336406</c:v>
                </c:pt>
                <c:pt idx="6">
                  <c:v>90.713610984822793</c:v>
                </c:pt>
                <c:pt idx="7">
                  <c:v>91.974621848453864</c:v>
                </c:pt>
                <c:pt idx="8">
                  <c:v>90.070433026730001</c:v>
                </c:pt>
                <c:pt idx="9">
                  <c:v>88.719404206263107</c:v>
                </c:pt>
                <c:pt idx="10">
                  <c:v>89.633188926323612</c:v>
                </c:pt>
                <c:pt idx="11">
                  <c:v>91.827504667053034</c:v>
                </c:pt>
                <c:pt idx="12">
                  <c:v>91.02766470913501</c:v>
                </c:pt>
                <c:pt idx="13">
                  <c:v>90.37295641555724</c:v>
                </c:pt>
                <c:pt idx="14">
                  <c:v>89.835252892054655</c:v>
                </c:pt>
                <c:pt idx="15">
                  <c:v>89.11856696416389</c:v>
                </c:pt>
                <c:pt idx="16">
                  <c:v>88.338908698817207</c:v>
                </c:pt>
                <c:pt idx="17">
                  <c:v>87.511675857831989</c:v>
                </c:pt>
                <c:pt idx="18">
                  <c:v>86.692589334099068</c:v>
                </c:pt>
                <c:pt idx="19">
                  <c:v>85.855500334640539</c:v>
                </c:pt>
                <c:pt idx="20">
                  <c:v>85.094995473167231</c:v>
                </c:pt>
                <c:pt idx="21">
                  <c:v>84.413488910235998</c:v>
                </c:pt>
                <c:pt idx="22">
                  <c:v>83.661343260913938</c:v>
                </c:pt>
                <c:pt idx="23">
                  <c:v>82.853999683880232</c:v>
                </c:pt>
                <c:pt idx="24">
                  <c:v>81.849640515628877</c:v>
                </c:pt>
                <c:pt idx="25">
                  <c:v>81.08164583178332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75.449179092635887</c:v>
                </c:pt>
                <c:pt idx="1">
                  <c:v>73.010028002343461</c:v>
                </c:pt>
                <c:pt idx="2">
                  <c:v>74.250898930531974</c:v>
                </c:pt>
                <c:pt idx="3">
                  <c:v>74.270412529681209</c:v>
                </c:pt>
                <c:pt idx="4">
                  <c:v>79.847242279445481</c:v>
                </c:pt>
                <c:pt idx="5">
                  <c:v>79.937154354161578</c:v>
                </c:pt>
                <c:pt idx="6">
                  <c:v>83.720613662551528</c:v>
                </c:pt>
                <c:pt idx="7">
                  <c:v>82.746545025960046</c:v>
                </c:pt>
                <c:pt idx="8">
                  <c:v>73.931048965314687</c:v>
                </c:pt>
                <c:pt idx="9">
                  <c:v>80.064056822585371</c:v>
                </c:pt>
                <c:pt idx="10">
                  <c:v>69.557837600251375</c:v>
                </c:pt>
                <c:pt idx="11">
                  <c:v>71.182347911567746</c:v>
                </c:pt>
                <c:pt idx="12">
                  <c:v>71.187738583249768</c:v>
                </c:pt>
                <c:pt idx="13">
                  <c:v>71.409967599642485</c:v>
                </c:pt>
                <c:pt idx="14">
                  <c:v>71.653484688724163</c:v>
                </c:pt>
                <c:pt idx="15">
                  <c:v>71.665630076935599</c:v>
                </c:pt>
                <c:pt idx="16">
                  <c:v>71.577199727105437</c:v>
                </c:pt>
                <c:pt idx="17">
                  <c:v>71.443563833562479</c:v>
                </c:pt>
                <c:pt idx="18">
                  <c:v>71.337188836128377</c:v>
                </c:pt>
                <c:pt idx="19">
                  <c:v>71.233188855888841</c:v>
                </c:pt>
                <c:pt idx="20">
                  <c:v>71.155857763180961</c:v>
                </c:pt>
                <c:pt idx="21">
                  <c:v>71.055245505195543</c:v>
                </c:pt>
                <c:pt idx="22">
                  <c:v>70.929078406267422</c:v>
                </c:pt>
                <c:pt idx="23">
                  <c:v>70.794541853098522</c:v>
                </c:pt>
                <c:pt idx="24">
                  <c:v>70.725825464669299</c:v>
                </c:pt>
                <c:pt idx="25">
                  <c:v>70.640132349180732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79.665458993285682</c:v>
                </c:pt>
                <c:pt idx="1">
                  <c:v>76.741789612263574</c:v>
                </c:pt>
                <c:pt idx="2">
                  <c:v>79.97707781295064</c:v>
                </c:pt>
                <c:pt idx="3">
                  <c:v>79.193041167229552</c:v>
                </c:pt>
                <c:pt idx="4">
                  <c:v>80.65182162942591</c:v>
                </c:pt>
                <c:pt idx="5">
                  <c:v>87.720623739007053</c:v>
                </c:pt>
                <c:pt idx="6">
                  <c:v>88.031496132906895</c:v>
                </c:pt>
                <c:pt idx="7">
                  <c:v>89.050902169366907</c:v>
                </c:pt>
                <c:pt idx="8">
                  <c:v>84.807279489018441</c:v>
                </c:pt>
                <c:pt idx="9">
                  <c:v>90.786273042013477</c:v>
                </c:pt>
                <c:pt idx="10">
                  <c:v>86.334219243687485</c:v>
                </c:pt>
                <c:pt idx="11">
                  <c:v>85.016642828004535</c:v>
                </c:pt>
                <c:pt idx="12">
                  <c:v>85.25776345471931</c:v>
                </c:pt>
                <c:pt idx="13">
                  <c:v>85.754526556174341</c:v>
                </c:pt>
                <c:pt idx="14">
                  <c:v>86.377354750698132</c:v>
                </c:pt>
                <c:pt idx="15">
                  <c:v>86.887553525016855</c:v>
                </c:pt>
                <c:pt idx="16">
                  <c:v>87.339837794146774</c:v>
                </c:pt>
                <c:pt idx="17">
                  <c:v>87.761075847502283</c:v>
                </c:pt>
                <c:pt idx="18">
                  <c:v>88.16715922789669</c:v>
                </c:pt>
                <c:pt idx="19">
                  <c:v>88.581180810211563</c:v>
                </c:pt>
                <c:pt idx="20">
                  <c:v>89.019331830268911</c:v>
                </c:pt>
                <c:pt idx="21">
                  <c:v>89.431063609489968</c:v>
                </c:pt>
                <c:pt idx="22">
                  <c:v>89.850912977863416</c:v>
                </c:pt>
                <c:pt idx="23">
                  <c:v>90.277821496940248</c:v>
                </c:pt>
                <c:pt idx="24">
                  <c:v>90.688836498285397</c:v>
                </c:pt>
                <c:pt idx="25">
                  <c:v>91.084923667376643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57.147558019234921</c:v>
                </c:pt>
                <c:pt idx="1">
                  <c:v>60.708512336417073</c:v>
                </c:pt>
                <c:pt idx="2">
                  <c:v>66.533663736051196</c:v>
                </c:pt>
                <c:pt idx="3">
                  <c:v>65.696638094564037</c:v>
                </c:pt>
                <c:pt idx="4">
                  <c:v>64.688129969746456</c:v>
                </c:pt>
                <c:pt idx="5">
                  <c:v>65.308653794271649</c:v>
                </c:pt>
                <c:pt idx="6">
                  <c:v>66.661141747316094</c:v>
                </c:pt>
                <c:pt idx="7">
                  <c:v>64.137313038171555</c:v>
                </c:pt>
                <c:pt idx="8">
                  <c:v>63.579253377660145</c:v>
                </c:pt>
                <c:pt idx="9">
                  <c:v>64.457293943994586</c:v>
                </c:pt>
                <c:pt idx="10">
                  <c:v>64.506940657006012</c:v>
                </c:pt>
                <c:pt idx="11">
                  <c:v>64.910225970144751</c:v>
                </c:pt>
                <c:pt idx="12">
                  <c:v>64.869203319855487</c:v>
                </c:pt>
                <c:pt idx="13">
                  <c:v>65.055702836300512</c:v>
                </c:pt>
                <c:pt idx="14">
                  <c:v>65.325657135722849</c:v>
                </c:pt>
                <c:pt idx="15">
                  <c:v>65.483655911217099</c:v>
                </c:pt>
                <c:pt idx="16">
                  <c:v>65.585233864484067</c:v>
                </c:pt>
                <c:pt idx="17">
                  <c:v>65.638175661805917</c:v>
                </c:pt>
                <c:pt idx="18">
                  <c:v>65.687483906139136</c:v>
                </c:pt>
                <c:pt idx="19">
                  <c:v>65.720215698313837</c:v>
                </c:pt>
                <c:pt idx="20">
                  <c:v>65.728419185452708</c:v>
                </c:pt>
                <c:pt idx="21">
                  <c:v>65.78627129878258</c:v>
                </c:pt>
                <c:pt idx="22">
                  <c:v>65.798909667371504</c:v>
                </c:pt>
                <c:pt idx="23">
                  <c:v>65.805086958899153</c:v>
                </c:pt>
                <c:pt idx="24">
                  <c:v>65.804708480356126</c:v>
                </c:pt>
                <c:pt idx="25">
                  <c:v>65.839509670376259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39.447161557673368</c:v>
                </c:pt>
                <c:pt idx="1">
                  <c:v>39.347361587957977</c:v>
                </c:pt>
                <c:pt idx="2">
                  <c:v>41.221899857088246</c:v>
                </c:pt>
                <c:pt idx="3">
                  <c:v>39.09425326302496</c:v>
                </c:pt>
                <c:pt idx="4">
                  <c:v>41.209010771394453</c:v>
                </c:pt>
                <c:pt idx="5">
                  <c:v>41.086970145359132</c:v>
                </c:pt>
                <c:pt idx="6">
                  <c:v>44.682541884330732</c:v>
                </c:pt>
                <c:pt idx="7">
                  <c:v>43.789678926050385</c:v>
                </c:pt>
                <c:pt idx="8">
                  <c:v>44.482679801839438</c:v>
                </c:pt>
                <c:pt idx="9">
                  <c:v>45.552366797977022</c:v>
                </c:pt>
                <c:pt idx="10">
                  <c:v>37.987765638411744</c:v>
                </c:pt>
                <c:pt idx="11">
                  <c:v>39.329146897741531</c:v>
                </c:pt>
                <c:pt idx="12">
                  <c:v>38.783031821507947</c:v>
                </c:pt>
                <c:pt idx="13">
                  <c:v>38.620270969312188</c:v>
                </c:pt>
                <c:pt idx="14">
                  <c:v>38.505527410941106</c:v>
                </c:pt>
                <c:pt idx="15">
                  <c:v>38.318623804540472</c:v>
                </c:pt>
                <c:pt idx="16">
                  <c:v>38.117616789363204</c:v>
                </c:pt>
                <c:pt idx="17">
                  <c:v>37.937915266138148</c:v>
                </c:pt>
                <c:pt idx="18">
                  <c:v>37.761378121469768</c:v>
                </c:pt>
                <c:pt idx="19">
                  <c:v>37.586406273035998</c:v>
                </c:pt>
                <c:pt idx="20">
                  <c:v>37.421961758719419</c:v>
                </c:pt>
                <c:pt idx="21">
                  <c:v>37.245995927395313</c:v>
                </c:pt>
                <c:pt idx="22">
                  <c:v>37.103105952587669</c:v>
                </c:pt>
                <c:pt idx="23">
                  <c:v>36.993688304153906</c:v>
                </c:pt>
                <c:pt idx="24">
                  <c:v>36.923589881563153</c:v>
                </c:pt>
                <c:pt idx="25">
                  <c:v>36.855440888422962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93.490934214921012</c:v>
                </c:pt>
                <c:pt idx="1">
                  <c:v>95.269816411678065</c:v>
                </c:pt>
                <c:pt idx="2">
                  <c:v>100.03515792986722</c:v>
                </c:pt>
                <c:pt idx="3">
                  <c:v>94.476611086862832</c:v>
                </c:pt>
                <c:pt idx="4">
                  <c:v>99.776582796839222</c:v>
                </c:pt>
                <c:pt idx="5">
                  <c:v>100.84511507973772</c:v>
                </c:pt>
                <c:pt idx="6">
                  <c:v>101.85873509328525</c:v>
                </c:pt>
                <c:pt idx="7">
                  <c:v>100.10503987043663</c:v>
                </c:pt>
                <c:pt idx="8">
                  <c:v>97.915728333388088</c:v>
                </c:pt>
                <c:pt idx="9">
                  <c:v>101.57648268557826</c:v>
                </c:pt>
                <c:pt idx="10">
                  <c:v>92.310813812459742</c:v>
                </c:pt>
                <c:pt idx="11">
                  <c:v>92.277246785152002</c:v>
                </c:pt>
                <c:pt idx="12">
                  <c:v>92.215478334671715</c:v>
                </c:pt>
                <c:pt idx="13">
                  <c:v>92.283694450346843</c:v>
                </c:pt>
                <c:pt idx="14">
                  <c:v>92.419004873212998</c:v>
                </c:pt>
                <c:pt idx="15">
                  <c:v>92.284140629379891</c:v>
                </c:pt>
                <c:pt idx="16">
                  <c:v>92.055369806066452</c:v>
                </c:pt>
                <c:pt idx="17">
                  <c:v>91.790007505104271</c:v>
                </c:pt>
                <c:pt idx="18">
                  <c:v>91.504926400330589</c:v>
                </c:pt>
                <c:pt idx="19">
                  <c:v>91.232997127865119</c:v>
                </c:pt>
                <c:pt idx="20">
                  <c:v>90.958167374666459</c:v>
                </c:pt>
                <c:pt idx="21">
                  <c:v>90.673133155819471</c:v>
                </c:pt>
                <c:pt idx="22">
                  <c:v>90.38495693390503</c:v>
                </c:pt>
                <c:pt idx="23">
                  <c:v>90.14772140288386</c:v>
                </c:pt>
                <c:pt idx="24">
                  <c:v>89.849560015653537</c:v>
                </c:pt>
                <c:pt idx="25">
                  <c:v>89.462613718520601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108.64353960918007</c:v>
                </c:pt>
                <c:pt idx="1">
                  <c:v>225.93845820284562</c:v>
                </c:pt>
                <c:pt idx="2">
                  <c:v>136.96273606231375</c:v>
                </c:pt>
                <c:pt idx="3">
                  <c:v>81.08164583178332</c:v>
                </c:pt>
                <c:pt idx="4">
                  <c:v>70.640132349180732</c:v>
                </c:pt>
                <c:pt idx="5">
                  <c:v>91.084923667376643</c:v>
                </c:pt>
                <c:pt idx="6">
                  <c:v>65.839509670376259</c:v>
                </c:pt>
                <c:pt idx="7">
                  <c:v>36.855440888422962</c:v>
                </c:pt>
                <c:pt idx="8">
                  <c:v>89.462613718520601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104.74398999941934</c:v>
                </c:pt>
                <c:pt idx="1">
                  <c:v>195.0193162979908</c:v>
                </c:pt>
                <c:pt idx="2">
                  <c:v>121.79692782444994</c:v>
                </c:pt>
                <c:pt idx="3">
                  <c:v>89.633188926323612</c:v>
                </c:pt>
                <c:pt idx="4">
                  <c:v>69.557837600251375</c:v>
                </c:pt>
                <c:pt idx="5">
                  <c:v>86.334219243687485</c:v>
                </c:pt>
                <c:pt idx="6">
                  <c:v>64.506940657006012</c:v>
                </c:pt>
                <c:pt idx="7">
                  <c:v>37.987765638411744</c:v>
                </c:pt>
                <c:pt idx="8">
                  <c:v>92.310813812459742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11.984827465494559</c:v>
                </c:pt>
                <c:pt idx="1">
                  <c:v>24.924017103288065</c:v>
                </c:pt>
                <c:pt idx="2">
                  <c:v>15.108811502402485</c:v>
                </c:pt>
                <c:pt idx="3">
                  <c:v>8.9443839864560992</c:v>
                </c:pt>
                <c:pt idx="4">
                  <c:v>7.7925461687838444</c:v>
                </c:pt>
                <c:pt idx="5">
                  <c:v>10.047878583376077</c:v>
                </c:pt>
                <c:pt idx="6">
                  <c:v>7.2629736351626129</c:v>
                </c:pt>
                <c:pt idx="7">
                  <c:v>4.0656453370482764</c:v>
                </c:pt>
                <c:pt idx="8">
                  <c:v>9.868916217987973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12.152811666373051</c:v>
                </c:pt>
                <c:pt idx="1">
                  <c:v>22.62691179023691</c:v>
                </c:pt>
                <c:pt idx="2">
                  <c:v>14.131360905781584</c:v>
                </c:pt>
                <c:pt idx="3">
                  <c:v>10.399596808218629</c:v>
                </c:pt>
                <c:pt idx="4">
                  <c:v>8.070375209887489</c:v>
                </c:pt>
                <c:pt idx="5">
                  <c:v>10.016837308161646</c:v>
                </c:pt>
                <c:pt idx="6">
                  <c:v>7.4843501854649856</c:v>
                </c:pt>
                <c:pt idx="7">
                  <c:v>4.4074906964351346</c:v>
                </c:pt>
                <c:pt idx="8">
                  <c:v>10.710265429440584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10.973756402725005</c:v>
                </c:pt>
                <c:pt idx="1">
                  <c:v>19.945329769346785</c:v>
                </c:pt>
                <c:pt idx="2">
                  <c:v>13.299779607920946</c:v>
                </c:pt>
                <c:pt idx="3">
                  <c:v>10.970743390033189</c:v>
                </c:pt>
                <c:pt idx="4">
                  <c:v>9.5546260252896467</c:v>
                </c:pt>
                <c:pt idx="5">
                  <c:v>10.48495860658222</c:v>
                </c:pt>
                <c:pt idx="6">
                  <c:v>7.8061293057136911</c:v>
                </c:pt>
                <c:pt idx="7">
                  <c:v>4.9109908580415924</c:v>
                </c:pt>
                <c:pt idx="8">
                  <c:v>12.053686034346921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9.5286579399075838E-2</c:v>
                </c:pt>
                <c:pt idx="1">
                  <c:v>0.10406013472011923</c:v>
                </c:pt>
                <c:pt idx="2">
                  <c:v>0.10665337896593173</c:v>
                </c:pt>
                <c:pt idx="3">
                  <c:v>0.10968151477963492</c:v>
                </c:pt>
                <c:pt idx="4">
                  <c:v>0.1091109362076321</c:v>
                </c:pt>
                <c:pt idx="5">
                  <c:v>0.10973756402725005</c:v>
                </c:pt>
                <c:pt idx="6">
                  <c:v>0.11205957026787694</c:v>
                </c:pt>
                <c:pt idx="7">
                  <c:v>0.11444784915470545</c:v>
                </c:pt>
                <c:pt idx="8">
                  <c:v>0.11602902841190925</c:v>
                </c:pt>
                <c:pt idx="9">
                  <c:v>0.11841238360490799</c:v>
                </c:pt>
                <c:pt idx="10">
                  <c:v>0.12152811666373051</c:v>
                </c:pt>
                <c:pt idx="11">
                  <c:v>0.11036449372468306</c:v>
                </c:pt>
                <c:pt idx="12">
                  <c:v>0.11115005364686655</c:v>
                </c:pt>
                <c:pt idx="13">
                  <c:v>0.11187948314124624</c:v>
                </c:pt>
                <c:pt idx="14">
                  <c:v>0.11259848817364741</c:v>
                </c:pt>
                <c:pt idx="15">
                  <c:v>0.11328031355387314</c:v>
                </c:pt>
                <c:pt idx="16">
                  <c:v>0.11395244770424534</c:v>
                </c:pt>
                <c:pt idx="17">
                  <c:v>0.11464338958871817</c:v>
                </c:pt>
                <c:pt idx="18">
                  <c:v>0.1152991916673252</c:v>
                </c:pt>
                <c:pt idx="19">
                  <c:v>0.11593020360379556</c:v>
                </c:pt>
                <c:pt idx="20">
                  <c:v>0.11656838199753199</c:v>
                </c:pt>
                <c:pt idx="21">
                  <c:v>0.11718833139215094</c:v>
                </c:pt>
                <c:pt idx="22">
                  <c:v>0.11784258875993547</c:v>
                </c:pt>
                <c:pt idx="23">
                  <c:v>0.11846321138299953</c:v>
                </c:pt>
                <c:pt idx="24">
                  <c:v>0.11918380083209056</c:v>
                </c:pt>
                <c:pt idx="25">
                  <c:v>0.11984827465494559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0.20735257778545624</c:v>
                </c:pt>
                <c:pt idx="1">
                  <c:v>0.19823245035177692</c:v>
                </c:pt>
                <c:pt idx="2">
                  <c:v>0.19770399155678034</c:v>
                </c:pt>
                <c:pt idx="3">
                  <c:v>0.20307763518488894</c:v>
                </c:pt>
                <c:pt idx="4">
                  <c:v>0.19925106648003127</c:v>
                </c:pt>
                <c:pt idx="5">
                  <c:v>0.19945329769346784</c:v>
                </c:pt>
                <c:pt idx="6">
                  <c:v>0.20660762642184444</c:v>
                </c:pt>
                <c:pt idx="7">
                  <c:v>0.20081275936570436</c:v>
                </c:pt>
                <c:pt idx="8">
                  <c:v>0.20877759719788702</c:v>
                </c:pt>
                <c:pt idx="9">
                  <c:v>0.21457899935386635</c:v>
                </c:pt>
                <c:pt idx="10">
                  <c:v>0.22626911790236909</c:v>
                </c:pt>
                <c:pt idx="11">
                  <c:v>0.23213555414045023</c:v>
                </c:pt>
                <c:pt idx="12">
                  <c:v>0.23328270837113174</c:v>
                </c:pt>
                <c:pt idx="13">
                  <c:v>0.23444865072382026</c:v>
                </c:pt>
                <c:pt idx="14">
                  <c:v>0.23563207620818669</c:v>
                </c:pt>
                <c:pt idx="15">
                  <c:v>0.23684692719076564</c:v>
                </c:pt>
                <c:pt idx="16">
                  <c:v>0.23811178136252986</c:v>
                </c:pt>
                <c:pt idx="17">
                  <c:v>0.23938384710251812</c:v>
                </c:pt>
                <c:pt idx="18">
                  <c:v>0.24064064078562342</c:v>
                </c:pt>
                <c:pt idx="19">
                  <c:v>0.24187787361882129</c:v>
                </c:pt>
                <c:pt idx="20">
                  <c:v>0.24311729024009704</c:v>
                </c:pt>
                <c:pt idx="21">
                  <c:v>0.24430444861387154</c:v>
                </c:pt>
                <c:pt idx="22">
                  <c:v>0.24550131129003902</c:v>
                </c:pt>
                <c:pt idx="23">
                  <c:v>0.24673812832895312</c:v>
                </c:pt>
                <c:pt idx="24">
                  <c:v>0.24802521594158566</c:v>
                </c:pt>
                <c:pt idx="25">
                  <c:v>0.24924017103288065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0.12925387808674221</c:v>
                </c:pt>
                <c:pt idx="1">
                  <c:v>0.13005368229318451</c:v>
                </c:pt>
                <c:pt idx="2">
                  <c:v>0.13305897628848704</c:v>
                </c:pt>
                <c:pt idx="3">
                  <c:v>0.1308960607870458</c:v>
                </c:pt>
                <c:pt idx="4">
                  <c:v>0.13063782750627587</c:v>
                </c:pt>
                <c:pt idx="5">
                  <c:v>0.13299779607920947</c:v>
                </c:pt>
                <c:pt idx="6">
                  <c:v>0.13228180116423824</c:v>
                </c:pt>
                <c:pt idx="7">
                  <c:v>0.1354906718903483</c:v>
                </c:pt>
                <c:pt idx="8">
                  <c:v>0.13616296710199302</c:v>
                </c:pt>
                <c:pt idx="9">
                  <c:v>0.13330115791874045</c:v>
                </c:pt>
                <c:pt idx="10">
                  <c:v>0.14131360905781584</c:v>
                </c:pt>
                <c:pt idx="11">
                  <c:v>0.14246265168850905</c:v>
                </c:pt>
                <c:pt idx="12">
                  <c:v>0.14319080694691969</c:v>
                </c:pt>
                <c:pt idx="13">
                  <c:v>0.14380015824637535</c:v>
                </c:pt>
                <c:pt idx="14">
                  <c:v>0.14445206288966833</c:v>
                </c:pt>
                <c:pt idx="15">
                  <c:v>0.14506517879335398</c:v>
                </c:pt>
                <c:pt idx="16">
                  <c:v>0.14568459365105013</c:v>
                </c:pt>
                <c:pt idx="17">
                  <c:v>0.14628030627267016</c:v>
                </c:pt>
                <c:pt idx="18">
                  <c:v>0.14688641135161742</c:v>
                </c:pt>
                <c:pt idx="19">
                  <c:v>0.14751504690583891</c:v>
                </c:pt>
                <c:pt idx="20">
                  <c:v>0.1481373041711691</c:v>
                </c:pt>
                <c:pt idx="21">
                  <c:v>0.14870276154543202</c:v>
                </c:pt>
                <c:pt idx="22">
                  <c:v>0.14931555009474981</c:v>
                </c:pt>
                <c:pt idx="23">
                  <c:v>0.14991182086131702</c:v>
                </c:pt>
                <c:pt idx="24">
                  <c:v>0.1505265281931269</c:v>
                </c:pt>
                <c:pt idx="25">
                  <c:v>0.15108811502402486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0.12279812953832664</c:v>
                </c:pt>
                <c:pt idx="1">
                  <c:v>0.11672292261753951</c:v>
                </c:pt>
                <c:pt idx="2">
                  <c:v>0.11557414266796405</c:v>
                </c:pt>
                <c:pt idx="3">
                  <c:v>0.11284437792266938</c:v>
                </c:pt>
                <c:pt idx="4">
                  <c:v>0.11128683430277715</c:v>
                </c:pt>
                <c:pt idx="5">
                  <c:v>0.10970743390033189</c:v>
                </c:pt>
                <c:pt idx="6">
                  <c:v>0.10470829320481981</c:v>
                </c:pt>
                <c:pt idx="7">
                  <c:v>0.10707186137405725</c:v>
                </c:pt>
                <c:pt idx="8">
                  <c:v>0.10675495077316664</c:v>
                </c:pt>
                <c:pt idx="9">
                  <c:v>0.10049796692591403</c:v>
                </c:pt>
                <c:pt idx="10">
                  <c:v>0.10399596808218628</c:v>
                </c:pt>
                <c:pt idx="11">
                  <c:v>0.10638920839904749</c:v>
                </c:pt>
                <c:pt idx="12">
                  <c:v>0.10520218651086255</c:v>
                </c:pt>
                <c:pt idx="13">
                  <c:v>0.10389833818171464</c:v>
                </c:pt>
                <c:pt idx="14">
                  <c:v>0.10261948581545872</c:v>
                </c:pt>
                <c:pt idx="15">
                  <c:v>0.10137892913845173</c:v>
                </c:pt>
                <c:pt idx="16">
                  <c:v>0.10015102051093888</c:v>
                </c:pt>
                <c:pt idx="17">
                  <c:v>9.8915774404727444E-2</c:v>
                </c:pt>
                <c:pt idx="18">
                  <c:v>9.7701936663108127E-2</c:v>
                </c:pt>
                <c:pt idx="19">
                  <c:v>9.6478453403544676E-2</c:v>
                </c:pt>
                <c:pt idx="20">
                  <c:v>9.5320502364297219E-2</c:v>
                </c:pt>
                <c:pt idx="21">
                  <c:v>9.4267243916866028E-2</c:v>
                </c:pt>
                <c:pt idx="22">
                  <c:v>9.3143542137606519E-2</c:v>
                </c:pt>
                <c:pt idx="23">
                  <c:v>9.1959967639512391E-2</c:v>
                </c:pt>
                <c:pt idx="24">
                  <c:v>9.0567585752587151E-2</c:v>
                </c:pt>
                <c:pt idx="25">
                  <c:v>8.9443839864560989E-2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9.7329541278927859E-2</c:v>
                </c:pt>
                <c:pt idx="1">
                  <c:v>9.5406018381225949E-2</c:v>
                </c:pt>
                <c:pt idx="2">
                  <c:v>9.1682717344717848E-2</c:v>
                </c:pt>
                <c:pt idx="3">
                  <c:v>9.3382670085374514E-2</c:v>
                </c:pt>
                <c:pt idx="4">
                  <c:v>9.8064003899908062E-2</c:v>
                </c:pt>
                <c:pt idx="5">
                  <c:v>9.5546260252896476E-2</c:v>
                </c:pt>
                <c:pt idx="6">
                  <c:v>9.6636463563693431E-2</c:v>
                </c:pt>
                <c:pt idx="7">
                  <c:v>9.6329035337596416E-2</c:v>
                </c:pt>
                <c:pt idx="8">
                  <c:v>8.7625930371162994E-2</c:v>
                </c:pt>
                <c:pt idx="9">
                  <c:v>9.0693518588154179E-2</c:v>
                </c:pt>
                <c:pt idx="10">
                  <c:v>8.0703752098874884E-2</c:v>
                </c:pt>
                <c:pt idx="11">
                  <c:v>8.2470210573133737E-2</c:v>
                </c:pt>
                <c:pt idx="12">
                  <c:v>8.2272853814846961E-2</c:v>
                </c:pt>
                <c:pt idx="13">
                  <c:v>8.2097313814730219E-2</c:v>
                </c:pt>
                <c:pt idx="14">
                  <c:v>8.1850315092651643E-2</c:v>
                </c:pt>
                <c:pt idx="15">
                  <c:v>8.1524928875412517E-2</c:v>
                </c:pt>
                <c:pt idx="16">
                  <c:v>8.1148043411146273E-2</c:v>
                </c:pt>
                <c:pt idx="17">
                  <c:v>8.0753743698281019E-2</c:v>
                </c:pt>
                <c:pt idx="18">
                  <c:v>8.0396508616569287E-2</c:v>
                </c:pt>
                <c:pt idx="19">
                  <c:v>8.0046914467120062E-2</c:v>
                </c:pt>
                <c:pt idx="20">
                  <c:v>7.9706357235633546E-2</c:v>
                </c:pt>
                <c:pt idx="21">
                  <c:v>7.9349666102935396E-2</c:v>
                </c:pt>
                <c:pt idx="22">
                  <c:v>7.8968199000963468E-2</c:v>
                </c:pt>
                <c:pt idx="23">
                  <c:v>7.8575129778938824E-2</c:v>
                </c:pt>
                <c:pt idx="24">
                  <c:v>7.8258954130297612E-2</c:v>
                </c:pt>
                <c:pt idx="25">
                  <c:v>7.792546168783844E-2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0.10276854795294296</c:v>
                </c:pt>
                <c:pt idx="1">
                  <c:v>0.10028250626230119</c:v>
                </c:pt>
                <c:pt idx="2">
                  <c:v>9.8753226220755261E-2</c:v>
                </c:pt>
                <c:pt idx="3">
                  <c:v>9.9572055472580828E-2</c:v>
                </c:pt>
                <c:pt idx="4">
                  <c:v>9.9052144131954331E-2</c:v>
                </c:pt>
                <c:pt idx="5">
                  <c:v>0.10484958606582219</c:v>
                </c:pt>
                <c:pt idx="6">
                  <c:v>0.10161239981820995</c:v>
                </c:pt>
                <c:pt idx="7">
                  <c:v>0.10366822565493888</c:v>
                </c:pt>
                <c:pt idx="8">
                  <c:v>0.10051685822771091</c:v>
                </c:pt>
                <c:pt idx="9">
                  <c:v>0.10283923733630279</c:v>
                </c:pt>
                <c:pt idx="10">
                  <c:v>0.10016837308161645</c:v>
                </c:pt>
                <c:pt idx="11">
                  <c:v>9.8498302485847483E-2</c:v>
                </c:pt>
                <c:pt idx="12">
                  <c:v>9.8533815638601946E-2</c:v>
                </c:pt>
                <c:pt idx="13">
                  <c:v>9.8588705671827079E-2</c:v>
                </c:pt>
                <c:pt idx="14">
                  <c:v>9.8669502731483671E-2</c:v>
                </c:pt>
                <c:pt idx="15">
                  <c:v>9.8840987146575104E-2</c:v>
                </c:pt>
                <c:pt idx="16">
                  <c:v>9.901836025806357E-2</c:v>
                </c:pt>
                <c:pt idx="17">
                  <c:v>9.9197674995396584E-2</c:v>
                </c:pt>
                <c:pt idx="18">
                  <c:v>9.9363766532024903E-2</c:v>
                </c:pt>
                <c:pt idx="19">
                  <c:v>9.95413839756146E-2</c:v>
                </c:pt>
                <c:pt idx="20">
                  <c:v>9.9716409678533596E-2</c:v>
                </c:pt>
                <c:pt idx="21">
                  <c:v>9.9870530123276027E-2</c:v>
                </c:pt>
                <c:pt idx="22">
                  <c:v>0.10003463933104212</c:v>
                </c:pt>
                <c:pt idx="23">
                  <c:v>0.10019969554999644</c:v>
                </c:pt>
                <c:pt idx="24">
                  <c:v>0.10034825962115848</c:v>
                </c:pt>
                <c:pt idx="25">
                  <c:v>0.10047878583376077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7.3720425776851631E-2</c:v>
                </c:pt>
                <c:pt idx="1">
                  <c:v>7.933098510356934E-2</c:v>
                </c:pt>
                <c:pt idx="2">
                  <c:v>8.2153713612651919E-2</c:v>
                </c:pt>
                <c:pt idx="3">
                  <c:v>8.2602577149429146E-2</c:v>
                </c:pt>
                <c:pt idx="4">
                  <c:v>7.9446413533357033E-2</c:v>
                </c:pt>
                <c:pt idx="5">
                  <c:v>7.806129305713691E-2</c:v>
                </c:pt>
                <c:pt idx="6">
                  <c:v>7.6945171729673953E-2</c:v>
                </c:pt>
                <c:pt idx="7">
                  <c:v>7.4665177768741889E-2</c:v>
                </c:pt>
                <c:pt idx="8">
                  <c:v>7.5356583025558643E-2</c:v>
                </c:pt>
                <c:pt idx="9">
                  <c:v>7.3014771152624447E-2</c:v>
                </c:pt>
                <c:pt idx="10">
                  <c:v>7.4843501854649858E-2</c:v>
                </c:pt>
                <c:pt idx="11">
                  <c:v>7.5203476158976157E-2</c:v>
                </c:pt>
                <c:pt idx="12">
                  <c:v>7.4970417490910823E-2</c:v>
                </c:pt>
                <c:pt idx="13">
                  <c:v>7.4792058177832549E-2</c:v>
                </c:pt>
                <c:pt idx="14">
                  <c:v>7.4621990031907934E-2</c:v>
                </c:pt>
                <c:pt idx="15">
                  <c:v>7.4492478262353057E-2</c:v>
                </c:pt>
                <c:pt idx="16">
                  <c:v>7.435487033659284E-2</c:v>
                </c:pt>
                <c:pt idx="17">
                  <c:v>7.4191825404518255E-2</c:v>
                </c:pt>
                <c:pt idx="18">
                  <c:v>7.4029331012636035E-2</c:v>
                </c:pt>
                <c:pt idx="19">
                  <c:v>7.3851817800919733E-2</c:v>
                </c:pt>
                <c:pt idx="20">
                  <c:v>7.3626726243191026E-2</c:v>
                </c:pt>
                <c:pt idx="21">
                  <c:v>7.3465634023230919E-2</c:v>
                </c:pt>
                <c:pt idx="22">
                  <c:v>7.3256575573950808E-2</c:v>
                </c:pt>
                <c:pt idx="23">
                  <c:v>7.303731491954768E-2</c:v>
                </c:pt>
                <c:pt idx="24">
                  <c:v>7.2813680557102217E-2</c:v>
                </c:pt>
                <c:pt idx="25">
                  <c:v>7.2629736351626131E-2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5.0886890822896214E-2</c:v>
                </c:pt>
                <c:pt idx="1">
                  <c:v>5.1417253295574249E-2</c:v>
                </c:pt>
                <c:pt idx="2">
                  <c:v>5.089952912954733E-2</c:v>
                </c:pt>
                <c:pt idx="3">
                  <c:v>4.9154510259871935E-2</c:v>
                </c:pt>
                <c:pt idx="4">
                  <c:v>5.0610647000862749E-2</c:v>
                </c:pt>
                <c:pt idx="5">
                  <c:v>4.9109908580415924E-2</c:v>
                </c:pt>
                <c:pt idx="6">
                  <c:v>5.157586216630624E-2</c:v>
                </c:pt>
                <c:pt idx="7">
                  <c:v>5.0977566826096832E-2</c:v>
                </c:pt>
                <c:pt idx="8">
                  <c:v>5.2722587567605332E-2</c:v>
                </c:pt>
                <c:pt idx="9">
                  <c:v>5.1599988670088741E-2</c:v>
                </c:pt>
                <c:pt idx="10">
                  <c:v>4.4074906964351346E-2</c:v>
                </c:pt>
                <c:pt idx="11">
                  <c:v>4.55658336860136E-2</c:v>
                </c:pt>
                <c:pt idx="12">
                  <c:v>4.482219510057963E-2</c:v>
                </c:pt>
                <c:pt idx="13">
                  <c:v>4.440025128079475E-2</c:v>
                </c:pt>
                <c:pt idx="14">
                  <c:v>4.3985153898456995E-2</c:v>
                </c:pt>
                <c:pt idx="15">
                  <c:v>4.3590254867154711E-2</c:v>
                </c:pt>
                <c:pt idx="16">
                  <c:v>4.3214459824436752E-2</c:v>
                </c:pt>
                <c:pt idx="17">
                  <c:v>4.2881800983304297E-2</c:v>
                </c:pt>
                <c:pt idx="18">
                  <c:v>4.2556806779842818E-2</c:v>
                </c:pt>
                <c:pt idx="19">
                  <c:v>4.2236995091585183E-2</c:v>
                </c:pt>
                <c:pt idx="20">
                  <c:v>4.1918801152336295E-2</c:v>
                </c:pt>
                <c:pt idx="21">
                  <c:v>4.1593795355953096E-2</c:v>
                </c:pt>
                <c:pt idx="22">
                  <c:v>4.1308381840738512E-2</c:v>
                </c:pt>
                <c:pt idx="23">
                  <c:v>4.105943457522751E-2</c:v>
                </c:pt>
                <c:pt idx="24">
                  <c:v>4.0856384607496118E-2</c:v>
                </c:pt>
                <c:pt idx="25">
                  <c:v>4.0656453370482765E-2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0.12060342935878041</c:v>
                </c:pt>
                <c:pt idx="1">
                  <c:v>0.12449404697470917</c:v>
                </c:pt>
                <c:pt idx="2">
                  <c:v>0.12352032421316463</c:v>
                </c:pt>
                <c:pt idx="3">
                  <c:v>0.1187885983585046</c:v>
                </c:pt>
                <c:pt idx="4">
                  <c:v>0.12254012693720161</c:v>
                </c:pt>
                <c:pt idx="5">
                  <c:v>0.12053686034346921</c:v>
                </c:pt>
                <c:pt idx="6">
                  <c:v>0.1175728116633369</c:v>
                </c:pt>
                <c:pt idx="7">
                  <c:v>0.11653685262781047</c:v>
                </c:pt>
                <c:pt idx="8">
                  <c:v>0.11605349732300603</c:v>
                </c:pt>
                <c:pt idx="9">
                  <c:v>0.11506197644940089</c:v>
                </c:pt>
                <c:pt idx="10">
                  <c:v>0.10710265429440584</c:v>
                </c:pt>
                <c:pt idx="11">
                  <c:v>0.10691026914333915</c:v>
                </c:pt>
                <c:pt idx="12">
                  <c:v>0.10657496247927994</c:v>
                </c:pt>
                <c:pt idx="13">
                  <c:v>0.10609504076165878</c:v>
                </c:pt>
                <c:pt idx="14">
                  <c:v>0.10557092515853862</c:v>
                </c:pt>
                <c:pt idx="15">
                  <c:v>0.1049800021720602</c:v>
                </c:pt>
                <c:pt idx="16">
                  <c:v>0.1043644229409964</c:v>
                </c:pt>
                <c:pt idx="17">
                  <c:v>0.10375163754986588</c:v>
                </c:pt>
                <c:pt idx="18">
                  <c:v>0.10312540659125277</c:v>
                </c:pt>
                <c:pt idx="19">
                  <c:v>0.10252131113275996</c:v>
                </c:pt>
                <c:pt idx="20">
                  <c:v>0.10188822691721018</c:v>
                </c:pt>
                <c:pt idx="21">
                  <c:v>0.10125758892628395</c:v>
                </c:pt>
                <c:pt idx="22">
                  <c:v>0.10062921197097409</c:v>
                </c:pt>
                <c:pt idx="23">
                  <c:v>0.10005529696350732</c:v>
                </c:pt>
                <c:pt idx="24">
                  <c:v>9.9419590364555249E-2</c:v>
                </c:pt>
                <c:pt idx="25">
                  <c:v>9.8689162179879733E-2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12.724148016835301</c:v>
                </c:pt>
                <c:pt idx="1">
                  <c:v>22.560700662415456</c:v>
                </c:pt>
                <c:pt idx="2">
                  <c:v>6.4076504812109931</c:v>
                </c:pt>
                <c:pt idx="3">
                  <c:v>-3.0654553400732993</c:v>
                </c:pt>
                <c:pt idx="4">
                  <c:v>0.12690246842379338</c:v>
                </c:pt>
                <c:pt idx="5">
                  <c:v>3.065649303006424</c:v>
                </c:pt>
                <c:pt idx="6">
                  <c:v>-0.8513598502770634</c:v>
                </c:pt>
                <c:pt idx="7">
                  <c:v>4.4653966526178905</c:v>
                </c:pt>
                <c:pt idx="8">
                  <c:v>0.73136760584053206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0.20977457777371455</c:v>
                </c:pt>
                <c:pt idx="1">
                  <c:v>5.5894048263961906</c:v>
                </c:pt>
                <c:pt idx="2">
                  <c:v>4.1189322161016406</c:v>
                </c:pt>
                <c:pt idx="3">
                  <c:v>0.91378472006050515</c:v>
                </c:pt>
                <c:pt idx="4">
                  <c:v>-10.506219222333996</c:v>
                </c:pt>
                <c:pt idx="5">
                  <c:v>-4.4520537983259914</c:v>
                </c:pt>
                <c:pt idx="6">
                  <c:v>4.9646713011426868E-2</c:v>
                </c:pt>
                <c:pt idx="7">
                  <c:v>-7.564601159565278</c:v>
                </c:pt>
                <c:pt idx="8">
                  <c:v>-9.2656688731185142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-5.1633444454974438</c:v>
                </c:pt>
                <c:pt idx="1">
                  <c:v>13.184290906032317</c:v>
                </c:pt>
                <c:pt idx="2">
                  <c:v>5.7246485063509311</c:v>
                </c:pt>
                <c:pt idx="3">
                  <c:v>-0.51462196215972256</c:v>
                </c:pt>
                <c:pt idx="4">
                  <c:v>2.1077924766842244</c:v>
                </c:pt>
                <c:pt idx="5">
                  <c:v>0.55333428132937001</c:v>
                </c:pt>
                <c:pt idx="6">
                  <c:v>0.9767152542110864</c:v>
                </c:pt>
                <c:pt idx="7">
                  <c:v>0.33085816612872776</c:v>
                </c:pt>
                <c:pt idx="8">
                  <c:v>-2.667318307985056E-2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9.0628940552581696</c:v>
                </c:pt>
                <c:pt idx="1">
                  <c:v>17.734850998822509</c:v>
                </c:pt>
                <c:pt idx="2">
                  <c:v>9.441159731512883</c:v>
                </c:pt>
                <c:pt idx="3">
                  <c:v>-8.03692113238057</c:v>
                </c:pt>
                <c:pt idx="4">
                  <c:v>-1.0254977277548676</c:v>
                </c:pt>
                <c:pt idx="5">
                  <c:v>4.1973701423597873</c:v>
                </c:pt>
                <c:pt idx="6">
                  <c:v>0.35585375915916018</c:v>
                </c:pt>
                <c:pt idx="7">
                  <c:v>-1.4631829161175105</c:v>
                </c:pt>
                <c:pt idx="8">
                  <c:v>-2.8215269108592906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3.8995496097607258</c:v>
                </c:pt>
                <c:pt idx="1">
                  <c:v>30.919141904854825</c:v>
                </c:pt>
                <c:pt idx="2">
                  <c:v>15.165808237863814</c:v>
                </c:pt>
                <c:pt idx="3">
                  <c:v>-8.5515430945402926</c:v>
                </c:pt>
                <c:pt idx="4">
                  <c:v>1.0822947489293568</c:v>
                </c:pt>
                <c:pt idx="5">
                  <c:v>4.7507044236891574</c:v>
                </c:pt>
                <c:pt idx="6">
                  <c:v>1.3325690133702466</c:v>
                </c:pt>
                <c:pt idx="7">
                  <c:v>-1.1323247499887827</c:v>
                </c:pt>
                <c:pt idx="8">
                  <c:v>-2.8482000939391412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4.848999461967999</c:v>
                </c:pt>
                <c:pt idx="1">
                  <c:v>12.816867816438645</c:v>
                </c:pt>
                <c:pt idx="2">
                  <c:v>15.392104885334746</c:v>
                </c:pt>
                <c:pt idx="3">
                  <c:v>-10.734350502071571</c:v>
                </c:pt>
                <c:pt idx="4">
                  <c:v>2.8010014381389716</c:v>
                </c:pt>
                <c:pt idx="5">
                  <c:v>5.6699649806034813E-2</c:v>
                </c:pt>
                <c:pt idx="6">
                  <c:v>-1.1210417001403883</c:v>
                </c:pt>
                <c:pt idx="7">
                  <c:v>1.3832827867027877</c:v>
                </c:pt>
                <c:pt idx="8">
                  <c:v>-1.9362322304251407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-0.9494498522072945</c:v>
                </c:pt>
                <c:pt idx="1">
                  <c:v>18.102274088416138</c:v>
                </c:pt>
                <c:pt idx="2">
                  <c:v>-0.22629664747098133</c:v>
                </c:pt>
                <c:pt idx="3">
                  <c:v>2.1828074075311825</c:v>
                </c:pt>
                <c:pt idx="4">
                  <c:v>-1.7187066892096396</c:v>
                </c:pt>
                <c:pt idx="5">
                  <c:v>4.6940047738830515</c:v>
                </c:pt>
                <c:pt idx="6">
                  <c:v>2.453610713510713</c:v>
                </c:pt>
                <c:pt idx="7">
                  <c:v>-2.5156075366915829</c:v>
                </c:pt>
                <c:pt idx="8">
                  <c:v>-0.91196786351417813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2.1083469366315235</c:v>
                </c:pt>
                <c:pt idx="1">
                  <c:v>0.19465873796812261</c:v>
                </c:pt>
                <c:pt idx="2">
                  <c:v>1.3689982620835899</c:v>
                </c:pt>
                <c:pt idx="3">
                  <c:v>0.23608540525973076</c:v>
                </c:pt>
                <c:pt idx="4">
                  <c:v>2.9456927116922174</c:v>
                </c:pt>
                <c:pt idx="5">
                  <c:v>1.2750847786823876</c:v>
                </c:pt>
                <c:pt idx="6">
                  <c:v>-0.44021354554012948</c:v>
                </c:pt>
                <c:pt idx="7">
                  <c:v>1.1411201686909536</c:v>
                </c:pt>
                <c:pt idx="8">
                  <c:v>1.3603836187430876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3.0580379261281667</c:v>
                </c:pt>
                <c:pt idx="1">
                  <c:v>5.8563819662282057</c:v>
                </c:pt>
                <c:pt idx="2">
                  <c:v>4.9801300463821327</c:v>
                </c:pt>
                <c:pt idx="3">
                  <c:v>-5.51690084049687</c:v>
                </c:pt>
                <c:pt idx="4">
                  <c:v>2.2880174276324539</c:v>
                </c:pt>
                <c:pt idx="5">
                  <c:v>-0.79453866218307923</c:v>
                </c:pt>
                <c:pt idx="6">
                  <c:v>1.7234988381533825</c:v>
                </c:pt>
                <c:pt idx="7">
                  <c:v>2.0677484935113837</c:v>
                </c:pt>
                <c:pt idx="8">
                  <c:v>-5.488378206667754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-1.2668352529988312</c:v>
                </c:pt>
                <c:pt idx="1">
                  <c:v>24.868101200658515</c:v>
                </c:pt>
                <c:pt idx="2">
                  <c:v>8.8166799293980205</c:v>
                </c:pt>
                <c:pt idx="3">
                  <c:v>-3.2707276593031835</c:v>
                </c:pt>
                <c:pt idx="4">
                  <c:v>-4.1514153903953357</c:v>
                </c:pt>
                <c:pt idx="5">
                  <c:v>4.2701583071897673</c:v>
                </c:pt>
                <c:pt idx="6">
                  <c:v>4.9283720757070881E-2</c:v>
                </c:pt>
                <c:pt idx="7">
                  <c:v>-4.3411934121911386</c:v>
                </c:pt>
                <c:pt idx="8">
                  <c:v>1.2797944939853281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0.66600848287118986</c:v>
                </c:pt>
                <c:pt idx="1">
                  <c:v>1.0949922363652362</c:v>
                </c:pt>
                <c:pt idx="2">
                  <c:v>0.64796301605256801</c:v>
                </c:pt>
                <c:pt idx="3">
                  <c:v>-0.13939985063136984</c:v>
                </c:pt>
                <c:pt idx="4">
                  <c:v>0.79362348392902815</c:v>
                </c:pt>
                <c:pt idx="5">
                  <c:v>0.78587651979885109</c:v>
                </c:pt>
                <c:pt idx="6">
                  <c:v>-0.34426763093300672</c:v>
                </c:pt>
                <c:pt idx="7">
                  <c:v>0.19638639514530465</c:v>
                </c:pt>
                <c:pt idx="8">
                  <c:v>0.65067575579369974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2.8232649169810973</c:v>
                </c:pt>
                <c:pt idx="1">
                  <c:v>2.3445294167680224</c:v>
                </c:pt>
                <c:pt idx="2">
                  <c:v>4.4456881268308095</c:v>
                </c:pt>
                <c:pt idx="3">
                  <c:v>-5.0698820059480205</c:v>
                </c:pt>
                <c:pt idx="4">
                  <c:v>0.98203046862100107</c:v>
                </c:pt>
                <c:pt idx="5">
                  <c:v>-2.8811069974405896</c:v>
                </c:pt>
                <c:pt idx="6">
                  <c:v>0.13198496927030945</c:v>
                </c:pt>
                <c:pt idx="7">
                  <c:v>1.1614372939669564</c:v>
                </c:pt>
                <c:pt idx="8">
                  <c:v>-3.9130539968490545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1.3597260621157368</c:v>
                </c:pt>
                <c:pt idx="1">
                  <c:v>9.3773461633053827</c:v>
                </c:pt>
                <c:pt idx="2">
                  <c:v>10.298453742451404</c:v>
                </c:pt>
                <c:pt idx="3">
                  <c:v>-5.5250686454921443</c:v>
                </c:pt>
                <c:pt idx="4">
                  <c:v>1.025347485588946</c:v>
                </c:pt>
                <c:pt idx="5">
                  <c:v>2.1519301274478018</c:v>
                </c:pt>
                <c:pt idx="6">
                  <c:v>-0.90875903847771156</c:v>
                </c:pt>
                <c:pt idx="7">
                  <c:v>2.5459097590535329E-2</c:v>
                </c:pt>
                <c:pt idx="8">
                  <c:v>1.3261460106302181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1.4423384537603265</c:v>
                </c:pt>
                <c:pt idx="1">
                  <c:v>-0.90033349839712429</c:v>
                </c:pt>
                <c:pt idx="2">
                  <c:v>0.72103524603103075</c:v>
                </c:pt>
                <c:pt idx="3">
                  <c:v>0.37548525589109705</c:v>
                </c:pt>
                <c:pt idx="4">
                  <c:v>2.1520692277631817</c:v>
                </c:pt>
                <c:pt idx="5">
                  <c:v>0.4892082588835347</c:v>
                </c:pt>
                <c:pt idx="6">
                  <c:v>-9.5945914607123983E-2</c:v>
                </c:pt>
                <c:pt idx="7">
                  <c:v>0.9447337735456518</c:v>
                </c:pt>
                <c:pt idx="8">
                  <c:v>0.70970786294939225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0.23477300914706412</c:v>
                </c:pt>
                <c:pt idx="1">
                  <c:v>3.5118525494601656</c:v>
                </c:pt>
                <c:pt idx="2">
                  <c:v>0.53444191955131704</c:v>
                </c:pt>
                <c:pt idx="3">
                  <c:v>-0.44701883454887303</c:v>
                </c:pt>
                <c:pt idx="4">
                  <c:v>1.3059869590114515</c:v>
                </c:pt>
                <c:pt idx="5">
                  <c:v>2.0865683352575326</c:v>
                </c:pt>
                <c:pt idx="6">
                  <c:v>1.5915138688830748</c:v>
                </c:pt>
                <c:pt idx="7">
                  <c:v>0.90631119954443129</c:v>
                </c:pt>
                <c:pt idx="8">
                  <c:v>-1.5753242098186888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-2.6265613151146283</c:v>
                </c:pt>
                <c:pt idx="1">
                  <c:v>15.490755037353097</c:v>
                </c:pt>
                <c:pt idx="2">
                  <c:v>-1.4817738130533655</c:v>
                </c:pt>
                <c:pt idx="3">
                  <c:v>2.2543409861889678</c:v>
                </c:pt>
                <c:pt idx="4">
                  <c:v>-5.1767628759842914</c:v>
                </c:pt>
                <c:pt idx="5">
                  <c:v>2.118228179741962</c:v>
                </c:pt>
                <c:pt idx="6">
                  <c:v>0.95804275923478066</c:v>
                </c:pt>
                <c:pt idx="7">
                  <c:v>-4.3666525097816589</c:v>
                </c:pt>
                <c:pt idx="8">
                  <c:v>-4.6351516644890012E-2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42.806528313129796</c:v>
                </c:pt>
                <c:pt idx="1">
                  <c:v>39.071599288928894</c:v>
                </c:pt>
                <c:pt idx="2">
                  <c:v>32.836475413614529</c:v>
                </c:pt>
                <c:pt idx="3">
                  <c:v>34.84735497180845</c:v>
                </c:pt>
                <c:pt idx="4">
                  <c:v>26.121148096406124</c:v>
                </c:pt>
                <c:pt idx="5">
                  <c:v>31.959231896546942</c:v>
                </c:pt>
                <c:pt idx="6">
                  <c:v>30.006921984395518</c:v>
                </c:pt>
                <c:pt idx="7">
                  <c:v>30.947116502029957</c:v>
                </c:pt>
                <c:pt idx="8">
                  <c:v>29.134248962021225</c:v>
                </c:pt>
                <c:pt idx="9">
                  <c:v>32.863722848500146</c:v>
                </c:pt>
                <c:pt idx="10">
                  <c:v>28.336509702868508</c:v>
                </c:pt>
                <c:pt idx="11">
                  <c:v>31.738056202087204</c:v>
                </c:pt>
                <c:pt idx="12">
                  <c:v>28.393695306108455</c:v>
                </c:pt>
                <c:pt idx="13">
                  <c:v>27.606382515475492</c:v>
                </c:pt>
                <c:pt idx="14">
                  <c:v>26.811144568147522</c:v>
                </c:pt>
                <c:pt idx="15">
                  <c:v>26.621230499572185</c:v>
                </c:pt>
                <c:pt idx="16">
                  <c:v>26.503917166120679</c:v>
                </c:pt>
                <c:pt idx="17">
                  <c:v>26.354010160428334</c:v>
                </c:pt>
                <c:pt idx="18">
                  <c:v>26.207268180308127</c:v>
                </c:pt>
                <c:pt idx="19">
                  <c:v>26.030611095649849</c:v>
                </c:pt>
                <c:pt idx="20">
                  <c:v>25.816659315630268</c:v>
                </c:pt>
                <c:pt idx="21">
                  <c:v>25.564827343765444</c:v>
                </c:pt>
                <c:pt idx="22">
                  <c:v>25.274458739219245</c:v>
                </c:pt>
                <c:pt idx="23">
                  <c:v>24.9514967591101</c:v>
                </c:pt>
                <c:pt idx="24">
                  <c:v>24.652208723521028</c:v>
                </c:pt>
                <c:pt idx="25">
                  <c:v>25.22798733710388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119.76618215997206</c:v>
                </c:pt>
                <c:pt idx="1">
                  <c:v>115.45666087904037</c:v>
                </c:pt>
                <c:pt idx="2">
                  <c:v>115.00048702383286</c:v>
                </c:pt>
                <c:pt idx="3">
                  <c:v>109.37699716474677</c:v>
                </c:pt>
                <c:pt idx="4">
                  <c:v>108.86381919578831</c:v>
                </c:pt>
                <c:pt idx="5">
                  <c:v>112.90370481311793</c:v>
                </c:pt>
                <c:pt idx="6">
                  <c:v>114.29672758900891</c:v>
                </c:pt>
                <c:pt idx="7">
                  <c:v>106.11021959191523</c:v>
                </c:pt>
                <c:pt idx="8">
                  <c:v>102.76633935161222</c:v>
                </c:pt>
                <c:pt idx="9">
                  <c:v>103.98812517250008</c:v>
                </c:pt>
                <c:pt idx="10">
                  <c:v>89.725164159922429</c:v>
                </c:pt>
                <c:pt idx="11">
                  <c:v>97.496712016335138</c:v>
                </c:pt>
                <c:pt idx="12">
                  <c:v>91.443767774434448</c:v>
                </c:pt>
                <c:pt idx="13">
                  <c:v>88.92216504392222</c:v>
                </c:pt>
                <c:pt idx="14">
                  <c:v>86.47782116287398</c:v>
                </c:pt>
                <c:pt idx="15">
                  <c:v>83.780056285727952</c:v>
                </c:pt>
                <c:pt idx="16">
                  <c:v>80.980785451637857</c:v>
                </c:pt>
                <c:pt idx="17">
                  <c:v>78.169483749739342</c:v>
                </c:pt>
                <c:pt idx="18">
                  <c:v>75.379981956156442</c:v>
                </c:pt>
                <c:pt idx="19">
                  <c:v>72.59082926585188</c:v>
                </c:pt>
                <c:pt idx="20">
                  <c:v>69.840756948338793</c:v>
                </c:pt>
                <c:pt idx="21">
                  <c:v>67.069648133695807</c:v>
                </c:pt>
                <c:pt idx="22">
                  <c:v>64.305651515949734</c:v>
                </c:pt>
                <c:pt idx="23">
                  <c:v>61.554027392228143</c:v>
                </c:pt>
                <c:pt idx="24">
                  <c:v>58.794927190149778</c:v>
                </c:pt>
                <c:pt idx="25">
                  <c:v>55.957444726173613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161.04405374995747</c:v>
                </c:pt>
                <c:pt idx="1">
                  <c:v>161.8397959001141</c:v>
                </c:pt>
                <c:pt idx="2">
                  <c:v>166.60598964802688</c:v>
                </c:pt>
                <c:pt idx="3">
                  <c:v>167.11372484494387</c:v>
                </c:pt>
                <c:pt idx="4">
                  <c:v>164.85661552374643</c:v>
                </c:pt>
                <c:pt idx="5">
                  <c:v>167.15643976493456</c:v>
                </c:pt>
                <c:pt idx="6">
                  <c:v>172.56674074794276</c:v>
                </c:pt>
                <c:pt idx="7">
                  <c:v>166.60630705056454</c:v>
                </c:pt>
                <c:pt idx="8">
                  <c:v>158.71903539443855</c:v>
                </c:pt>
                <c:pt idx="9">
                  <c:v>167.21282675278641</c:v>
                </c:pt>
                <c:pt idx="10">
                  <c:v>152.39796436658071</c:v>
                </c:pt>
                <c:pt idx="11">
                  <c:v>159.54001582406099</c:v>
                </c:pt>
                <c:pt idx="12">
                  <c:v>153.67288378339418</c:v>
                </c:pt>
                <c:pt idx="13">
                  <c:v>151.90991198872928</c:v>
                </c:pt>
                <c:pt idx="14">
                  <c:v>150.26926162135402</c:v>
                </c:pt>
                <c:pt idx="15">
                  <c:v>148.18475165861847</c:v>
                </c:pt>
                <c:pt idx="16">
                  <c:v>145.95336641945502</c:v>
                </c:pt>
                <c:pt idx="17">
                  <c:v>143.65832543035194</c:v>
                </c:pt>
                <c:pt idx="18">
                  <c:v>141.36354609675863</c:v>
                </c:pt>
                <c:pt idx="19">
                  <c:v>139.0520072042853</c:v>
                </c:pt>
                <c:pt idx="20">
                  <c:v>136.78346793657073</c:v>
                </c:pt>
                <c:pt idx="21">
                  <c:v>134.49314294481607</c:v>
                </c:pt>
                <c:pt idx="22">
                  <c:v>132.19047955429446</c:v>
                </c:pt>
                <c:pt idx="23">
                  <c:v>129.87710581889678</c:v>
                </c:pt>
                <c:pt idx="24">
                  <c:v>127.53748974126911</c:v>
                </c:pt>
                <c:pt idx="25">
                  <c:v>125.02555780475178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162.16105421423612</c:v>
                </c:pt>
                <c:pt idx="1">
                  <c:v>156.6402168784864</c:v>
                </c:pt>
                <c:pt idx="2">
                  <c:v>171.15954952771668</c:v>
                </c:pt>
                <c:pt idx="3">
                  <c:v>159.21739446221986</c:v>
                </c:pt>
                <c:pt idx="4">
                  <c:v>165.23061707875405</c:v>
                </c:pt>
                <c:pt idx="5">
                  <c:v>172.46321376397492</c:v>
                </c:pt>
                <c:pt idx="6">
                  <c:v>180.3549484353662</c:v>
                </c:pt>
                <c:pt idx="7">
                  <c:v>176.07074555145894</c:v>
                </c:pt>
                <c:pt idx="8">
                  <c:v>174.1538983286726</c:v>
                </c:pt>
                <c:pt idx="9">
                  <c:v>169.58695833244198</c:v>
                </c:pt>
                <c:pt idx="10">
                  <c:v>176.05009218068591</c:v>
                </c:pt>
                <c:pt idx="11">
                  <c:v>168.96272487144381</c:v>
                </c:pt>
                <c:pt idx="12">
                  <c:v>171.31079661676512</c:v>
                </c:pt>
                <c:pt idx="13">
                  <c:v>171.62029987515311</c:v>
                </c:pt>
                <c:pt idx="14">
                  <c:v>172.16403654394202</c:v>
                </c:pt>
                <c:pt idx="15">
                  <c:v>172.24909594010731</c:v>
                </c:pt>
                <c:pt idx="16">
                  <c:v>172.16514092423404</c:v>
                </c:pt>
                <c:pt idx="17">
                  <c:v>172.00889404363846</c:v>
                </c:pt>
                <c:pt idx="18">
                  <c:v>171.84582577730404</c:v>
                </c:pt>
                <c:pt idx="19">
                  <c:v>171.70262219541704</c:v>
                </c:pt>
                <c:pt idx="20">
                  <c:v>171.63164980054498</c:v>
                </c:pt>
                <c:pt idx="21">
                  <c:v>171.56615103267686</c:v>
                </c:pt>
                <c:pt idx="22">
                  <c:v>171.52003740364265</c:v>
                </c:pt>
                <c:pt idx="23">
                  <c:v>171.50486868952822</c:v>
                </c:pt>
                <c:pt idx="24">
                  <c:v>171.50894184744377</c:v>
                </c:pt>
                <c:pt idx="25">
                  <c:v>171.37411108071797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40.764992736769621</c:v>
                </c:pt>
                <c:pt idx="1">
                  <c:v>41.88402749137758</c:v>
                </c:pt>
                <c:pt idx="2">
                  <c:v>45.98672795681891</c:v>
                </c:pt>
                <c:pt idx="3">
                  <c:v>45.728054950560534</c:v>
                </c:pt>
                <c:pt idx="4">
                  <c:v>48.707691088221132</c:v>
                </c:pt>
                <c:pt idx="5">
                  <c:v>46.83420340741025</c:v>
                </c:pt>
                <c:pt idx="6">
                  <c:v>47.55540685041278</c:v>
                </c:pt>
                <c:pt idx="7">
                  <c:v>49.591037567811583</c:v>
                </c:pt>
                <c:pt idx="8">
                  <c:v>48.66935449859065</c:v>
                </c:pt>
                <c:pt idx="9">
                  <c:v>53.22303712329014</c:v>
                </c:pt>
                <c:pt idx="10">
                  <c:v>53.107456531485361</c:v>
                </c:pt>
                <c:pt idx="11">
                  <c:v>51.527377681151911</c:v>
                </c:pt>
                <c:pt idx="12">
                  <c:v>52.310997369210767</c:v>
                </c:pt>
                <c:pt idx="13">
                  <c:v>53.042157173742922</c:v>
                </c:pt>
                <c:pt idx="14">
                  <c:v>53.862614115408761</c:v>
                </c:pt>
                <c:pt idx="15">
                  <c:v>54.526347195685716</c:v>
                </c:pt>
                <c:pt idx="16">
                  <c:v>55.197307797222166</c:v>
                </c:pt>
                <c:pt idx="17">
                  <c:v>55.867185733875502</c:v>
                </c:pt>
                <c:pt idx="18" formatCode="General">
                  <c:v>56.554358759167727</c:v>
                </c:pt>
                <c:pt idx="19" formatCode="General">
                  <c:v>57.26442201664775</c:v>
                </c:pt>
                <c:pt idx="20" formatCode="General">
                  <c:v>58.021123486458507</c:v>
                </c:pt>
                <c:pt idx="21" formatCode="General">
                  <c:v>58.796821188739401</c:v>
                </c:pt>
                <c:pt idx="22">
                  <c:v>59.585288756136414</c:v>
                </c:pt>
                <c:pt idx="23">
                  <c:v>60.41600987210434</c:v>
                </c:pt>
                <c:pt idx="24">
                  <c:v>61.283491208992537</c:v>
                </c:pt>
                <c:pt idx="25">
                  <c:v>62.092382380076266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49.890787180200299</c:v>
                </c:pt>
                <c:pt idx="1">
                  <c:v>48.537937850411012</c:v>
                </c:pt>
                <c:pt idx="2">
                  <c:v>52.10198409292385</c:v>
                </c:pt>
                <c:pt idx="3">
                  <c:v>51.169940436752853</c:v>
                </c:pt>
                <c:pt idx="4">
                  <c:v>52.169878280877008</c:v>
                </c:pt>
                <c:pt idx="5">
                  <c:v>50.521117651430373</c:v>
                </c:pt>
                <c:pt idx="6">
                  <c:v>50.297350053874908</c:v>
                </c:pt>
                <c:pt idx="7">
                  <c:v>51.670320271327633</c:v>
                </c:pt>
                <c:pt idx="8">
                  <c:v>50.604245634908906</c:v>
                </c:pt>
                <c:pt idx="9">
                  <c:v>53.97780858641466</c:v>
                </c:pt>
                <c:pt idx="10">
                  <c:v>53.348338260978259</c:v>
                </c:pt>
                <c:pt idx="11">
                  <c:v>51.428696512548797</c:v>
                </c:pt>
                <c:pt idx="12">
                  <c:v>51.83670460071874</c:v>
                </c:pt>
                <c:pt idx="13">
                  <c:v>52.220290713867819</c:v>
                </c:pt>
                <c:pt idx="14">
                  <c:v>52.735842912821703</c:v>
                </c:pt>
                <c:pt idx="15">
                  <c:v>53.124232054127127</c:v>
                </c:pt>
                <c:pt idx="16">
                  <c:v>53.545466133425215</c:v>
                </c:pt>
                <c:pt idx="17">
                  <c:v>53.957730409920053</c:v>
                </c:pt>
                <c:pt idx="18" formatCode="General">
                  <c:v>54.382256583013707</c:v>
                </c:pt>
                <c:pt idx="19" formatCode="General">
                  <c:v>54.89437366241421</c:v>
                </c:pt>
                <c:pt idx="20" formatCode="General">
                  <c:v>55.451434017031517</c:v>
                </c:pt>
                <c:pt idx="21" formatCode="General">
                  <c:v>56.044120642678152</c:v>
                </c:pt>
                <c:pt idx="22">
                  <c:v>56.697154403744534</c:v>
                </c:pt>
                <c:pt idx="23">
                  <c:v>57.396938917556611</c:v>
                </c:pt>
                <c:pt idx="24">
                  <c:v>58.114038355281522</c:v>
                </c:pt>
                <c:pt idx="25">
                  <c:v>58.778693228474836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130.41117746857824</c:v>
                </c:pt>
                <c:pt idx="1">
                  <c:v>135.42717966448981</c:v>
                </c:pt>
                <c:pt idx="2">
                  <c:v>151.92844091882219</c:v>
                </c:pt>
                <c:pt idx="3">
                  <c:v>156.6216528384322</c:v>
                </c:pt>
                <c:pt idx="4">
                  <c:v>166.36952373128329</c:v>
                </c:pt>
                <c:pt idx="5">
                  <c:v>166.68362190295744</c:v>
                </c:pt>
                <c:pt idx="6">
                  <c:v>166.80101857540353</c:v>
                </c:pt>
                <c:pt idx="7">
                  <c:v>172.0993221574326</c:v>
                </c:pt>
                <c:pt idx="8">
                  <c:v>174.79281418408738</c:v>
                </c:pt>
                <c:pt idx="9">
                  <c:v>190.1609192616674</c:v>
                </c:pt>
                <c:pt idx="10">
                  <c:v>188.83328972891493</c:v>
                </c:pt>
                <c:pt idx="11">
                  <c:v>188.73841357025859</c:v>
                </c:pt>
                <c:pt idx="12">
                  <c:v>191.5191623931465</c:v>
                </c:pt>
                <c:pt idx="13">
                  <c:v>194.98406642672015</c:v>
                </c:pt>
                <c:pt idx="14">
                  <c:v>198.72693408377327</c:v>
                </c:pt>
                <c:pt idx="15">
                  <c:v>201.86844591504027</c:v>
                </c:pt>
                <c:pt idx="16">
                  <c:v>204.83378651278619</c:v>
                </c:pt>
                <c:pt idx="17">
                  <c:v>207.78190978626975</c:v>
                </c:pt>
                <c:pt idx="18" formatCode="General">
                  <c:v>210.76193559216318</c:v>
                </c:pt>
                <c:pt idx="19" formatCode="General">
                  <c:v>213.71879026797612</c:v>
                </c:pt>
                <c:pt idx="20" formatCode="General">
                  <c:v>216.76836389711499</c:v>
                </c:pt>
                <c:pt idx="21" formatCode="General">
                  <c:v>219.84775906941638</c:v>
                </c:pt>
                <c:pt idx="22" formatCode="General">
                  <c:v>222.95146427279278</c:v>
                </c:pt>
                <c:pt idx="23" formatCode="General">
                  <c:v>226.09636483611646</c:v>
                </c:pt>
                <c:pt idx="24" formatCode="General">
                  <c:v>229.26241240015094</c:v>
                </c:pt>
                <c:pt idx="25" formatCode="General">
                  <c:v>232.31694346298525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59.88205686083279</c:v>
                </c:pt>
                <c:pt idx="1">
                  <c:v>58.377097371475678</c:v>
                </c:pt>
                <c:pt idx="2">
                  <c:v>65.169970970079149</c:v>
                </c:pt>
                <c:pt idx="3">
                  <c:v>62.424369892190811</c:v>
                </c:pt>
                <c:pt idx="4">
                  <c:v>72.007645614355908</c:v>
                </c:pt>
                <c:pt idx="5">
                  <c:v>77.352391384160583</c:v>
                </c:pt>
                <c:pt idx="6">
                  <c:v>91.676941795845337</c:v>
                </c:pt>
                <c:pt idx="7">
                  <c:v>93.053450523550467</c:v>
                </c:pt>
                <c:pt idx="8">
                  <c:v>92.16359468475622</c:v>
                </c:pt>
                <c:pt idx="9">
                  <c:v>98.149723928764629</c:v>
                </c:pt>
                <c:pt idx="10">
                  <c:v>105.42863265988238</c:v>
                </c:pt>
                <c:pt idx="11">
                  <c:v>99.7617273406794</c:v>
                </c:pt>
                <c:pt idx="12">
                  <c:v>109.53624345593406</c:v>
                </c:pt>
                <c:pt idx="13">
                  <c:v>113.69912850888853</c:v>
                </c:pt>
                <c:pt idx="14">
                  <c:v>117.96770555056813</c:v>
                </c:pt>
                <c:pt idx="15">
                  <c:v>121.77487614135195</c:v>
                </c:pt>
                <c:pt idx="16">
                  <c:v>125.43278554387025</c:v>
                </c:pt>
                <c:pt idx="17">
                  <c:v>128.97348975808401</c:v>
                </c:pt>
                <c:pt idx="18" formatCode="General">
                  <c:v>132.40471191055832</c:v>
                </c:pt>
                <c:pt idx="19" formatCode="General">
                  <c:v>135.75876539179856</c:v>
                </c:pt>
                <c:pt idx="20" formatCode="General">
                  <c:v>139.07247348304429</c:v>
                </c:pt>
                <c:pt idx="21" formatCode="General">
                  <c:v>142.30249090200743</c:v>
                </c:pt>
                <c:pt idx="22" formatCode="General">
                  <c:v>145.45225936889267</c:v>
                </c:pt>
                <c:pt idx="23" formatCode="General">
                  <c:v>148.53569762089512</c:v>
                </c:pt>
                <c:pt idx="24" formatCode="General">
                  <c:v>151.52251177045974</c:v>
                </c:pt>
                <c:pt idx="25" formatCode="General">
                  <c:v>154.27982221391613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8.4661673163238014</c:v>
                </c:pt>
                <c:pt idx="1">
                  <c:v>8.0214846756761577</c:v>
                </c:pt>
                <c:pt idx="2">
                  <c:v>9.0783744481650768</c:v>
                </c:pt>
                <c:pt idx="3">
                  <c:v>8.8345104383443491</c:v>
                </c:pt>
                <c:pt idx="4">
                  <c:v>9.9090613905673113</c:v>
                </c:pt>
                <c:pt idx="5">
                  <c:v>10.75907541546705</c:v>
                </c:pt>
                <c:pt idx="6">
                  <c:v>12.789943967749727</c:v>
                </c:pt>
                <c:pt idx="7">
                  <c:v>12.850480783909678</c:v>
                </c:pt>
                <c:pt idx="8">
                  <c:v>12.708468960911992</c:v>
                </c:pt>
                <c:pt idx="9">
                  <c:v>13.634877993634868</c:v>
                </c:pt>
                <c:pt idx="10">
                  <c:v>14.663552408682818</c:v>
                </c:pt>
                <c:pt idx="11">
                  <c:v>13.934275981434288</c:v>
                </c:pt>
                <c:pt idx="12">
                  <c:v>15.239748700288128</c:v>
                </c:pt>
                <c:pt idx="13">
                  <c:v>15.816597753500609</c:v>
                </c:pt>
                <c:pt idx="14">
                  <c:v>16.405639441110697</c:v>
                </c:pt>
                <c:pt idx="15">
                  <c:v>16.93496430976942</c:v>
                </c:pt>
                <c:pt idx="16">
                  <c:v>17.444444051249345</c:v>
                </c:pt>
                <c:pt idx="17">
                  <c:v>17.937970927692305</c:v>
                </c:pt>
                <c:pt idx="18" formatCode="General">
                  <c:v>18.417115144569252</c:v>
                </c:pt>
                <c:pt idx="19" formatCode="General">
                  <c:v>18.880578899959385</c:v>
                </c:pt>
                <c:pt idx="20" formatCode="General">
                  <c:v>19.339071115265718</c:v>
                </c:pt>
                <c:pt idx="21" formatCode="General">
                  <c:v>19.785038742204609</c:v>
                </c:pt>
                <c:pt idx="22" formatCode="General">
                  <c:v>20.221205985327096</c:v>
                </c:pt>
                <c:pt idx="23" formatCode="General">
                  <c:v>20.64649009356576</c:v>
                </c:pt>
                <c:pt idx="24" formatCode="General">
                  <c:v>21.064978762731165</c:v>
                </c:pt>
                <c:pt idx="25" formatCode="General">
                  <c:v>21.45605776580166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42.806528313129796</c:v>
                </c:pt>
                <c:pt idx="1">
                  <c:v>39.071599288928894</c:v>
                </c:pt>
                <c:pt idx="2">
                  <c:v>32.836475413614529</c:v>
                </c:pt>
                <c:pt idx="3">
                  <c:v>34.84735497180845</c:v>
                </c:pt>
                <c:pt idx="4">
                  <c:v>26.121148096406124</c:v>
                </c:pt>
                <c:pt idx="5">
                  <c:v>31.959231896546942</c:v>
                </c:pt>
                <c:pt idx="6">
                  <c:v>30.006921984395518</c:v>
                </c:pt>
                <c:pt idx="7">
                  <c:v>30.947116502029957</c:v>
                </c:pt>
                <c:pt idx="8">
                  <c:v>29.134248962021225</c:v>
                </c:pt>
                <c:pt idx="9">
                  <c:v>32.863722848500146</c:v>
                </c:pt>
                <c:pt idx="10">
                  <c:v>28.336509702868508</c:v>
                </c:pt>
                <c:pt idx="11">
                  <c:v>31.738056202087204</c:v>
                </c:pt>
                <c:pt idx="12">
                  <c:v>28.393695306108455</c:v>
                </c:pt>
                <c:pt idx="13">
                  <c:v>27.606382515475492</c:v>
                </c:pt>
                <c:pt idx="14">
                  <c:v>26.811144568147522</c:v>
                </c:pt>
                <c:pt idx="15">
                  <c:v>26.621230499572185</c:v>
                </c:pt>
                <c:pt idx="16">
                  <c:v>26.503917166120679</c:v>
                </c:pt>
                <c:pt idx="17">
                  <c:v>26.354010160428334</c:v>
                </c:pt>
                <c:pt idx="18">
                  <c:v>26.207268180308127</c:v>
                </c:pt>
                <c:pt idx="19">
                  <c:v>26.030611095649849</c:v>
                </c:pt>
                <c:pt idx="20">
                  <c:v>25.816659315630268</c:v>
                </c:pt>
                <c:pt idx="21">
                  <c:v>25.564827343765444</c:v>
                </c:pt>
                <c:pt idx="22">
                  <c:v>25.274458739219245</c:v>
                </c:pt>
                <c:pt idx="23">
                  <c:v>24.9514967591101</c:v>
                </c:pt>
                <c:pt idx="24">
                  <c:v>24.652208723521028</c:v>
                </c:pt>
                <c:pt idx="25">
                  <c:v>25.22798733710388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119.76618215997206</c:v>
                </c:pt>
                <c:pt idx="1">
                  <c:v>115.45666087904037</c:v>
                </c:pt>
                <c:pt idx="2">
                  <c:v>115.00048702383286</c:v>
                </c:pt>
                <c:pt idx="3">
                  <c:v>109.37699716474677</c:v>
                </c:pt>
                <c:pt idx="4">
                  <c:v>108.86381919578831</c:v>
                </c:pt>
                <c:pt idx="5">
                  <c:v>112.90370481311793</c:v>
                </c:pt>
                <c:pt idx="6">
                  <c:v>114.29672758900891</c:v>
                </c:pt>
                <c:pt idx="7">
                  <c:v>106.11021959191523</c:v>
                </c:pt>
                <c:pt idx="8">
                  <c:v>102.76633935161222</c:v>
                </c:pt>
                <c:pt idx="9">
                  <c:v>103.98812517250008</c:v>
                </c:pt>
                <c:pt idx="10">
                  <c:v>89.725164159922429</c:v>
                </c:pt>
                <c:pt idx="11">
                  <c:v>97.496712016335138</c:v>
                </c:pt>
                <c:pt idx="12">
                  <c:v>91.443767774434448</c:v>
                </c:pt>
                <c:pt idx="13">
                  <c:v>88.92216504392222</c:v>
                </c:pt>
                <c:pt idx="14">
                  <c:v>86.47782116287398</c:v>
                </c:pt>
                <c:pt idx="15">
                  <c:v>83.780056285727952</c:v>
                </c:pt>
                <c:pt idx="16">
                  <c:v>80.980785451637857</c:v>
                </c:pt>
                <c:pt idx="17">
                  <c:v>78.169483749739342</c:v>
                </c:pt>
                <c:pt idx="18">
                  <c:v>75.379981956156442</c:v>
                </c:pt>
                <c:pt idx="19">
                  <c:v>72.59082926585188</c:v>
                </c:pt>
                <c:pt idx="20">
                  <c:v>69.840756948338793</c:v>
                </c:pt>
                <c:pt idx="21">
                  <c:v>67.069648133695807</c:v>
                </c:pt>
                <c:pt idx="22">
                  <c:v>64.305651515949734</c:v>
                </c:pt>
                <c:pt idx="23">
                  <c:v>61.554027392228143</c:v>
                </c:pt>
                <c:pt idx="24">
                  <c:v>58.794927190149778</c:v>
                </c:pt>
                <c:pt idx="25">
                  <c:v>55.957444726173613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161.04405374995747</c:v>
                </c:pt>
                <c:pt idx="1">
                  <c:v>161.8397959001141</c:v>
                </c:pt>
                <c:pt idx="2">
                  <c:v>166.60598964802688</c:v>
                </c:pt>
                <c:pt idx="3">
                  <c:v>167.11372484494387</c:v>
                </c:pt>
                <c:pt idx="4">
                  <c:v>164.85661552374643</c:v>
                </c:pt>
                <c:pt idx="5">
                  <c:v>167.15643976493456</c:v>
                </c:pt>
                <c:pt idx="6">
                  <c:v>172.56674074794276</c:v>
                </c:pt>
                <c:pt idx="7">
                  <c:v>166.60630705056454</c:v>
                </c:pt>
                <c:pt idx="8">
                  <c:v>158.71903539443855</c:v>
                </c:pt>
                <c:pt idx="9">
                  <c:v>167.21282675278641</c:v>
                </c:pt>
                <c:pt idx="10">
                  <c:v>152.39796436658071</c:v>
                </c:pt>
                <c:pt idx="11">
                  <c:v>159.54001582406099</c:v>
                </c:pt>
                <c:pt idx="12">
                  <c:v>153.67288378339418</c:v>
                </c:pt>
                <c:pt idx="13">
                  <c:v>151.90991198872928</c:v>
                </c:pt>
                <c:pt idx="14">
                  <c:v>150.26926162135402</c:v>
                </c:pt>
                <c:pt idx="15">
                  <c:v>148.18475165861847</c:v>
                </c:pt>
                <c:pt idx="16">
                  <c:v>145.95336641945502</c:v>
                </c:pt>
                <c:pt idx="17">
                  <c:v>143.65832543035194</c:v>
                </c:pt>
                <c:pt idx="18">
                  <c:v>141.36354609675863</c:v>
                </c:pt>
                <c:pt idx="19">
                  <c:v>139.0520072042853</c:v>
                </c:pt>
                <c:pt idx="20">
                  <c:v>136.78346793657073</c:v>
                </c:pt>
                <c:pt idx="21">
                  <c:v>134.49314294481607</c:v>
                </c:pt>
                <c:pt idx="22">
                  <c:v>132.19047955429446</c:v>
                </c:pt>
                <c:pt idx="23">
                  <c:v>129.87710581889678</c:v>
                </c:pt>
                <c:pt idx="24">
                  <c:v>127.53748974126911</c:v>
                </c:pt>
                <c:pt idx="25">
                  <c:v>125.02555780475178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162.16105421423612</c:v>
                </c:pt>
                <c:pt idx="1">
                  <c:v>156.6402168784864</c:v>
                </c:pt>
                <c:pt idx="2">
                  <c:v>171.15954952771668</c:v>
                </c:pt>
                <c:pt idx="3">
                  <c:v>159.21739446221986</c:v>
                </c:pt>
                <c:pt idx="4">
                  <c:v>165.23061707875405</c:v>
                </c:pt>
                <c:pt idx="5">
                  <c:v>172.46321376397492</c:v>
                </c:pt>
                <c:pt idx="6">
                  <c:v>180.3549484353662</c:v>
                </c:pt>
                <c:pt idx="7">
                  <c:v>176.07074555145894</c:v>
                </c:pt>
                <c:pt idx="8">
                  <c:v>174.1538983286726</c:v>
                </c:pt>
                <c:pt idx="9">
                  <c:v>169.58695833244198</c:v>
                </c:pt>
                <c:pt idx="10">
                  <c:v>176.05009218068591</c:v>
                </c:pt>
                <c:pt idx="11">
                  <c:v>168.96272487144381</c:v>
                </c:pt>
                <c:pt idx="12">
                  <c:v>171.31079661676512</c:v>
                </c:pt>
                <c:pt idx="13">
                  <c:v>171.62029987515311</c:v>
                </c:pt>
                <c:pt idx="14">
                  <c:v>172.16403654394202</c:v>
                </c:pt>
                <c:pt idx="15">
                  <c:v>172.24909594010731</c:v>
                </c:pt>
                <c:pt idx="16">
                  <c:v>172.16514092423404</c:v>
                </c:pt>
                <c:pt idx="17">
                  <c:v>172.00889404363846</c:v>
                </c:pt>
                <c:pt idx="18">
                  <c:v>171.84582577730404</c:v>
                </c:pt>
                <c:pt idx="19">
                  <c:v>171.70262219541704</c:v>
                </c:pt>
                <c:pt idx="20">
                  <c:v>171.63164980054498</c:v>
                </c:pt>
                <c:pt idx="21">
                  <c:v>171.56615103267686</c:v>
                </c:pt>
                <c:pt idx="22">
                  <c:v>171.52003740364265</c:v>
                </c:pt>
                <c:pt idx="23">
                  <c:v>171.50486868952822</c:v>
                </c:pt>
                <c:pt idx="24">
                  <c:v>171.50894184744377</c:v>
                </c:pt>
                <c:pt idx="25">
                  <c:v>171.37411108071797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40.764992736769621</c:v>
                </c:pt>
                <c:pt idx="1">
                  <c:v>41.88402749137758</c:v>
                </c:pt>
                <c:pt idx="2">
                  <c:v>45.98672795681891</c:v>
                </c:pt>
                <c:pt idx="3">
                  <c:v>45.728054950560534</c:v>
                </c:pt>
                <c:pt idx="4">
                  <c:v>48.707691088221132</c:v>
                </c:pt>
                <c:pt idx="5">
                  <c:v>46.83420340741025</c:v>
                </c:pt>
                <c:pt idx="6">
                  <c:v>47.55540685041278</c:v>
                </c:pt>
                <c:pt idx="7">
                  <c:v>49.591037567811583</c:v>
                </c:pt>
                <c:pt idx="8">
                  <c:v>48.66935449859065</c:v>
                </c:pt>
                <c:pt idx="9">
                  <c:v>53.22303712329014</c:v>
                </c:pt>
                <c:pt idx="10">
                  <c:v>53.107456531485361</c:v>
                </c:pt>
                <c:pt idx="11">
                  <c:v>51.527377681151911</c:v>
                </c:pt>
                <c:pt idx="12">
                  <c:v>52.310997369210767</c:v>
                </c:pt>
                <c:pt idx="13">
                  <c:v>53.042157173742922</c:v>
                </c:pt>
                <c:pt idx="14">
                  <c:v>53.862614115408761</c:v>
                </c:pt>
                <c:pt idx="15">
                  <c:v>54.526347195685716</c:v>
                </c:pt>
                <c:pt idx="16">
                  <c:v>55.197307797222166</c:v>
                </c:pt>
                <c:pt idx="17">
                  <c:v>55.867185733875502</c:v>
                </c:pt>
                <c:pt idx="18" formatCode="General">
                  <c:v>56.554358759167727</c:v>
                </c:pt>
                <c:pt idx="19" formatCode="General">
                  <c:v>57.26442201664775</c:v>
                </c:pt>
                <c:pt idx="20" formatCode="General">
                  <c:v>58.021123486458507</c:v>
                </c:pt>
                <c:pt idx="21" formatCode="General">
                  <c:v>58.796821188739401</c:v>
                </c:pt>
                <c:pt idx="22">
                  <c:v>59.585288756136414</c:v>
                </c:pt>
                <c:pt idx="23">
                  <c:v>60.41600987210434</c:v>
                </c:pt>
                <c:pt idx="24">
                  <c:v>61.283491208992537</c:v>
                </c:pt>
                <c:pt idx="25">
                  <c:v>62.092382380076266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49.890787180200299</c:v>
                </c:pt>
                <c:pt idx="1">
                  <c:v>48.537937850411012</c:v>
                </c:pt>
                <c:pt idx="2">
                  <c:v>52.10198409292385</c:v>
                </c:pt>
                <c:pt idx="3">
                  <c:v>51.169940436752853</c:v>
                </c:pt>
                <c:pt idx="4">
                  <c:v>52.169878280877008</c:v>
                </c:pt>
                <c:pt idx="5">
                  <c:v>50.521117651430373</c:v>
                </c:pt>
                <c:pt idx="6">
                  <c:v>50.297350053874908</c:v>
                </c:pt>
                <c:pt idx="7">
                  <c:v>51.670320271327633</c:v>
                </c:pt>
                <c:pt idx="8">
                  <c:v>50.604245634908906</c:v>
                </c:pt>
                <c:pt idx="9">
                  <c:v>53.97780858641466</c:v>
                </c:pt>
                <c:pt idx="10">
                  <c:v>53.348338260978259</c:v>
                </c:pt>
                <c:pt idx="11">
                  <c:v>51.428696512548797</c:v>
                </c:pt>
                <c:pt idx="12">
                  <c:v>51.83670460071874</c:v>
                </c:pt>
                <c:pt idx="13">
                  <c:v>52.220290713867819</c:v>
                </c:pt>
                <c:pt idx="14">
                  <c:v>52.735842912821703</c:v>
                </c:pt>
                <c:pt idx="15">
                  <c:v>53.124232054127127</c:v>
                </c:pt>
                <c:pt idx="16">
                  <c:v>53.545466133425215</c:v>
                </c:pt>
                <c:pt idx="17">
                  <c:v>53.957730409920053</c:v>
                </c:pt>
                <c:pt idx="18" formatCode="General">
                  <c:v>54.382256583013707</c:v>
                </c:pt>
                <c:pt idx="19" formatCode="General">
                  <c:v>54.89437366241421</c:v>
                </c:pt>
                <c:pt idx="20" formatCode="General">
                  <c:v>55.451434017031517</c:v>
                </c:pt>
                <c:pt idx="21" formatCode="General">
                  <c:v>56.044120642678152</c:v>
                </c:pt>
                <c:pt idx="22">
                  <c:v>56.697154403744534</c:v>
                </c:pt>
                <c:pt idx="23">
                  <c:v>57.396938917556611</c:v>
                </c:pt>
                <c:pt idx="24">
                  <c:v>58.114038355281522</c:v>
                </c:pt>
                <c:pt idx="25">
                  <c:v>58.778693228474836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130.41117746857824</c:v>
                </c:pt>
                <c:pt idx="1">
                  <c:v>135.42717966448981</c:v>
                </c:pt>
                <c:pt idx="2">
                  <c:v>151.92844091882219</c:v>
                </c:pt>
                <c:pt idx="3">
                  <c:v>156.6216528384322</c:v>
                </c:pt>
                <c:pt idx="4">
                  <c:v>166.36952373128329</c:v>
                </c:pt>
                <c:pt idx="5">
                  <c:v>166.68362190295744</c:v>
                </c:pt>
                <c:pt idx="6">
                  <c:v>166.80101857540353</c:v>
                </c:pt>
                <c:pt idx="7">
                  <c:v>172.0993221574326</c:v>
                </c:pt>
                <c:pt idx="8">
                  <c:v>174.79281418408738</c:v>
                </c:pt>
                <c:pt idx="9">
                  <c:v>190.1609192616674</c:v>
                </c:pt>
                <c:pt idx="10">
                  <c:v>188.83328972891493</c:v>
                </c:pt>
                <c:pt idx="11">
                  <c:v>188.73841357025859</c:v>
                </c:pt>
                <c:pt idx="12">
                  <c:v>191.5191623931465</c:v>
                </c:pt>
                <c:pt idx="13">
                  <c:v>194.98406642672015</c:v>
                </c:pt>
                <c:pt idx="14">
                  <c:v>198.72693408377327</c:v>
                </c:pt>
                <c:pt idx="15">
                  <c:v>201.86844591504027</c:v>
                </c:pt>
                <c:pt idx="16">
                  <c:v>204.83378651278619</c:v>
                </c:pt>
                <c:pt idx="17">
                  <c:v>207.78190978626975</c:v>
                </c:pt>
                <c:pt idx="18" formatCode="General">
                  <c:v>210.76193559216318</c:v>
                </c:pt>
                <c:pt idx="19" formatCode="General">
                  <c:v>213.71879026797612</c:v>
                </c:pt>
                <c:pt idx="20" formatCode="General">
                  <c:v>216.76836389711499</c:v>
                </c:pt>
                <c:pt idx="21" formatCode="General">
                  <c:v>219.84775906941638</c:v>
                </c:pt>
                <c:pt idx="22" formatCode="General">
                  <c:v>222.95146427279278</c:v>
                </c:pt>
                <c:pt idx="23" formatCode="General">
                  <c:v>226.09636483611646</c:v>
                </c:pt>
                <c:pt idx="24" formatCode="General">
                  <c:v>229.26241240015094</c:v>
                </c:pt>
                <c:pt idx="25" formatCode="General">
                  <c:v>232.31694346298525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59.88205686083279</c:v>
                </c:pt>
                <c:pt idx="1">
                  <c:v>58.377097371475678</c:v>
                </c:pt>
                <c:pt idx="2">
                  <c:v>65.169970970079149</c:v>
                </c:pt>
                <c:pt idx="3">
                  <c:v>62.424369892190811</c:v>
                </c:pt>
                <c:pt idx="4">
                  <c:v>72.007645614355908</c:v>
                </c:pt>
                <c:pt idx="5">
                  <c:v>77.352391384160583</c:v>
                </c:pt>
                <c:pt idx="6">
                  <c:v>91.676941795845337</c:v>
                </c:pt>
                <c:pt idx="7">
                  <c:v>93.053450523550467</c:v>
                </c:pt>
                <c:pt idx="8">
                  <c:v>92.16359468475622</c:v>
                </c:pt>
                <c:pt idx="9">
                  <c:v>98.149723928764629</c:v>
                </c:pt>
                <c:pt idx="10">
                  <c:v>105.42863265988238</c:v>
                </c:pt>
                <c:pt idx="11">
                  <c:v>99.7617273406794</c:v>
                </c:pt>
                <c:pt idx="12">
                  <c:v>109.53624345593406</c:v>
                </c:pt>
                <c:pt idx="13">
                  <c:v>113.69912850888853</c:v>
                </c:pt>
                <c:pt idx="14">
                  <c:v>117.96770555056813</c:v>
                </c:pt>
                <c:pt idx="15">
                  <c:v>121.77487614135195</c:v>
                </c:pt>
                <c:pt idx="16">
                  <c:v>125.43278554387025</c:v>
                </c:pt>
                <c:pt idx="17">
                  <c:v>128.97348975808401</c:v>
                </c:pt>
                <c:pt idx="18" formatCode="General">
                  <c:v>132.40471191055832</c:v>
                </c:pt>
                <c:pt idx="19" formatCode="General">
                  <c:v>135.75876539179856</c:v>
                </c:pt>
                <c:pt idx="20" formatCode="General">
                  <c:v>139.07247348304429</c:v>
                </c:pt>
                <c:pt idx="21" formatCode="General">
                  <c:v>142.30249090200743</c:v>
                </c:pt>
                <c:pt idx="22" formatCode="General">
                  <c:v>145.45225936889267</c:v>
                </c:pt>
                <c:pt idx="23" formatCode="General">
                  <c:v>148.53569762089512</c:v>
                </c:pt>
                <c:pt idx="24" formatCode="General">
                  <c:v>151.52251177045974</c:v>
                </c:pt>
                <c:pt idx="25" formatCode="General">
                  <c:v>154.27982221391613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8.4661673163238014</c:v>
                </c:pt>
                <c:pt idx="1">
                  <c:v>8.0214846756761577</c:v>
                </c:pt>
                <c:pt idx="2">
                  <c:v>9.0783744481650768</c:v>
                </c:pt>
                <c:pt idx="3">
                  <c:v>8.8345104383443491</c:v>
                </c:pt>
                <c:pt idx="4">
                  <c:v>9.9090613905673113</c:v>
                </c:pt>
                <c:pt idx="5">
                  <c:v>10.75907541546705</c:v>
                </c:pt>
                <c:pt idx="6">
                  <c:v>12.789943967749727</c:v>
                </c:pt>
                <c:pt idx="7">
                  <c:v>12.850480783909678</c:v>
                </c:pt>
                <c:pt idx="8">
                  <c:v>12.708468960911992</c:v>
                </c:pt>
                <c:pt idx="9">
                  <c:v>13.634877993634868</c:v>
                </c:pt>
                <c:pt idx="10">
                  <c:v>14.663552408682818</c:v>
                </c:pt>
                <c:pt idx="11">
                  <c:v>13.934275981434288</c:v>
                </c:pt>
                <c:pt idx="12">
                  <c:v>15.239748700288128</c:v>
                </c:pt>
                <c:pt idx="13">
                  <c:v>15.816597753500609</c:v>
                </c:pt>
                <c:pt idx="14">
                  <c:v>16.405639441110697</c:v>
                </c:pt>
                <c:pt idx="15">
                  <c:v>16.93496430976942</c:v>
                </c:pt>
                <c:pt idx="16">
                  <c:v>17.444444051249345</c:v>
                </c:pt>
                <c:pt idx="17">
                  <c:v>17.937970927692305</c:v>
                </c:pt>
                <c:pt idx="18" formatCode="General">
                  <c:v>18.417115144569252</c:v>
                </c:pt>
                <c:pt idx="19" formatCode="General">
                  <c:v>18.880578899959385</c:v>
                </c:pt>
                <c:pt idx="20" formatCode="General">
                  <c:v>19.339071115265718</c:v>
                </c:pt>
                <c:pt idx="21" formatCode="General">
                  <c:v>19.785038742204609</c:v>
                </c:pt>
                <c:pt idx="22" formatCode="General">
                  <c:v>20.221205985327096</c:v>
                </c:pt>
                <c:pt idx="23" formatCode="General">
                  <c:v>20.64649009356576</c:v>
                </c:pt>
                <c:pt idx="24" formatCode="General">
                  <c:v>21.064978762731165</c:v>
                </c:pt>
                <c:pt idx="25" formatCode="General">
                  <c:v>21.45605776580166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61.870408513420152</c:v>
                </c:pt>
                <c:pt idx="1">
                  <c:v>29.939658891390174</c:v>
                </c:pt>
                <c:pt idx="2">
                  <c:v>47.882149274114816</c:v>
                </c:pt>
                <c:pt idx="3">
                  <c:v>31.925830751175209</c:v>
                </c:pt>
                <c:pt idx="4">
                  <c:v>37.098818505446197</c:v>
                </c:pt>
                <c:pt idx="5">
                  <c:v>49.962412278442926</c:v>
                </c:pt>
                <c:pt idx="6">
                  <c:v>12.456623600110081</c:v>
                </c:pt>
                <c:pt idx="7">
                  <c:v>14.348302589233661</c:v>
                </c:pt>
                <c:pt idx="8">
                  <c:v>10.940452389436857</c:v>
                </c:pt>
                <c:pt idx="9">
                  <c:v>20.061897522988822</c:v>
                </c:pt>
                <c:pt idx="10">
                  <c:v>53.463069025367879</c:v>
                </c:pt>
                <c:pt idx="11">
                  <c:v>70.705405223856772</c:v>
                </c:pt>
                <c:pt idx="12">
                  <c:v>21.079454322479634</c:v>
                </c:pt>
                <c:pt idx="13">
                  <c:v>9.1144972278364147</c:v>
                </c:pt>
                <c:pt idx="14">
                  <c:v>26.151077927082735</c:v>
                </c:pt>
                <c:pt idx="15">
                  <c:v>23.938602136186613</c:v>
                </c:pt>
                <c:pt idx="16">
                  <c:v>20.73297706305582</c:v>
                </c:pt>
                <c:pt idx="17">
                  <c:v>64.124594408314692</c:v>
                </c:pt>
                <c:pt idx="18">
                  <c:v>22.612755190622778</c:v>
                </c:pt>
                <c:pt idx="19">
                  <c:v>0.98327414006958658</c:v>
                </c:pt>
                <c:pt idx="20">
                  <c:v>53.008244839321961</c:v>
                </c:pt>
                <c:pt idx="21">
                  <c:v>12.300408954949686</c:v>
                </c:pt>
                <c:pt idx="22">
                  <c:v>12.546740827196324</c:v>
                </c:pt>
                <c:pt idx="23">
                  <c:v>28.540229318162812</c:v>
                </c:pt>
                <c:pt idx="24">
                  <c:v>11.76853631076518</c:v>
                </c:pt>
                <c:pt idx="25">
                  <c:v>89.076578768972539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73.820741484141024</c:v>
                </c:pt>
                <c:pt idx="1">
                  <c:v>30.92324851527831</c:v>
                </c:pt>
                <c:pt idx="2">
                  <c:v>55.503117639579116</c:v>
                </c:pt>
                <c:pt idx="3">
                  <c:v>37.605279574813245</c:v>
                </c:pt>
                <c:pt idx="4">
                  <c:v>40.426493022680646</c:v>
                </c:pt>
                <c:pt idx="5">
                  <c:v>61.484426060917798</c:v>
                </c:pt>
                <c:pt idx="6">
                  <c:v>15.736589312939556</c:v>
                </c:pt>
                <c:pt idx="7">
                  <c:v>16.561251340266367</c:v>
                </c:pt>
                <c:pt idx="8">
                  <c:v>11.72461053854904</c:v>
                </c:pt>
                <c:pt idx="9">
                  <c:v>19.210212297010678</c:v>
                </c:pt>
                <c:pt idx="10">
                  <c:v>58.5642643356843</c:v>
                </c:pt>
                <c:pt idx="11">
                  <c:v>71.04565356994307</c:v>
                </c:pt>
                <c:pt idx="12">
                  <c:v>18.587535356380545</c:v>
                </c:pt>
                <c:pt idx="13">
                  <c:v>7.9269529918423851</c:v>
                </c:pt>
                <c:pt idx="14">
                  <c:v>23.932304159575356</c:v>
                </c:pt>
                <c:pt idx="15">
                  <c:v>20.316126129860653</c:v>
                </c:pt>
                <c:pt idx="16">
                  <c:v>17.382454318972979</c:v>
                </c:pt>
                <c:pt idx="17">
                  <c:v>63.408754832232638</c:v>
                </c:pt>
                <c:pt idx="18">
                  <c:v>21.887762360022773</c:v>
                </c:pt>
                <c:pt idx="19">
                  <c:v>1.0377020514320783</c:v>
                </c:pt>
                <c:pt idx="20">
                  <c:v>50.976500352203615</c:v>
                </c:pt>
                <c:pt idx="21">
                  <c:v>13.530440304802397</c:v>
                </c:pt>
                <c:pt idx="22">
                  <c:v>11.384897945335364</c:v>
                </c:pt>
                <c:pt idx="23">
                  <c:v>26.602867693076377</c:v>
                </c:pt>
                <c:pt idx="24">
                  <c:v>9.3555136526801714</c:v>
                </c:pt>
                <c:pt idx="25">
                  <c:v>82.955300159779569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72.101906475369717</c:v>
                </c:pt>
                <c:pt idx="1">
                  <c:v>36.541633133810343</c:v>
                </c:pt>
                <c:pt idx="2">
                  <c:v>76.430008736600186</c:v>
                </c:pt>
                <c:pt idx="3">
                  <c:v>37.41719306487866</c:v>
                </c:pt>
                <c:pt idx="4">
                  <c:v>41.50470252773075</c:v>
                </c:pt>
                <c:pt idx="5">
                  <c:v>70.586553873636035</c:v>
                </c:pt>
                <c:pt idx="6">
                  <c:v>15.919932701212456</c:v>
                </c:pt>
                <c:pt idx="7">
                  <c:v>28.849722757171815</c:v>
                </c:pt>
                <c:pt idx="8">
                  <c:v>10.883689515816981</c:v>
                </c:pt>
                <c:pt idx="9">
                  <c:v>18.883728890323514</c:v>
                </c:pt>
                <c:pt idx="10">
                  <c:v>62.425662197788981</c:v>
                </c:pt>
                <c:pt idx="11">
                  <c:v>68.284946460933611</c:v>
                </c:pt>
                <c:pt idx="12">
                  <c:v>12.796699370849707</c:v>
                </c:pt>
                <c:pt idx="13">
                  <c:v>9.1190476790636303</c:v>
                </c:pt>
                <c:pt idx="14">
                  <c:v>23.21082798772273</c:v>
                </c:pt>
                <c:pt idx="15">
                  <c:v>18.334875949624163</c:v>
                </c:pt>
                <c:pt idx="16">
                  <c:v>19.975380732770198</c:v>
                </c:pt>
                <c:pt idx="17">
                  <c:v>69.568883427511125</c:v>
                </c:pt>
                <c:pt idx="18">
                  <c:v>20.669155570945541</c:v>
                </c:pt>
                <c:pt idx="19">
                  <c:v>0.84688466891997716</c:v>
                </c:pt>
                <c:pt idx="20">
                  <c:v>49.196505578586255</c:v>
                </c:pt>
                <c:pt idx="21">
                  <c:v>16.643004091790012</c:v>
                </c:pt>
                <c:pt idx="22">
                  <c:v>11.483779577082544</c:v>
                </c:pt>
                <c:pt idx="23">
                  <c:v>25.371661311340421</c:v>
                </c:pt>
                <c:pt idx="24">
                  <c:v>18.659179461066657</c:v>
                </c:pt>
                <c:pt idx="25">
                  <c:v>70.803434257453944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11.950332970720872</c:v>
                </c:pt>
                <c:pt idx="1">
                  <c:v>0.98358962388813609</c:v>
                </c:pt>
                <c:pt idx="2">
                  <c:v>7.6209683654643001</c:v>
                </c:pt>
                <c:pt idx="3">
                  <c:v>5.6794488236380367</c:v>
                </c:pt>
                <c:pt idx="4">
                  <c:v>3.3276745172344491</c:v>
                </c:pt>
                <c:pt idx="5">
                  <c:v>11.522013782474872</c:v>
                </c:pt>
                <c:pt idx="6">
                  <c:v>3.2799657128294744</c:v>
                </c:pt>
                <c:pt idx="7">
                  <c:v>2.2129487510327053</c:v>
                </c:pt>
                <c:pt idx="8">
                  <c:v>0.78415814911218362</c:v>
                </c:pt>
                <c:pt idx="9">
                  <c:v>-0.85168522597814444</c:v>
                </c:pt>
                <c:pt idx="10">
                  <c:v>5.1011953103164203</c:v>
                </c:pt>
                <c:pt idx="11">
                  <c:v>0.34024834608629817</c:v>
                </c:pt>
                <c:pt idx="12">
                  <c:v>-2.4919189660990888</c:v>
                </c:pt>
                <c:pt idx="13">
                  <c:v>-1.1875442359940296</c:v>
                </c:pt>
                <c:pt idx="14">
                  <c:v>-2.2187737675073791</c:v>
                </c:pt>
                <c:pt idx="15">
                  <c:v>-3.6224760063259609</c:v>
                </c:pt>
                <c:pt idx="16">
                  <c:v>-3.3505227440828413</c:v>
                </c:pt>
                <c:pt idx="17">
                  <c:v>-0.71583957608205395</c:v>
                </c:pt>
                <c:pt idx="18">
                  <c:v>-0.72499283060000508</c:v>
                </c:pt>
                <c:pt idx="19">
                  <c:v>5.4427911362491699E-2</c:v>
                </c:pt>
                <c:pt idx="20">
                  <c:v>-2.0317444871183454</c:v>
                </c:pt>
                <c:pt idx="21">
                  <c:v>1.2300313498527107</c:v>
                </c:pt>
                <c:pt idx="22">
                  <c:v>-1.1618428818609594</c:v>
                </c:pt>
                <c:pt idx="23">
                  <c:v>-1.9373616250864352</c:v>
                </c:pt>
                <c:pt idx="24">
                  <c:v>-2.4130226580850085</c:v>
                </c:pt>
                <c:pt idx="25">
                  <c:v>-6.1212786091929701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-1.7188350087713076</c:v>
                </c:pt>
                <c:pt idx="1">
                  <c:v>5.6183846185320334</c:v>
                </c:pt>
                <c:pt idx="2">
                  <c:v>20.92689109702107</c:v>
                </c:pt>
                <c:pt idx="3">
                  <c:v>-0.18808650993458542</c:v>
                </c:pt>
                <c:pt idx="4">
                  <c:v>1.0782095050501042</c:v>
                </c:pt>
                <c:pt idx="5">
                  <c:v>9.102127812718237</c:v>
                </c:pt>
                <c:pt idx="6">
                  <c:v>0.18334338827290075</c:v>
                </c:pt>
                <c:pt idx="7">
                  <c:v>12.288471416905448</c:v>
                </c:pt>
                <c:pt idx="8">
                  <c:v>-0.8409210227320596</c:v>
                </c:pt>
                <c:pt idx="9">
                  <c:v>-0.32648340668716358</c:v>
                </c:pt>
                <c:pt idx="10">
                  <c:v>3.8613978621046812</c:v>
                </c:pt>
                <c:pt idx="11">
                  <c:v>-2.7607071090094593</c:v>
                </c:pt>
                <c:pt idx="12">
                  <c:v>-5.7908359855308387</c:v>
                </c:pt>
                <c:pt idx="13">
                  <c:v>1.1920946872212452</c:v>
                </c:pt>
                <c:pt idx="14">
                  <c:v>-0.72147617185262547</c:v>
                </c:pt>
                <c:pt idx="15">
                  <c:v>-1.9812501802364899</c:v>
                </c:pt>
                <c:pt idx="16">
                  <c:v>2.592926413797219</c:v>
                </c:pt>
                <c:pt idx="17">
                  <c:v>6.1601285952784863</c:v>
                </c:pt>
                <c:pt idx="18">
                  <c:v>-1.2186067890772314</c:v>
                </c:pt>
                <c:pt idx="19">
                  <c:v>-0.19081738251210112</c:v>
                </c:pt>
                <c:pt idx="20">
                  <c:v>-1.7799947736173607</c:v>
                </c:pt>
                <c:pt idx="21">
                  <c:v>3.1125637869876144</c:v>
                </c:pt>
                <c:pt idx="22">
                  <c:v>9.8881631747179455E-2</c:v>
                </c:pt>
                <c:pt idx="23">
                  <c:v>-1.2312063817359551</c:v>
                </c:pt>
                <c:pt idx="24">
                  <c:v>9.3036658083864854</c:v>
                </c:pt>
                <c:pt idx="25">
                  <c:v>-12.151865902325625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7.3951671178904155</c:v>
                </c:pt>
                <c:pt idx="1">
                  <c:v>8.5649741654270688</c:v>
                </c:pt>
                <c:pt idx="2">
                  <c:v>7.9537992976759977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3.5785892848345879</c:v>
                </c:pt>
                <c:pt idx="1">
                  <c:v>3.5878375009459784</c:v>
                </c:pt>
                <c:pt idx="2">
                  <c:v>4.0310281678185591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1.4888993860043858</c:v>
                </c:pt>
                <c:pt idx="1">
                  <c:v>1.8258212828466187</c:v>
                </c:pt>
                <c:pt idx="2">
                  <c:v>1.7561803248740449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1.7150055746347148</c:v>
                </c:pt>
                <c:pt idx="1">
                  <c:v>1.9215018303087468</c:v>
                </c:pt>
                <c:pt idx="2">
                  <c:v>3.1825081446705781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1.3076764112145767</c:v>
                </c:pt>
                <c:pt idx="1">
                  <c:v>1.3603356501633082</c:v>
                </c:pt>
                <c:pt idx="2">
                  <c:v>1.2006157154332699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2.3979328478542934</c:v>
                </c:pt>
                <c:pt idx="1">
                  <c:v>2.2288447491632555</c:v>
                </c:pt>
                <c:pt idx="2">
                  <c:v>2.0831264654099972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6.3902653882129732</c:v>
                </c:pt>
                <c:pt idx="1">
                  <c:v>6.7948573932996501</c:v>
                </c:pt>
                <c:pt idx="2">
                  <c:v>6.8863808520145939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8.4511853134954897</c:v>
                </c:pt>
                <c:pt idx="1">
                  <c:v>8.2429974985169885</c:v>
                </c:pt>
                <c:pt idx="2">
                  <c:v>7.5327378394404922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2.5195580765376957</c:v>
                </c:pt>
                <c:pt idx="1">
                  <c:v>2.1565993097016376</c:v>
                </c:pt>
                <c:pt idx="2">
                  <c:v>1.4116461470156068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7.664602568666866</c:v>
                </c:pt>
                <c:pt idx="1">
                  <c:v>7.356934326061257</c:v>
                </c:pt>
                <c:pt idx="2">
                  <c:v>7.6743731642500101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2.7028285031337234</c:v>
                </c:pt>
                <c:pt idx="1">
                  <c:v>2.539504689110661</c:v>
                </c:pt>
                <c:pt idx="2">
                  <c:v>2.2800827758958313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0.11752753478162899</c:v>
                </c:pt>
                <c:pt idx="1">
                  <c:v>0.12039829298972585</c:v>
                </c:pt>
                <c:pt idx="2">
                  <c:v>9.3422643230235677E-2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6.3359017441724061</c:v>
                </c:pt>
                <c:pt idx="1">
                  <c:v>5.9144950292094478</c:v>
                </c:pt>
                <c:pt idx="2">
                  <c:v>5.4270289184758518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1.4702275615412825</c:v>
                </c:pt>
                <c:pt idx="1">
                  <c:v>1.5698551562555352</c:v>
                </c:pt>
                <c:pt idx="2">
                  <c:v>1.8359447166867633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1.4996708027529773</c:v>
                </c:pt>
                <c:pt idx="1">
                  <c:v>1.3209208525597043</c:v>
                </c:pt>
                <c:pt idx="2">
                  <c:v>1.2668136308721196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3.4113200552886145</c:v>
                </c:pt>
                <c:pt idx="1">
                  <c:v>3.0865698438754285</c:v>
                </c:pt>
                <c:pt idx="2">
                  <c:v>2.7988317061761574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5.7231963446475085</c:v>
                </c:pt>
                <c:pt idx="1">
                  <c:v>6.4396910560127791</c:v>
                </c:pt>
                <c:pt idx="2">
                  <c:v>8.4312465443365898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3.8159898965466565</c:v>
                </c:pt>
                <c:pt idx="1">
                  <c:v>4.3631131517573838</c:v>
                </c:pt>
                <c:pt idx="2">
                  <c:v>4.1276140738678446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4.4343001657173664</c:v>
                </c:pt>
                <c:pt idx="1">
                  <c:v>4.6904414853711938</c:v>
                </c:pt>
                <c:pt idx="2">
                  <c:v>4.5785207347892571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5.9718433624352487</c:v>
                </c:pt>
                <c:pt idx="1">
                  <c:v>7.1336660970955474</c:v>
                </c:pt>
                <c:pt idx="2">
                  <c:v>7.7866357502943755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1.08942597624483</c:v>
                </c:pt>
                <c:pt idx="1">
                  <c:v>0.91971641331008014</c:v>
                </c:pt>
                <c:pt idx="2">
                  <c:v>1.0059522496813194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3.1257526211711371</c:v>
                </c:pt>
                <c:pt idx="1">
                  <c:v>2.7767205086925553</c:v>
                </c:pt>
                <c:pt idx="2">
                  <c:v>2.5604630497571153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2.8613026423995467</c:v>
                </c:pt>
                <c:pt idx="1">
                  <c:v>2.3571572426049987</c:v>
                </c:pt>
                <c:pt idx="2">
                  <c:v>2.0225806858645821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2.4781447854741336</c:v>
                </c:pt>
                <c:pt idx="1">
                  <c:v>2.0167810452798527</c:v>
                </c:pt>
                <c:pt idx="2">
                  <c:v>2.2035501834808255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1.4066545678649029</c:v>
                </c:pt>
                <c:pt idx="1">
                  <c:v>1.0854636668302802</c:v>
                </c:pt>
                <c:pt idx="2">
                  <c:v>2.0583556766746556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10.647031466482018</c:v>
                </c:pt>
                <c:pt idx="1">
                  <c:v>9.6248017626103</c:v>
                </c:pt>
                <c:pt idx="2">
                  <c:v>7.8105605413133175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-2.8482000939391412</c:v>
                </c:pt>
                <c:pt idx="1">
                  <c:v>-1.1323247499887827</c:v>
                </c:pt>
                <c:pt idx="2">
                  <c:v>1.3325690133702466</c:v>
                </c:pt>
                <c:pt idx="3">
                  <c:v>4.7507044236891574</c:v>
                </c:pt>
                <c:pt idx="4">
                  <c:v>1.0822947489293568</c:v>
                </c:pt>
                <c:pt idx="5">
                  <c:v>-8.5515430945402926</c:v>
                </c:pt>
                <c:pt idx="6">
                  <c:v>15.165808237863814</c:v>
                </c:pt>
                <c:pt idx="7">
                  <c:v>30.919141904854825</c:v>
                </c:pt>
                <c:pt idx="8">
                  <c:v>3.8995496097607258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40.447697592990032</c:v>
                </c:pt>
                <c:pt idx="1">
                  <c:v>17.017531817690347</c:v>
                </c:pt>
                <c:pt idx="2">
                  <c:v>30.349118116345547</c:v>
                </c:pt>
                <c:pt idx="3">
                  <c:v>52.297703053762319</c:v>
                </c:pt>
                <c:pt idx="4">
                  <c:v>31.378477911284424</c:v>
                </c:pt>
                <c:pt idx="5">
                  <c:v>35.492294403674883</c:v>
                </c:pt>
                <c:pt idx="6">
                  <c:v>76.039322005771524</c:v>
                </c:pt>
                <c:pt idx="7">
                  <c:v>128.87996487862915</c:v>
                </c:pt>
                <c:pt idx="8">
                  <c:v>58.353053158064817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-1.7188350087713076</c:v>
                </c:pt>
                <c:pt idx="1">
                  <c:v>5.6183846185320334</c:v>
                </c:pt>
                <c:pt idx="2">
                  <c:v>20.92689109702107</c:v>
                </c:pt>
                <c:pt idx="3">
                  <c:v>-0.18808650993458542</c:v>
                </c:pt>
                <c:pt idx="4">
                  <c:v>1.0782095050501042</c:v>
                </c:pt>
                <c:pt idx="5">
                  <c:v>9.102127812718237</c:v>
                </c:pt>
                <c:pt idx="6">
                  <c:v>0.18334338827290075</c:v>
                </c:pt>
                <c:pt idx="7">
                  <c:v>12.288471416905448</c:v>
                </c:pt>
                <c:pt idx="8">
                  <c:v>-0.8409210227320596</c:v>
                </c:pt>
                <c:pt idx="9">
                  <c:v>-0.32648340668716358</c:v>
                </c:pt>
                <c:pt idx="10">
                  <c:v>3.8613978621046812</c:v>
                </c:pt>
                <c:pt idx="11">
                  <c:v>-2.7607071090094593</c:v>
                </c:pt>
                <c:pt idx="12">
                  <c:v>-5.7908359855308387</c:v>
                </c:pt>
                <c:pt idx="13">
                  <c:v>1.1920946872212452</c:v>
                </c:pt>
                <c:pt idx="14">
                  <c:v>-0.72147617185262547</c:v>
                </c:pt>
                <c:pt idx="15">
                  <c:v>-1.9812501802364899</c:v>
                </c:pt>
                <c:pt idx="16">
                  <c:v>2.592926413797219</c:v>
                </c:pt>
                <c:pt idx="17">
                  <c:v>6.1601285952784863</c:v>
                </c:pt>
                <c:pt idx="18">
                  <c:v>-1.2186067890772314</c:v>
                </c:pt>
                <c:pt idx="19">
                  <c:v>-0.19081738251210112</c:v>
                </c:pt>
                <c:pt idx="20">
                  <c:v>-1.7799947736173607</c:v>
                </c:pt>
                <c:pt idx="21">
                  <c:v>3.1125637869876144</c:v>
                </c:pt>
                <c:pt idx="22">
                  <c:v>9.8881631747179455E-2</c:v>
                </c:pt>
                <c:pt idx="23">
                  <c:v>-1.2312063817359551</c:v>
                </c:pt>
                <c:pt idx="24">
                  <c:v>9.3036658083864854</c:v>
                </c:pt>
                <c:pt idx="25">
                  <c:v>-12.151865902325625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33.792404920335279</c:v>
                </c:pt>
                <c:pt idx="1">
                  <c:v>24.560648237729538</c:v>
                </c:pt>
                <c:pt idx="2">
                  <c:v>47.154077162586503</c:v>
                </c:pt>
                <c:pt idx="3">
                  <c:v>19.507735666182317</c:v>
                </c:pt>
                <c:pt idx="4">
                  <c:v>21.715932417560513</c:v>
                </c:pt>
                <c:pt idx="5">
                  <c:v>40.502219632299827</c:v>
                </c:pt>
                <c:pt idx="6">
                  <c:v>6.4650762520331515</c:v>
                </c:pt>
                <c:pt idx="7">
                  <c:v>27.15423740904982</c:v>
                </c:pt>
                <c:pt idx="8">
                  <c:v>2.7941963500285532</c:v>
                </c:pt>
                <c:pt idx="9">
                  <c:v>8.1175404039527397</c:v>
                </c:pt>
                <c:pt idx="10">
                  <c:v>31.508271590707253</c:v>
                </c:pt>
                <c:pt idx="11">
                  <c:v>32.950821487798123</c:v>
                </c:pt>
                <c:pt idx="12">
                  <c:v>2.5414729158767528</c:v>
                </c:pt>
                <c:pt idx="13">
                  <c:v>5.9052799712652861</c:v>
                </c:pt>
                <c:pt idx="14">
                  <c:v>8.3937495264103905</c:v>
                </c:pt>
                <c:pt idx="15">
                  <c:v>6.2977564071806711</c:v>
                </c:pt>
                <c:pt idx="16">
                  <c:v>10.781692006428067</c:v>
                </c:pt>
                <c:pt idx="17">
                  <c:v>42.860378798844799</c:v>
                </c:pt>
                <c:pt idx="18">
                  <c:v>9.2178259543394354</c:v>
                </c:pt>
                <c:pt idx="19">
                  <c:v>0.21949830057808051</c:v>
                </c:pt>
                <c:pt idx="20">
                  <c:v>20.269284621280974</c:v>
                </c:pt>
                <c:pt idx="21">
                  <c:v>10.07983349506458</c:v>
                </c:pt>
                <c:pt idx="22">
                  <c:v>4.6089877750740982</c:v>
                </c:pt>
                <c:pt idx="23">
                  <c:v>12.408544042616258</c:v>
                </c:pt>
                <c:pt idx="24">
                  <c:v>16.509943864874042</c:v>
                </c:pt>
                <c:pt idx="25">
                  <c:v>23.937753728115993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44960.525405092594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automation/Data/Results/Workbooks/LSIPs/BH_LSIP/BH_LSIP_Database.Main.xlsx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Brighton and Hove East Sussex West Sussex</v>
      </c>
      <c r="L1" s="19" t="str">
        <f>CONCATENATE("Industry Table 1.1  Employment by Industry Sector (SIC 2007), ",B$5,"-",F$5,", ",Info!B5)</f>
        <v>Industry Table 1.1  Employment by Industry Sector (SIC 2007), 2015-2035, Brighton and Hove East Sussex West Sussex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15.410000000000014</v>
      </c>
      <c r="N5" s="11">
        <f t="shared" si="1"/>
        <v>20.347000000000019</v>
      </c>
      <c r="O5" s="11">
        <f t="shared" si="1"/>
        <v>18.068999999999964</v>
      </c>
      <c r="P5" s="11">
        <f t="shared" si="1"/>
        <v>18.583000000000009</v>
      </c>
      <c r="Q5" s="11">
        <f t="shared" si="1"/>
        <v>19.366999999999997</v>
      </c>
      <c r="R5" s="40">
        <f t="shared" ref="R5:R10" si="2">IF(D$5-B$5 &lt;&gt; 0,(EXP(LN(D7/B7)/(D$5-B$5))-1)*100,0)</f>
        <v>3.2348416201622765</v>
      </c>
      <c r="S5" s="40">
        <f t="shared" si="0"/>
        <v>0.46355660821111311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44.672000000000033</v>
      </c>
      <c r="N6" s="11">
        <f t="shared" si="1"/>
        <v>51.95800000000002</v>
      </c>
      <c r="O6" s="11">
        <f t="shared" si="1"/>
        <v>51.746000000000024</v>
      </c>
      <c r="P6" s="11">
        <f t="shared" si="1"/>
        <v>49.310000000000073</v>
      </c>
      <c r="Q6" s="11">
        <f t="shared" si="1"/>
        <v>43.252999999999986</v>
      </c>
      <c r="R6" s="40">
        <f t="shared" si="2"/>
        <v>2.983649350086659</v>
      </c>
      <c r="S6" s="40">
        <f t="shared" si="0"/>
        <v>-1.1880894086251148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15.410000000000014</v>
      </c>
      <c r="C7" s="11">
        <f t="array" ref="C7:C12">MMULT(aggregation!$B$3:$W$8,'Ind T2'!C5:C26)</f>
        <v>20.347000000000019</v>
      </c>
      <c r="D7" s="11">
        <f t="array" ref="D7:D12">MMULT(aggregation!$B$3:$W$8,'Ind T2'!D5:D26)</f>
        <v>18.068999999999964</v>
      </c>
      <c r="E7" s="11">
        <f t="array" ref="E7:E12">MMULT(aggregation!$B$3:$W$8,'Ind T2'!E5:E26)</f>
        <v>18.583000000000009</v>
      </c>
      <c r="F7" s="11">
        <f t="array" ref="F7:F12">MMULT(aggregation!$B$3:$W$8,'Ind T2'!F5:F26)</f>
        <v>19.366999999999997</v>
      </c>
      <c r="G7" s="11"/>
      <c r="H7" s="11">
        <f>F7-D7</f>
        <v>1.2980000000000338</v>
      </c>
      <c r="I7" s="11">
        <f t="array" ref="I7:I12">MMULT(aggregation!$B$3:$W$8,'RD T1'!AB7:AB28)</f>
        <v>8.7799997194215109</v>
      </c>
      <c r="J7" s="11">
        <f>SUM(H7:I7)</f>
        <v>10.077999719421545</v>
      </c>
      <c r="K7" s="11"/>
      <c r="L7" t="str">
        <f t="shared" si="1"/>
        <v>Construction</v>
      </c>
      <c r="M7" s="11">
        <f t="shared" si="1"/>
        <v>54.114000000000026</v>
      </c>
      <c r="N7" s="11">
        <f t="shared" si="1"/>
        <v>60.05400000000003</v>
      </c>
      <c r="O7" s="11">
        <f t="shared" si="1"/>
        <v>61.280000000000086</v>
      </c>
      <c r="P7" s="11">
        <f t="shared" si="1"/>
        <v>64.053999999999832</v>
      </c>
      <c r="Q7" s="11">
        <f t="shared" si="1"/>
        <v>67.483999999999895</v>
      </c>
      <c r="R7" s="40">
        <f>IF(D$5-B$5 &lt;&gt; 0,(EXP(LN(D9/B9)/(D$5-B$5))-1)*100,0)</f>
        <v>2.5184010179087668</v>
      </c>
      <c r="S7" s="40">
        <f t="shared" si="0"/>
        <v>0.64498450629277837</v>
      </c>
    </row>
    <row r="8" spans="1:19" x14ac:dyDescent="0.2">
      <c r="A8" t="str">
        <f>name!C5</f>
        <v>Manufacturing</v>
      </c>
      <c r="B8" s="11">
        <v>44.672000000000033</v>
      </c>
      <c r="C8" s="11">
        <v>51.95800000000002</v>
      </c>
      <c r="D8" s="11">
        <v>51.746000000000024</v>
      </c>
      <c r="E8" s="11">
        <v>49.310000000000073</v>
      </c>
      <c r="F8" s="11">
        <v>43.252999999999986</v>
      </c>
      <c r="G8" s="11"/>
      <c r="H8" s="11">
        <f t="shared" ref="H8:H12" si="3">F8-D8</f>
        <v>-8.4930000000000376</v>
      </c>
      <c r="I8" s="11">
        <v>20.261177122998756</v>
      </c>
      <c r="J8" s="11">
        <f t="shared" ref="J8:J12" si="4">SUM(H8:I8)</f>
        <v>11.768177122998718</v>
      </c>
      <c r="K8" s="11"/>
      <c r="L8" t="str">
        <f t="shared" si="1"/>
        <v>Trade, accomod. and transport</v>
      </c>
      <c r="M8" s="11">
        <f t="shared" si="1"/>
        <v>232.62899999999988</v>
      </c>
      <c r="N8" s="11">
        <f t="shared" si="1"/>
        <v>251.05100000000019</v>
      </c>
      <c r="O8" s="11">
        <f t="shared" si="1"/>
        <v>244.76600000000059</v>
      </c>
      <c r="P8" s="11">
        <f t="shared" si="1"/>
        <v>248.01399999999981</v>
      </c>
      <c r="Q8" s="11">
        <f t="shared" si="1"/>
        <v>259.84599999999972</v>
      </c>
      <c r="R8" s="40">
        <f t="shared" si="2"/>
        <v>1.0223454484350691</v>
      </c>
      <c r="S8" s="40">
        <f t="shared" si="0"/>
        <v>0.39937201129802702</v>
      </c>
    </row>
    <row r="9" spans="1:19" x14ac:dyDescent="0.2">
      <c r="A9" t="str">
        <f>name!C6</f>
        <v>Construction</v>
      </c>
      <c r="B9" s="11">
        <v>54.114000000000026</v>
      </c>
      <c r="C9" s="11">
        <v>60.05400000000003</v>
      </c>
      <c r="D9" s="11">
        <v>61.280000000000086</v>
      </c>
      <c r="E9" s="11">
        <v>64.053999999999832</v>
      </c>
      <c r="F9" s="11">
        <v>67.483999999999895</v>
      </c>
      <c r="G9" s="11"/>
      <c r="H9" s="11">
        <f t="shared" si="3"/>
        <v>6.2039999999998088</v>
      </c>
      <c r="I9" s="11">
        <v>26.860030685795152</v>
      </c>
      <c r="J9" s="11">
        <f t="shared" si="4"/>
        <v>33.064030685794961</v>
      </c>
      <c r="K9" s="11"/>
      <c r="L9" t="str">
        <f t="shared" si="1"/>
        <v>Business and other services</v>
      </c>
      <c r="M9" s="11">
        <f t="shared" si="1"/>
        <v>265.36399999999992</v>
      </c>
      <c r="N9" s="11">
        <f t="shared" si="1"/>
        <v>267.34400000000022</v>
      </c>
      <c r="O9" s="11">
        <f t="shared" si="1"/>
        <v>255.80799999999999</v>
      </c>
      <c r="P9" s="11">
        <f t="shared" si="1"/>
        <v>263.8039999999998</v>
      </c>
      <c r="Q9" s="11">
        <f t="shared" si="1"/>
        <v>278.49999999999994</v>
      </c>
      <c r="R9" s="40">
        <f t="shared" si="2"/>
        <v>-0.73082251536997767</v>
      </c>
      <c r="S9" s="40">
        <f t="shared" si="0"/>
        <v>0.56821422288657608</v>
      </c>
    </row>
    <row r="10" spans="1:19" x14ac:dyDescent="0.2">
      <c r="A10" t="str">
        <f>name!C7</f>
        <v>Trade, accomod. and transport</v>
      </c>
      <c r="B10" s="11">
        <v>232.62899999999988</v>
      </c>
      <c r="C10" s="11">
        <v>251.05100000000019</v>
      </c>
      <c r="D10" s="11">
        <v>244.76600000000059</v>
      </c>
      <c r="E10" s="11">
        <v>248.01399999999981</v>
      </c>
      <c r="F10" s="11">
        <v>259.84599999999972</v>
      </c>
      <c r="G10" s="11"/>
      <c r="H10" s="11">
        <f t="shared" si="3"/>
        <v>15.079999999999131</v>
      </c>
      <c r="I10" s="11">
        <v>117.10042434651704</v>
      </c>
      <c r="J10" s="11">
        <f t="shared" si="4"/>
        <v>132.18042434651619</v>
      </c>
      <c r="K10" s="11"/>
      <c r="L10" t="str">
        <f t="shared" si="1"/>
        <v>Non-marketed services</v>
      </c>
      <c r="M10" s="11">
        <f t="shared" si="1"/>
        <v>224.4439999999999</v>
      </c>
      <c r="N10" s="11">
        <f t="shared" si="1"/>
        <v>232.04399999999993</v>
      </c>
      <c r="O10" s="11">
        <f t="shared" si="1"/>
        <v>230.22199999999998</v>
      </c>
      <c r="P10" s="11">
        <f t="shared" si="1"/>
        <v>235.29900000000026</v>
      </c>
      <c r="Q10" s="11">
        <f t="shared" si="1"/>
        <v>238.05900000000014</v>
      </c>
      <c r="R10" s="40">
        <f t="shared" si="2"/>
        <v>0.50965088293843941</v>
      </c>
      <c r="S10" s="40">
        <f t="shared" si="0"/>
        <v>0.22341240320769007</v>
      </c>
    </row>
    <row r="11" spans="1:19" x14ac:dyDescent="0.2">
      <c r="A11" t="str">
        <f>name!C8</f>
        <v>Business and other services</v>
      </c>
      <c r="B11" s="11">
        <v>265.36399999999992</v>
      </c>
      <c r="C11" s="11">
        <v>267.34400000000022</v>
      </c>
      <c r="D11" s="11">
        <v>255.80799999999999</v>
      </c>
      <c r="E11" s="11">
        <v>263.8039999999998</v>
      </c>
      <c r="F11" s="11">
        <v>278.49999999999994</v>
      </c>
      <c r="G11" s="11"/>
      <c r="H11" s="11">
        <f t="shared" si="3"/>
        <v>22.69199999999995</v>
      </c>
      <c r="I11" s="11">
        <v>127.63360610844936</v>
      </c>
      <c r="J11" s="11">
        <f t="shared" si="4"/>
        <v>150.32560610844931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224.4439999999999</v>
      </c>
      <c r="C12" s="11">
        <v>232.04399999999993</v>
      </c>
      <c r="D12" s="11">
        <v>230.22199999999998</v>
      </c>
      <c r="E12" s="11">
        <v>235.29900000000026</v>
      </c>
      <c r="F12" s="11">
        <v>238.05900000000014</v>
      </c>
      <c r="G12" s="11"/>
      <c r="H12" s="11">
        <f t="shared" si="3"/>
        <v>7.8370000000001596</v>
      </c>
      <c r="I12" s="11">
        <v>125.00192495503134</v>
      </c>
      <c r="J12" s="11">
        <f t="shared" si="4"/>
        <v>132.8389249550315</v>
      </c>
      <c r="K12" s="11"/>
      <c r="L12" s="24" t="str">
        <f t="shared" ref="L12:Q12" si="5">A14</f>
        <v>All industries</v>
      </c>
      <c r="M12" s="34">
        <f t="shared" si="5"/>
        <v>836.63299999999981</v>
      </c>
      <c r="N12" s="34">
        <f t="shared" si="5"/>
        <v>882.79800000000046</v>
      </c>
      <c r="O12" s="34">
        <f t="shared" si="5"/>
        <v>861.89100000000064</v>
      </c>
      <c r="P12" s="34">
        <f t="shared" si="5"/>
        <v>879.06399999999985</v>
      </c>
      <c r="Q12" s="34">
        <f t="shared" si="5"/>
        <v>906.50899999999979</v>
      </c>
      <c r="R12" s="43">
        <f>IF(D$5-B$5 &lt;&gt; 0,(EXP(LN(D14/B14)/(D$5-B$5))-1)*100,0)</f>
        <v>0.59663902141597891</v>
      </c>
      <c r="S12" s="43">
        <f>F41</f>
        <v>0.33704770528932837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836.63299999999981</v>
      </c>
      <c r="C14" s="34">
        <f t="shared" ref="C14:F14" si="6">SUM(C7:C12)</f>
        <v>882.79800000000046</v>
      </c>
      <c r="D14" s="34">
        <f t="shared" si="6"/>
        <v>861.89100000000064</v>
      </c>
      <c r="E14" s="34">
        <f t="shared" si="6"/>
        <v>879.06399999999985</v>
      </c>
      <c r="F14" s="34">
        <f t="shared" si="6"/>
        <v>906.50899999999979</v>
      </c>
      <c r="G14" s="34"/>
      <c r="H14" s="34">
        <f>SUM(H7:H12)</f>
        <v>44.617999999999043</v>
      </c>
      <c r="I14" s="34">
        <f>SUM(I7:I12)</f>
        <v>425.63716293821312</v>
      </c>
      <c r="J14" s="34">
        <f t="shared" ref="J14" si="7">SUM(J7:J12)</f>
        <v>470.25516293821227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1.8419067858905898</v>
      </c>
      <c r="C20" s="18">
        <f t="shared" si="8"/>
        <v>2.3048307766895721</v>
      </c>
      <c r="D20" s="18">
        <f t="shared" si="8"/>
        <v>2.0964367884105934</v>
      </c>
      <c r="E20" s="18">
        <f t="shared" si="8"/>
        <v>2.1139530227605738</v>
      </c>
      <c r="F20" s="18">
        <f t="shared" si="8"/>
        <v>2.136437696702405</v>
      </c>
      <c r="G20" s="351"/>
      <c r="H20" s="40">
        <f>IF(D7&gt;0,(H7/D7)*100,0)</f>
        <v>7.1835740771489087</v>
      </c>
      <c r="I20" s="40">
        <f>IF(D7&gt;0,(I7/D7)*100,0)</f>
        <v>48.591508768728367</v>
      </c>
      <c r="J20" s="40">
        <f>IF(D7&gt;0,(J7/D7)*100,0)</f>
        <v>55.775082845877279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5.3394977248088518</v>
      </c>
      <c r="C21" s="18">
        <f t="shared" si="8"/>
        <v>5.8856046343557633</v>
      </c>
      <c r="D21" s="18">
        <f t="shared" si="8"/>
        <v>6.003775419397579</v>
      </c>
      <c r="E21" s="18">
        <f t="shared" si="8"/>
        <v>5.6093754265901099</v>
      </c>
      <c r="F21" s="18">
        <f t="shared" si="8"/>
        <v>4.7713811997453961</v>
      </c>
      <c r="G21" s="351"/>
      <c r="H21" s="40">
        <f t="shared" ref="H21:H25" si="9">IF(D8&gt;0,(H8/D8)*100,0)</f>
        <v>-16.412862829977261</v>
      </c>
      <c r="I21" s="40">
        <f t="shared" ref="I21:I25" si="10">IF(D8&gt;0,(I8/D8)*100,0)</f>
        <v>39.155059565954367</v>
      </c>
      <c r="J21" s="40">
        <f t="shared" ref="J21:J27" si="11">IF(D8&gt;0,(J8/D8)*100,0)</f>
        <v>22.742196735977103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6.4680690338535571</v>
      </c>
      <c r="C22" s="18">
        <f t="shared" si="8"/>
        <v>6.8026887238077105</v>
      </c>
      <c r="D22" s="18">
        <f t="shared" si="8"/>
        <v>7.1099477776192161</v>
      </c>
      <c r="E22" s="18">
        <f t="shared" si="8"/>
        <v>7.2866139439221547</v>
      </c>
      <c r="F22" s="18">
        <f t="shared" si="8"/>
        <v>7.4443827915663174</v>
      </c>
      <c r="G22" s="351"/>
      <c r="H22" s="40">
        <f t="shared" si="9"/>
        <v>10.124020887728133</v>
      </c>
      <c r="I22" s="40">
        <f t="shared" si="10"/>
        <v>43.831642764025972</v>
      </c>
      <c r="J22" s="40">
        <f t="shared" si="11"/>
        <v>53.955663651754108</v>
      </c>
      <c r="K22" s="351"/>
    </row>
    <row r="23" spans="1:12" x14ac:dyDescent="0.2">
      <c r="A23" t="str">
        <f>$A$10</f>
        <v>Trade, accomod. and transport</v>
      </c>
      <c r="B23" s="18">
        <f t="shared" si="8"/>
        <v>27.805381810184386</v>
      </c>
      <c r="C23" s="18">
        <f t="shared" si="8"/>
        <v>28.438102487771843</v>
      </c>
      <c r="D23" s="18">
        <f t="shared" si="8"/>
        <v>28.398718631474328</v>
      </c>
      <c r="E23" s="18">
        <f t="shared" si="8"/>
        <v>28.213417908138638</v>
      </c>
      <c r="F23" s="18">
        <f t="shared" si="8"/>
        <v>28.6644699611366</v>
      </c>
      <c r="G23" s="351"/>
      <c r="H23" s="40">
        <f t="shared" si="9"/>
        <v>6.1609864115110335</v>
      </c>
      <c r="I23" s="40">
        <f t="shared" si="10"/>
        <v>47.841785356837448</v>
      </c>
      <c r="J23" s="40">
        <f t="shared" si="11"/>
        <v>54.002771768348488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31.718089054579483</v>
      </c>
      <c r="C24" s="18">
        <f t="shared" si="8"/>
        <v>30.283711562554522</v>
      </c>
      <c r="D24" s="18">
        <f t="shared" si="8"/>
        <v>29.679855109288738</v>
      </c>
      <c r="E24" s="18">
        <f t="shared" si="8"/>
        <v>30.009646624136565</v>
      </c>
      <c r="F24" s="18">
        <f t="shared" si="8"/>
        <v>30.722254274364623</v>
      </c>
      <c r="G24" s="351"/>
      <c r="H24" s="40">
        <f t="shared" si="9"/>
        <v>8.8707155366524706</v>
      </c>
      <c r="I24" s="40">
        <f t="shared" si="10"/>
        <v>49.894298109695299</v>
      </c>
      <c r="J24" s="40">
        <f t="shared" si="11"/>
        <v>58.765013646347775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26.827055590683123</v>
      </c>
      <c r="C25" s="18">
        <f t="shared" si="8"/>
        <v>26.285061814820583</v>
      </c>
      <c r="D25" s="18">
        <f t="shared" si="8"/>
        <v>26.711266273809542</v>
      </c>
      <c r="E25" s="18">
        <f t="shared" si="8"/>
        <v>26.76699307445195</v>
      </c>
      <c r="F25" s="18">
        <f t="shared" si="8"/>
        <v>26.261074076484647</v>
      </c>
      <c r="G25" s="351"/>
      <c r="H25" s="40">
        <f t="shared" si="9"/>
        <v>3.4041056024186047</v>
      </c>
      <c r="I25" s="40">
        <f t="shared" si="10"/>
        <v>54.296255333995603</v>
      </c>
      <c r="J25" s="40">
        <f t="shared" si="11"/>
        <v>57.700360936414206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5.1767566896508965</v>
      </c>
      <c r="I27" s="43">
        <f>IF(D14&gt;0,(I14/D14)*100,0)</f>
        <v>49.384105755624873</v>
      </c>
      <c r="J27" s="43">
        <f t="shared" si="11"/>
        <v>54.560862445275781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Brighton and Hove East Sussex West Sussex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7.1949772870575801</v>
      </c>
      <c r="C34" s="18">
        <f t="shared" si="12"/>
        <v>-11.195753673760523</v>
      </c>
      <c r="D34" s="18">
        <f t="shared" si="12"/>
        <v>0.56256491792701091</v>
      </c>
      <c r="E34" s="18">
        <f t="shared" si="12"/>
        <v>0.41408901363226835</v>
      </c>
      <c r="F34" s="18">
        <f t="shared" ref="F34:F39" si="13">IF(F$5-D$5 &lt;&gt; 0,(EXP(LN(F7/D7)/(F$5-D$5))-1)*100,0)</f>
        <v>0.46355660821111311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3.8494634977087161</v>
      </c>
      <c r="C35" s="18">
        <f t="shared" si="12"/>
        <v>-0.40802186381306838</v>
      </c>
      <c r="D35" s="18">
        <f t="shared" si="12"/>
        <v>-0.95976921626826917</v>
      </c>
      <c r="E35" s="18">
        <f t="shared" si="12"/>
        <v>-1.3020520465711782</v>
      </c>
      <c r="F35" s="18">
        <f t="shared" si="13"/>
        <v>-1.1880894086251148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2.637975132309478</v>
      </c>
      <c r="C36" s="18">
        <f t="shared" si="12"/>
        <v>2.0414959869451854</v>
      </c>
      <c r="D36" s="18">
        <f t="shared" si="12"/>
        <v>0.88939082820911342</v>
      </c>
      <c r="E36" s="18">
        <f t="shared" si="12"/>
        <v>0.52300346453959534</v>
      </c>
      <c r="F36" s="18">
        <f t="shared" si="13"/>
        <v>0.64498450629277837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1.9235461777298068</v>
      </c>
      <c r="C37" s="18">
        <f t="shared" si="12"/>
        <v>-2.5034753894625394</v>
      </c>
      <c r="D37" s="18">
        <f>IF(E$5-D$5 &lt;&gt; 0,(EXP(LN(E10/D10)/(E$5-D$5))-1)*100,0)</f>
        <v>0.26399874621019226</v>
      </c>
      <c r="E37" s="18">
        <f t="shared" si="12"/>
        <v>0.46712716968135837</v>
      </c>
      <c r="F37" s="18">
        <f t="shared" si="13"/>
        <v>0.39937201129802702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0.18601655315360066</v>
      </c>
      <c r="C38" s="18">
        <f t="shared" si="12"/>
        <v>-4.3150397989108473</v>
      </c>
      <c r="D38" s="18">
        <f t="shared" si="12"/>
        <v>0.61748341874023893</v>
      </c>
      <c r="E38" s="18">
        <f t="shared" si="12"/>
        <v>0.54358867278518908</v>
      </c>
      <c r="F38" s="18">
        <f t="shared" si="13"/>
        <v>0.56821422288657608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0.8359944795680585</v>
      </c>
      <c r="C39" s="18">
        <f t="shared" si="12"/>
        <v>-0.78519591112028442</v>
      </c>
      <c r="D39" s="18">
        <f t="shared" si="12"/>
        <v>0.43721269875356406</v>
      </c>
      <c r="E39" s="18">
        <f t="shared" si="12"/>
        <v>0.11668298447315983</v>
      </c>
      <c r="F39" s="18">
        <f t="shared" si="13"/>
        <v>0.22341240320769007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1.3518283101180417</v>
      </c>
      <c r="C41" s="18">
        <f>IF(D$5-C$5 &lt;&gt; 0,(EXP(LN(D14/C14)/(D$5-C$5))-1)*100,0)</f>
        <v>-2.3682654469085573</v>
      </c>
      <c r="D41" s="18">
        <f>IF(E$5-D$5 &lt;&gt; 0,(EXP(LN(E14/D14)/(E$5-D$5))-1)*100,0)</f>
        <v>0.39535733316042876</v>
      </c>
      <c r="E41" s="18">
        <f>IF(F$5-E$5 &lt;&gt; 0,(EXP(LN(F14/E14)/(F$5-E$5))-1)*100,0)</f>
        <v>0.30790559242128701</v>
      </c>
      <c r="F41" s="18">
        <f>IF(F$5-D$5 &lt;&gt; 0,(EXP(LN(F14/D14)/(F$5-D$5))-1)*100,0)</f>
        <v>0.33704770528932837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4.9370000000000047</v>
      </c>
      <c r="C45" s="27">
        <f>D7-C7</f>
        <v>-2.2780000000000555</v>
      </c>
      <c r="D45" s="27">
        <f>E7-D7</f>
        <v>0.51400000000004553</v>
      </c>
      <c r="E45" s="27">
        <f>F7-E7</f>
        <v>0.78399999999998826</v>
      </c>
      <c r="F45" s="27">
        <f>F7-D7</f>
        <v>1.2980000000000338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7.2859999999999872</v>
      </c>
      <c r="C46" s="27">
        <f>D8-C8</f>
        <v>-0.21199999999999619</v>
      </c>
      <c r="D46" s="27">
        <f t="shared" si="14"/>
        <v>-2.4359999999999502</v>
      </c>
      <c r="E46" s="27">
        <f t="shared" si="14"/>
        <v>-6.0570000000000874</v>
      </c>
      <c r="F46" s="27">
        <f t="shared" ref="F46:F52" si="15">F8-D8</f>
        <v>-8.4930000000000376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5.9400000000000048</v>
      </c>
      <c r="C47" s="27">
        <f t="shared" ref="C47:C50" si="16">D9-C9</f>
        <v>1.2260000000000559</v>
      </c>
      <c r="D47" s="27">
        <f t="shared" si="14"/>
        <v>2.7739999999997451</v>
      </c>
      <c r="E47" s="27">
        <f t="shared" si="14"/>
        <v>3.4300000000000637</v>
      </c>
      <c r="F47" s="27">
        <f t="shared" si="15"/>
        <v>6.2039999999998088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18.42200000000031</v>
      </c>
      <c r="C48" s="27">
        <f t="shared" si="16"/>
        <v>-6.2849999999995987</v>
      </c>
      <c r="D48" s="27">
        <f t="shared" si="14"/>
        <v>3.2479999999992231</v>
      </c>
      <c r="E48" s="27">
        <f t="shared" si="14"/>
        <v>11.831999999999908</v>
      </c>
      <c r="F48" s="27">
        <f t="shared" si="15"/>
        <v>15.079999999999131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1.9800000000003024</v>
      </c>
      <c r="C49" s="27">
        <f t="shared" si="16"/>
        <v>-11.536000000000229</v>
      </c>
      <c r="D49" s="27">
        <f t="shared" si="14"/>
        <v>7.9959999999998104</v>
      </c>
      <c r="E49" s="27">
        <f t="shared" si="14"/>
        <v>14.69600000000014</v>
      </c>
      <c r="F49" s="27">
        <f t="shared" si="15"/>
        <v>22.69199999999995</v>
      </c>
    </row>
    <row r="50" spans="1:6" x14ac:dyDescent="0.2">
      <c r="A50" t="str">
        <f>$A$12</f>
        <v>Non-marketed services</v>
      </c>
      <c r="B50" s="27">
        <f t="shared" si="14"/>
        <v>7.6000000000000227</v>
      </c>
      <c r="C50" s="27">
        <f t="shared" si="16"/>
        <v>-1.8219999999999459</v>
      </c>
      <c r="D50" s="27">
        <f t="shared" si="14"/>
        <v>5.0770000000002824</v>
      </c>
      <c r="E50" s="27">
        <f t="shared" si="14"/>
        <v>2.7599999999998772</v>
      </c>
      <c r="F50" s="27">
        <f t="shared" si="15"/>
        <v>7.8370000000001596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46.165000000000646</v>
      </c>
      <c r="C52" s="29">
        <f>D14-C14</f>
        <v>-20.906999999999812</v>
      </c>
      <c r="D52" s="29">
        <f t="shared" si="14"/>
        <v>17.172999999999206</v>
      </c>
      <c r="E52" s="29">
        <f t="shared" si="14"/>
        <v>27.444999999999936</v>
      </c>
      <c r="F52" s="29">
        <f t="shared" si="15"/>
        <v>44.617999999999142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Brighton and Hove East Sussex West Sussex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9.3710000000000022</v>
      </c>
      <c r="C5" s="11">
        <v>10.953000000000014</v>
      </c>
      <c r="D5" s="11">
        <v>8.6889999999999841</v>
      </c>
      <c r="E5" s="11">
        <v>8.9769999999999985</v>
      </c>
      <c r="F5" s="11">
        <v>9.2110000000000021</v>
      </c>
      <c r="G5" s="10"/>
    </row>
    <row r="6" spans="1:7" x14ac:dyDescent="0.2">
      <c r="A6" s="10" t="str">
        <f>name!B5</f>
        <v>Mining and quarrying</v>
      </c>
      <c r="B6" s="11">
        <v>0.22099999999999961</v>
      </c>
      <c r="C6" s="11">
        <v>0.53699999999999959</v>
      </c>
      <c r="D6" s="11">
        <v>0.41499999999999942</v>
      </c>
      <c r="E6" s="11">
        <v>0.375999999999999</v>
      </c>
      <c r="F6" s="11">
        <v>0.3420000000000008</v>
      </c>
    </row>
    <row r="7" spans="1:7" x14ac:dyDescent="0.2">
      <c r="A7" s="10" t="str">
        <f>name!B6</f>
        <v>Food drink and tobacco</v>
      </c>
      <c r="B7" s="11">
        <v>4.3890000000000047</v>
      </c>
      <c r="C7" s="11">
        <v>6.0050000000000008</v>
      </c>
      <c r="D7" s="11">
        <v>5.9820000000000064</v>
      </c>
      <c r="E7" s="11">
        <v>6.5480000000000214</v>
      </c>
      <c r="F7" s="11">
        <v>7.2349999999999968</v>
      </c>
      <c r="G7" s="11"/>
    </row>
    <row r="8" spans="1:7" x14ac:dyDescent="0.2">
      <c r="A8" s="10" t="str">
        <f>name!B7</f>
        <v>Engineering</v>
      </c>
      <c r="B8" s="11">
        <v>11.527000000000008</v>
      </c>
      <c r="C8" s="11">
        <v>15.177999999999999</v>
      </c>
      <c r="D8" s="11">
        <v>14.968</v>
      </c>
      <c r="E8" s="11">
        <v>13.939000000000011</v>
      </c>
      <c r="F8" s="11">
        <v>10.296999999999995</v>
      </c>
      <c r="G8" s="11"/>
    </row>
    <row r="9" spans="1:7" x14ac:dyDescent="0.2">
      <c r="A9" s="10" t="str">
        <f>name!B8</f>
        <v>Rest of manufacturing</v>
      </c>
      <c r="B9" s="11">
        <v>28.756000000000018</v>
      </c>
      <c r="C9" s="11">
        <v>30.77500000000002</v>
      </c>
      <c r="D9" s="11">
        <v>30.796000000000014</v>
      </c>
      <c r="E9" s="11">
        <v>28.823000000000039</v>
      </c>
      <c r="F9" s="11">
        <v>25.720999999999989</v>
      </c>
      <c r="G9" s="11"/>
    </row>
    <row r="10" spans="1:7" x14ac:dyDescent="0.2">
      <c r="A10" s="10" t="str">
        <f>name!B9</f>
        <v>Electricity and gas</v>
      </c>
      <c r="B10" s="11">
        <v>1.6829999999999989</v>
      </c>
      <c r="C10" s="11">
        <v>3.4239999999999973</v>
      </c>
      <c r="D10" s="11">
        <v>3.9159999999999919</v>
      </c>
      <c r="E10" s="11">
        <v>3.8450000000000015</v>
      </c>
      <c r="F10" s="11">
        <v>3.8640000000000061</v>
      </c>
      <c r="G10" s="11"/>
    </row>
    <row r="11" spans="1:7" x14ac:dyDescent="0.2">
      <c r="A11" s="10" t="str">
        <f>name!B10</f>
        <v>Water and sewerage</v>
      </c>
      <c r="B11" s="11">
        <v>4.1350000000000122</v>
      </c>
      <c r="C11" s="11">
        <v>5.4330000000000078</v>
      </c>
      <c r="D11" s="11">
        <v>5.0489999999999879</v>
      </c>
      <c r="E11" s="11">
        <v>5.3850000000000087</v>
      </c>
      <c r="F11" s="11">
        <v>5.9499999999999895</v>
      </c>
      <c r="G11" s="11"/>
    </row>
    <row r="12" spans="1:7" x14ac:dyDescent="0.2">
      <c r="A12" s="10" t="str">
        <f>name!B11</f>
        <v>Construction</v>
      </c>
      <c r="B12" s="11">
        <v>54.114000000000026</v>
      </c>
      <c r="C12" s="11">
        <v>60.05400000000003</v>
      </c>
      <c r="D12" s="11">
        <v>61.280000000000086</v>
      </c>
      <c r="E12" s="11">
        <v>64.053999999999832</v>
      </c>
      <c r="F12" s="11">
        <v>67.483999999999895</v>
      </c>
      <c r="G12" s="11"/>
    </row>
    <row r="13" spans="1:7" x14ac:dyDescent="0.2">
      <c r="A13" s="10" t="str">
        <f>name!B12</f>
        <v>Wholesale and retail trade</v>
      </c>
      <c r="B13" s="11">
        <v>124.9499999999998</v>
      </c>
      <c r="C13" s="11">
        <v>127.63900000000019</v>
      </c>
      <c r="D13" s="11">
        <v>130.76000000000033</v>
      </c>
      <c r="E13" s="11">
        <v>131.55699999999985</v>
      </c>
      <c r="F13" s="11">
        <v>133.18799999999959</v>
      </c>
      <c r="G13" s="11"/>
    </row>
    <row r="14" spans="1:7" x14ac:dyDescent="0.2">
      <c r="A14" s="10" t="str">
        <f>name!B13</f>
        <v>Transport and storage</v>
      </c>
      <c r="B14" s="11">
        <v>43.334000000000046</v>
      </c>
      <c r="C14" s="11">
        <v>50.569999999999851</v>
      </c>
      <c r="D14" s="11">
        <v>46.637000000000143</v>
      </c>
      <c r="E14" s="11">
        <v>45.513000000000048</v>
      </c>
      <c r="F14" s="11">
        <v>45.175000000000054</v>
      </c>
      <c r="G14" s="11"/>
    </row>
    <row r="15" spans="1:7" x14ac:dyDescent="0.2">
      <c r="A15" s="10" t="str">
        <f>name!B14</f>
        <v>Accommodation and food</v>
      </c>
      <c r="B15" s="11">
        <v>64.345000000000027</v>
      </c>
      <c r="C15" s="11">
        <v>72.842000000000127</v>
      </c>
      <c r="D15" s="11">
        <v>67.369000000000099</v>
      </c>
      <c r="E15" s="11">
        <v>70.943999999999932</v>
      </c>
      <c r="F15" s="11">
        <v>81.483000000000075</v>
      </c>
      <c r="G15" s="11"/>
    </row>
    <row r="16" spans="1:7" x14ac:dyDescent="0.2">
      <c r="A16" s="10" t="str">
        <f>name!B15</f>
        <v>Media</v>
      </c>
      <c r="B16" s="11">
        <v>9.4520000000000124</v>
      </c>
      <c r="C16" s="11">
        <v>6.4750000000000103</v>
      </c>
      <c r="D16" s="11">
        <v>7.2239999999999922</v>
      </c>
      <c r="E16" s="11">
        <v>6.948999999999991</v>
      </c>
      <c r="F16" s="11">
        <v>6.7779999999999987</v>
      </c>
      <c r="G16" s="11"/>
    </row>
    <row r="17" spans="1:7" x14ac:dyDescent="0.2">
      <c r="A17" s="10" t="str">
        <f>name!B16</f>
        <v>Information technology</v>
      </c>
      <c r="B17" s="11">
        <v>26.976999999999926</v>
      </c>
      <c r="C17" s="11">
        <v>24.239000000000015</v>
      </c>
      <c r="D17" s="11">
        <v>24.621000000000063</v>
      </c>
      <c r="E17" s="11">
        <v>26.383000000000006</v>
      </c>
      <c r="F17" s="11">
        <v>28.469999999999953</v>
      </c>
      <c r="G17" s="11"/>
    </row>
    <row r="18" spans="1:7" x14ac:dyDescent="0.2">
      <c r="A18" s="10" t="str">
        <f>name!B17</f>
        <v>Finance and insurance</v>
      </c>
      <c r="B18" s="11">
        <v>28.780000000000012</v>
      </c>
      <c r="C18" s="11">
        <v>26.907000000000068</v>
      </c>
      <c r="D18" s="11">
        <v>27.123999999999995</v>
      </c>
      <c r="E18" s="11">
        <v>26.397000000000027</v>
      </c>
      <c r="F18" s="11">
        <v>24.349000000000022</v>
      </c>
      <c r="G18" s="11"/>
    </row>
    <row r="19" spans="1:7" x14ac:dyDescent="0.2">
      <c r="A19" s="10" t="str">
        <f>name!B18</f>
        <v>Real estate</v>
      </c>
      <c r="B19" s="11">
        <v>15.918000000000012</v>
      </c>
      <c r="C19" s="11">
        <v>13.696000000000002</v>
      </c>
      <c r="D19" s="11">
        <v>16.011999999999968</v>
      </c>
      <c r="E19" s="11">
        <v>15.99799999999999</v>
      </c>
      <c r="F19" s="11">
        <v>17.561999999999962</v>
      </c>
      <c r="G19" s="11"/>
    </row>
    <row r="20" spans="1:7" x14ac:dyDescent="0.2">
      <c r="A20" s="10" t="str">
        <f>name!B19</f>
        <v>Professional services</v>
      </c>
      <c r="B20" s="11">
        <v>61.511999999999958</v>
      </c>
      <c r="C20" s="11">
        <v>70.123999999999995</v>
      </c>
      <c r="D20" s="11">
        <v>64.254000000000062</v>
      </c>
      <c r="E20" s="11">
        <v>67.820000000000022</v>
      </c>
      <c r="F20" s="11">
        <v>72.966999999999942</v>
      </c>
      <c r="G20" s="11"/>
    </row>
    <row r="21" spans="1:7" x14ac:dyDescent="0.2">
      <c r="A21" s="10" t="str">
        <f>name!B20</f>
        <v>Support services</v>
      </c>
      <c r="B21" s="11">
        <v>62.630999999999943</v>
      </c>
      <c r="C21" s="11">
        <v>70.592000000000112</v>
      </c>
      <c r="D21" s="11">
        <v>62.427999999999926</v>
      </c>
      <c r="E21" s="11">
        <v>65.626999999999811</v>
      </c>
      <c r="F21" s="11">
        <v>71.665000000000063</v>
      </c>
      <c r="G21" s="11"/>
    </row>
    <row r="22" spans="1:7" x14ac:dyDescent="0.2">
      <c r="A22" s="10" t="str">
        <f>name!B21</f>
        <v>Public admin. and defence</v>
      </c>
      <c r="B22" s="11">
        <v>33.664999999999999</v>
      </c>
      <c r="C22" s="11">
        <v>35.198000000000043</v>
      </c>
      <c r="D22" s="11">
        <v>35.803000000000026</v>
      </c>
      <c r="E22" s="11">
        <v>36.966999999999892</v>
      </c>
      <c r="F22" s="11">
        <v>36.400000000000077</v>
      </c>
      <c r="G22" s="11"/>
    </row>
    <row r="23" spans="1:7" x14ac:dyDescent="0.2">
      <c r="A23" s="10" t="str">
        <f>name!B22</f>
        <v>Education</v>
      </c>
      <c r="B23" s="11">
        <v>78.156999999999854</v>
      </c>
      <c r="C23" s="11">
        <v>79.137999999999721</v>
      </c>
      <c r="D23" s="11">
        <v>77.340999999999866</v>
      </c>
      <c r="E23" s="11">
        <v>77.161000000000115</v>
      </c>
      <c r="F23" s="11">
        <v>78.877000000000024</v>
      </c>
      <c r="G23" s="11"/>
    </row>
    <row r="24" spans="1:7" x14ac:dyDescent="0.2">
      <c r="A24" s="10" t="str">
        <f>name!B23</f>
        <v>Health and social work</v>
      </c>
      <c r="B24" s="11">
        <v>112.62200000000004</v>
      </c>
      <c r="C24" s="11">
        <v>117.70800000000015</v>
      </c>
      <c r="D24" s="11">
        <v>117.0780000000001</v>
      </c>
      <c r="E24" s="11">
        <v>121.17100000000026</v>
      </c>
      <c r="F24" s="11">
        <v>122.78200000000002</v>
      </c>
      <c r="G24" s="11"/>
    </row>
    <row r="25" spans="1:7" x14ac:dyDescent="0.2">
      <c r="A25" s="10" t="str">
        <f>name!B24</f>
        <v>Arts and entertainment</v>
      </c>
      <c r="B25" s="11">
        <v>29.802000000000078</v>
      </c>
      <c r="C25" s="11">
        <v>25.946999999999978</v>
      </c>
      <c r="D25" s="11">
        <v>25.743999999999993</v>
      </c>
      <c r="E25" s="11">
        <v>27.41399999999998</v>
      </c>
      <c r="F25" s="11">
        <v>29.766999999999996</v>
      </c>
      <c r="G25" s="11"/>
    </row>
    <row r="26" spans="1:7" x14ac:dyDescent="0.2">
      <c r="A26" s="10" t="str">
        <f>name!B25</f>
        <v>Other services</v>
      </c>
      <c r="B26" s="11">
        <v>30.292000000000005</v>
      </c>
      <c r="C26" s="11">
        <v>29.364000000000079</v>
      </c>
      <c r="D26" s="11">
        <v>28.400999999999975</v>
      </c>
      <c r="E26" s="11">
        <v>27.215999999999958</v>
      </c>
      <c r="F26" s="11">
        <v>26.942000000000014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836.6329999999997</v>
      </c>
      <c r="C28" s="11">
        <f t="shared" ref="C28:F28" si="0">SUM(C5:C26)</f>
        <v>882.79800000000046</v>
      </c>
      <c r="D28" s="11">
        <f t="shared" si="0"/>
        <v>861.89100000000042</v>
      </c>
      <c r="E28" s="11">
        <f t="shared" si="0"/>
        <v>879.06399999999974</v>
      </c>
      <c r="F28" s="11">
        <f t="shared" si="0"/>
        <v>906.50899999999979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1.1200849117833036</v>
      </c>
      <c r="C32" s="18">
        <f t="shared" ref="C32:E32" si="1">C5/C$28*100</f>
        <v>1.2407141837657094</v>
      </c>
      <c r="D32" s="18">
        <f t="shared" si="1"/>
        <v>1.0081321187946015</v>
      </c>
      <c r="E32" s="18">
        <f t="shared" si="1"/>
        <v>1.0211998216284595</v>
      </c>
      <c r="F32" s="18">
        <f>F5/F$28*100</f>
        <v>1.0160958137205482</v>
      </c>
    </row>
    <row r="33" spans="1:6" x14ac:dyDescent="0.2">
      <c r="A33" t="str">
        <f>$A$6</f>
        <v>Mining and quarrying</v>
      </c>
      <c r="B33" s="18">
        <f t="shared" ref="B33:F53" si="2">B6/B$28*100</f>
        <v>2.6415405560144017E-2</v>
      </c>
      <c r="C33" s="18">
        <f t="shared" si="2"/>
        <v>6.0829317692155993E-2</v>
      </c>
      <c r="D33" s="18">
        <f t="shared" si="2"/>
        <v>4.8149940073628709E-2</v>
      </c>
      <c r="E33" s="18">
        <f t="shared" si="2"/>
        <v>4.2772767398050554E-2</v>
      </c>
      <c r="F33" s="18">
        <f t="shared" si="2"/>
        <v>3.772714887552147E-2</v>
      </c>
    </row>
    <row r="34" spans="1:6" x14ac:dyDescent="0.2">
      <c r="A34" t="str">
        <f>$A$7</f>
        <v>Food drink and tobacco</v>
      </c>
      <c r="B34" s="18">
        <f t="shared" si="2"/>
        <v>0.52460278282114214</v>
      </c>
      <c r="C34" s="18">
        <f t="shared" si="2"/>
        <v>0.68022356190204303</v>
      </c>
      <c r="D34" s="18">
        <f t="shared" si="2"/>
        <v>0.69405528077216305</v>
      </c>
      <c r="E34" s="18">
        <f t="shared" si="2"/>
        <v>0.74488319394265079</v>
      </c>
      <c r="F34" s="18">
        <f t="shared" si="2"/>
        <v>0.79811673132864636</v>
      </c>
    </row>
    <row r="35" spans="1:6" x14ac:dyDescent="0.2">
      <c r="A35" t="str">
        <f>$A$8</f>
        <v>Engineering</v>
      </c>
      <c r="B35" s="18">
        <f t="shared" si="2"/>
        <v>1.3777845243971985</v>
      </c>
      <c r="C35" s="18">
        <f t="shared" si="2"/>
        <v>1.7193061153287603</v>
      </c>
      <c r="D35" s="18">
        <f t="shared" si="2"/>
        <v>1.7366465133062063</v>
      </c>
      <c r="E35" s="18">
        <f t="shared" si="2"/>
        <v>1.5856638424506082</v>
      </c>
      <c r="F35" s="18">
        <f t="shared" si="2"/>
        <v>1.1358960583954487</v>
      </c>
    </row>
    <row r="36" spans="1:6" x14ac:dyDescent="0.2">
      <c r="A36" t="str">
        <f>$A$9</f>
        <v>Rest of manufacturing</v>
      </c>
      <c r="B36" s="18">
        <f t="shared" si="2"/>
        <v>3.4371104175905125</v>
      </c>
      <c r="C36" s="18">
        <f t="shared" si="2"/>
        <v>3.4860749571249601</v>
      </c>
      <c r="D36" s="18">
        <f t="shared" si="2"/>
        <v>3.5730736253192106</v>
      </c>
      <c r="E36" s="18">
        <f t="shared" si="2"/>
        <v>3.2788283901968516</v>
      </c>
      <c r="F36" s="18">
        <f t="shared" si="2"/>
        <v>2.837368410021301</v>
      </c>
    </row>
    <row r="37" spans="1:6" x14ac:dyDescent="0.2">
      <c r="A37" t="str">
        <f>$A$10</f>
        <v>Electricity and gas</v>
      </c>
      <c r="B37" s="18">
        <f t="shared" si="2"/>
        <v>0.20116347311186622</v>
      </c>
      <c r="C37" s="18">
        <f t="shared" si="2"/>
        <v>0.38785769791050678</v>
      </c>
      <c r="D37" s="18">
        <f t="shared" si="2"/>
        <v>0.4543497959718793</v>
      </c>
      <c r="E37" s="18">
        <f t="shared" si="2"/>
        <v>0.43739704958910874</v>
      </c>
      <c r="F37" s="18">
        <f t="shared" si="2"/>
        <v>0.42625059431290885</v>
      </c>
    </row>
    <row r="38" spans="1:6" x14ac:dyDescent="0.2">
      <c r="A38" t="str">
        <f>$A$11</f>
        <v>Water and sewerage</v>
      </c>
      <c r="B38" s="18">
        <f t="shared" si="2"/>
        <v>0.49424299543527617</v>
      </c>
      <c r="C38" s="18">
        <f t="shared" si="2"/>
        <v>0.61542957732119974</v>
      </c>
      <c r="D38" s="18">
        <f t="shared" si="2"/>
        <v>0.58580493357048469</v>
      </c>
      <c r="E38" s="18">
        <f t="shared" si="2"/>
        <v>0.61258338414495528</v>
      </c>
      <c r="F38" s="18">
        <f t="shared" si="2"/>
        <v>0.65636413979342634</v>
      </c>
    </row>
    <row r="39" spans="1:6" x14ac:dyDescent="0.2">
      <c r="A39" t="str">
        <f>$A$12</f>
        <v>Construction</v>
      </c>
      <c r="B39" s="18">
        <f t="shared" si="2"/>
        <v>6.4680690338535589</v>
      </c>
      <c r="C39" s="18">
        <f t="shared" si="2"/>
        <v>6.8026887238077105</v>
      </c>
      <c r="D39" s="18">
        <f t="shared" si="2"/>
        <v>7.1099477776192188</v>
      </c>
      <c r="E39" s="18">
        <f t="shared" si="2"/>
        <v>7.2866139439221547</v>
      </c>
      <c r="F39" s="18">
        <f t="shared" si="2"/>
        <v>7.4443827915663174</v>
      </c>
    </row>
    <row r="40" spans="1:6" x14ac:dyDescent="0.2">
      <c r="A40" t="str">
        <f>$A$13</f>
        <v>Wholesale and retail trade</v>
      </c>
      <c r="B40" s="18">
        <f t="shared" si="2"/>
        <v>14.934863912850657</v>
      </c>
      <c r="C40" s="18">
        <f t="shared" si="2"/>
        <v>14.458460485864277</v>
      </c>
      <c r="D40" s="18">
        <f t="shared" si="2"/>
        <v>15.171291961512564</v>
      </c>
      <c r="E40" s="18">
        <f t="shared" si="2"/>
        <v>14.965577022833365</v>
      </c>
      <c r="F40" s="18">
        <f t="shared" si="2"/>
        <v>14.692407907698612</v>
      </c>
    </row>
    <row r="41" spans="1:6" x14ac:dyDescent="0.2">
      <c r="A41" t="str">
        <f>$A$14</f>
        <v>Transport and storage</v>
      </c>
      <c r="B41" s="18">
        <f t="shared" si="2"/>
        <v>5.1795709707840905</v>
      </c>
      <c r="C41" s="18">
        <f t="shared" si="2"/>
        <v>5.72837727317006</v>
      </c>
      <c r="D41" s="18">
        <f t="shared" si="2"/>
        <v>5.4110090487080296</v>
      </c>
      <c r="E41" s="18">
        <f t="shared" si="2"/>
        <v>5.1774387302858562</v>
      </c>
      <c r="F41" s="18">
        <f t="shared" si="2"/>
        <v>4.9834033638938022</v>
      </c>
    </row>
    <row r="42" spans="1:6" x14ac:dyDescent="0.2">
      <c r="A42" t="str">
        <f>$A$15</f>
        <v>Accommodation and food</v>
      </c>
      <c r="B42" s="18">
        <f t="shared" si="2"/>
        <v>7.69094692654964</v>
      </c>
      <c r="C42" s="18">
        <f t="shared" si="2"/>
        <v>8.2512647287375014</v>
      </c>
      <c r="D42" s="18">
        <f t="shared" si="2"/>
        <v>7.8164176212537395</v>
      </c>
      <c r="E42" s="18">
        <f t="shared" si="2"/>
        <v>8.0704021550194245</v>
      </c>
      <c r="F42" s="18">
        <f t="shared" si="2"/>
        <v>8.9886586895441845</v>
      </c>
    </row>
    <row r="43" spans="1:6" x14ac:dyDescent="0.2">
      <c r="A43" t="str">
        <f>$A$16</f>
        <v>Media</v>
      </c>
      <c r="B43" s="18">
        <f t="shared" si="2"/>
        <v>1.1297665762646245</v>
      </c>
      <c r="C43" s="18">
        <f t="shared" si="2"/>
        <v>0.73346337440728315</v>
      </c>
      <c r="D43" s="18">
        <f t="shared" si="2"/>
        <v>0.83815702913709378</v>
      </c>
      <c r="E43" s="18">
        <f t="shared" si="2"/>
        <v>0.79049989534322795</v>
      </c>
      <c r="F43" s="18">
        <f t="shared" si="2"/>
        <v>0.74770355286047907</v>
      </c>
    </row>
    <row r="44" spans="1:6" x14ac:dyDescent="0.2">
      <c r="A44" t="str">
        <f>$A$17</f>
        <v>Information technology</v>
      </c>
      <c r="B44" s="18">
        <f t="shared" si="2"/>
        <v>3.224472379167441</v>
      </c>
      <c r="C44" s="18">
        <f t="shared" si="2"/>
        <v>2.7457017347116786</v>
      </c>
      <c r="D44" s="18">
        <f t="shared" si="2"/>
        <v>2.8566257218140172</v>
      </c>
      <c r="E44" s="18">
        <f t="shared" si="2"/>
        <v>3.0012604315499227</v>
      </c>
      <c r="F44" s="18">
        <f t="shared" si="2"/>
        <v>3.1406196739359413</v>
      </c>
    </row>
    <row r="45" spans="1:6" x14ac:dyDescent="0.2">
      <c r="A45" t="str">
        <f>$A$18</f>
        <v>Finance and insurance</v>
      </c>
      <c r="B45" s="18">
        <f t="shared" si="2"/>
        <v>3.4399790589183099</v>
      </c>
      <c r="C45" s="18">
        <f t="shared" si="2"/>
        <v>3.0479226278265306</v>
      </c>
      <c r="D45" s="18">
        <f t="shared" si="2"/>
        <v>3.147033673631582</v>
      </c>
      <c r="E45" s="18">
        <f t="shared" si="2"/>
        <v>3.0028530345913422</v>
      </c>
      <c r="F45" s="18">
        <f t="shared" si="2"/>
        <v>2.6860185613159966</v>
      </c>
    </row>
    <row r="46" spans="1:6" x14ac:dyDescent="0.2">
      <c r="A46" t="str">
        <f>$A$19</f>
        <v>Real estate</v>
      </c>
      <c r="B46" s="18">
        <f t="shared" si="2"/>
        <v>1.9026263606623235</v>
      </c>
      <c r="C46" s="18">
        <f t="shared" si="2"/>
        <v>1.5514307916420285</v>
      </c>
      <c r="D46" s="18">
        <f t="shared" si="2"/>
        <v>1.8577755191781744</v>
      </c>
      <c r="E46" s="18">
        <f t="shared" si="2"/>
        <v>1.8198902468989739</v>
      </c>
      <c r="F46" s="18">
        <f t="shared" si="2"/>
        <v>1.9373221887482601</v>
      </c>
    </row>
    <row r="47" spans="1:6" x14ac:dyDescent="0.2">
      <c r="A47" s="10" t="str">
        <f>$A$20</f>
        <v>Professional services</v>
      </c>
      <c r="B47" s="18">
        <f t="shared" si="2"/>
        <v>7.3523277231474227</v>
      </c>
      <c r="C47" s="18">
        <f t="shared" si="2"/>
        <v>7.9433800257816571</v>
      </c>
      <c r="D47" s="18">
        <f t="shared" si="2"/>
        <v>7.4550030108215575</v>
      </c>
      <c r="E47" s="18">
        <f t="shared" si="2"/>
        <v>7.7150241620632904</v>
      </c>
      <c r="F47" s="18">
        <f t="shared" si="2"/>
        <v>8.0492306198835273</v>
      </c>
    </row>
    <row r="48" spans="1:6" x14ac:dyDescent="0.2">
      <c r="A48" s="10" t="str">
        <f>$A$21</f>
        <v>Support services</v>
      </c>
      <c r="B48" s="18">
        <f t="shared" si="2"/>
        <v>7.4860781250560242</v>
      </c>
      <c r="C48" s="18">
        <f t="shared" si="2"/>
        <v>7.9963932858932703</v>
      </c>
      <c r="D48" s="18">
        <f t="shared" si="2"/>
        <v>7.2431432744975748</v>
      </c>
      <c r="E48" s="18">
        <f t="shared" si="2"/>
        <v>7.4655542713613379</v>
      </c>
      <c r="F48" s="18">
        <f t="shared" si="2"/>
        <v>7.9056027022346251</v>
      </c>
    </row>
    <row r="49" spans="1:9" x14ac:dyDescent="0.2">
      <c r="A49" s="10" t="str">
        <f>$A$22</f>
        <v>Public admin. and defence</v>
      </c>
      <c r="B49" s="18">
        <f t="shared" si="2"/>
        <v>4.0238670958472849</v>
      </c>
      <c r="C49" s="18">
        <f t="shared" si="2"/>
        <v>3.9870955756583073</v>
      </c>
      <c r="D49" s="18">
        <f t="shared" si="2"/>
        <v>4.1540055529063435</v>
      </c>
      <c r="E49" s="18">
        <f t="shared" si="2"/>
        <v>4.2052683308609957</v>
      </c>
      <c r="F49" s="18">
        <f t="shared" si="2"/>
        <v>4.0154041493245058</v>
      </c>
    </row>
    <row r="50" spans="1:9" x14ac:dyDescent="0.2">
      <c r="A50" s="10" t="str">
        <f>$A$23</f>
        <v>Education</v>
      </c>
      <c r="B50" s="18">
        <f t="shared" si="2"/>
        <v>9.3418500106976268</v>
      </c>
      <c r="C50" s="18">
        <f t="shared" si="2"/>
        <v>8.9644516639140193</v>
      </c>
      <c r="D50" s="18">
        <f t="shared" si="2"/>
        <v>8.9734084704446193</v>
      </c>
      <c r="E50" s="18">
        <f t="shared" si="2"/>
        <v>8.7776316627685969</v>
      </c>
      <c r="F50" s="18">
        <f t="shared" si="2"/>
        <v>8.7011822276447379</v>
      </c>
    </row>
    <row r="51" spans="1:9" x14ac:dyDescent="0.2">
      <c r="A51" s="10" t="str">
        <f>$A$24</f>
        <v>Health and social work</v>
      </c>
      <c r="B51" s="18">
        <f t="shared" si="2"/>
        <v>13.461338484138215</v>
      </c>
      <c r="C51" s="18">
        <f t="shared" si="2"/>
        <v>13.333514575248257</v>
      </c>
      <c r="D51" s="18">
        <f t="shared" si="2"/>
        <v>13.583852250458589</v>
      </c>
      <c r="E51" s="18">
        <f t="shared" si="2"/>
        <v>13.784093080822363</v>
      </c>
      <c r="F51" s="18">
        <f t="shared" si="2"/>
        <v>13.5444876995154</v>
      </c>
    </row>
    <row r="52" spans="1:9" x14ac:dyDescent="0.2">
      <c r="A52" s="10" t="str">
        <f>$A$25</f>
        <v>Arts and entertainment</v>
      </c>
      <c r="B52" s="18">
        <f t="shared" si="2"/>
        <v>3.5621353687937347</v>
      </c>
      <c r="C52" s="18">
        <f t="shared" si="2"/>
        <v>2.9391774788796492</v>
      </c>
      <c r="D52" s="18">
        <f t="shared" si="2"/>
        <v>2.9869206198927682</v>
      </c>
      <c r="E52" s="18">
        <f t="shared" si="2"/>
        <v>3.1185442698142554</v>
      </c>
      <c r="F52" s="18">
        <f t="shared" si="2"/>
        <v>3.2836960250808325</v>
      </c>
    </row>
    <row r="53" spans="1:9" x14ac:dyDescent="0.2">
      <c r="A53" s="10" t="str">
        <f>$A$26</f>
        <v>Other services</v>
      </c>
      <c r="B53" s="18">
        <f t="shared" si="2"/>
        <v>3.6207034625696113</v>
      </c>
      <c r="C53" s="18">
        <f t="shared" si="2"/>
        <v>3.3262422434124299</v>
      </c>
      <c r="D53" s="18">
        <f t="shared" si="2"/>
        <v>3.2951962603159752</v>
      </c>
      <c r="E53" s="18">
        <f t="shared" si="2"/>
        <v>3.0960203125142161</v>
      </c>
      <c r="F53" s="18">
        <f t="shared" si="2"/>
        <v>2.9720609503049635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Brighton and Hove East Sussex West Sussex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3.9768814092012938</v>
      </c>
      <c r="C63" s="18">
        <f>IF(AND(D$3-C$3 &lt;&gt; 0,C5&lt;&gt;0,D5&lt;&gt;0),(EXP(LN(D5/C5)/(D$3-C$3))-1)*100,0)</f>
        <v>-20.670136035789522</v>
      </c>
      <c r="D63" s="18">
        <f t="shared" ref="B63:E78" si="3">IF(AND(E$3-D$3 &lt;&gt; 0,D5&lt;&gt;0,E5&lt;&gt;0),(EXP(LN(E5/D5)/(E$3-D$3))-1)*100,0)</f>
        <v>0.65428903807716043</v>
      </c>
      <c r="E63" s="18">
        <f t="shared" si="3"/>
        <v>0.25765808167281801</v>
      </c>
      <c r="F63" s="18">
        <f>IF(AND(F$3-D$3 &lt;&gt; 0,D5&lt;&gt;0,F5&lt;&gt;0),(EXP(LN(F5/D5)/(F$3-D$3))-1)*100,0)</f>
        <v>0.3896944361864163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24.851999802150292</v>
      </c>
      <c r="C64" s="18">
        <f t="shared" ref="C64:C78" si="4">IF(AND(D$3-C$3 &lt;&gt; 0,C6&lt;&gt;0,D6&lt;&gt;0),(EXP(LN(D6/C6)/(D$3-C$3))-1)*100,0)</f>
        <v>-22.718808193668572</v>
      </c>
      <c r="D64" s="18">
        <f t="shared" si="3"/>
        <v>-1.9544358799539197</v>
      </c>
      <c r="E64" s="18">
        <f t="shared" si="3"/>
        <v>-0.94330674638354317</v>
      </c>
      <c r="F64" s="18">
        <f t="shared" ref="F64:F84" si="5">IF(AND(F$3-D$3 &lt;&gt; 0,D6&lt;&gt;0,F6&lt;&gt;0),(EXP(LN(F6/D6)/(F$3-D$3))-1)*100,0)</f>
        <v>-1.2815031368088814</v>
      </c>
    </row>
    <row r="65" spans="1:6" x14ac:dyDescent="0.2">
      <c r="A65" t="str">
        <f>$A$7</f>
        <v>Food drink and tobacco</v>
      </c>
      <c r="B65" s="18">
        <f t="shared" si="3"/>
        <v>8.1525734377488881</v>
      </c>
      <c r="C65" s="18">
        <f t="shared" si="4"/>
        <v>-0.38301415487084212</v>
      </c>
      <c r="D65" s="18">
        <f t="shared" si="3"/>
        <v>1.8245389694006686</v>
      </c>
      <c r="E65" s="18">
        <f t="shared" si="3"/>
        <v>1.0027006957400886</v>
      </c>
      <c r="F65" s="18">
        <f t="shared" si="5"/>
        <v>1.2759071132035116</v>
      </c>
    </row>
    <row r="66" spans="1:6" x14ac:dyDescent="0.2">
      <c r="A66" t="str">
        <f>$A$8</f>
        <v>Engineering</v>
      </c>
      <c r="B66" s="18">
        <f t="shared" si="3"/>
        <v>7.1209865739463973</v>
      </c>
      <c r="C66" s="18">
        <f t="shared" si="4"/>
        <v>-1.3835814995387996</v>
      </c>
      <c r="D66" s="18">
        <f t="shared" si="3"/>
        <v>-1.4143807536248443</v>
      </c>
      <c r="E66" s="18">
        <f t="shared" si="3"/>
        <v>-2.9829847196972792</v>
      </c>
      <c r="F66" s="18">
        <f t="shared" si="5"/>
        <v>-2.4629096574135034</v>
      </c>
    </row>
    <row r="67" spans="1:6" x14ac:dyDescent="0.2">
      <c r="A67" t="str">
        <f>$A$9</f>
        <v>Rest of manufacturing</v>
      </c>
      <c r="B67" s="18">
        <f t="shared" si="3"/>
        <v>1.7108764477773208</v>
      </c>
      <c r="C67" s="18">
        <f t="shared" si="4"/>
        <v>6.8237205523935529E-2</v>
      </c>
      <c r="D67" s="18">
        <f t="shared" si="3"/>
        <v>-1.3154933837570604</v>
      </c>
      <c r="E67" s="18">
        <f t="shared" si="3"/>
        <v>-1.1322008205174039</v>
      </c>
      <c r="F67" s="18">
        <f t="shared" si="5"/>
        <v>-1.1933361370837003</v>
      </c>
    </row>
    <row r="68" spans="1:6" x14ac:dyDescent="0.2">
      <c r="A68" t="str">
        <f>$A$10</f>
        <v>Electricity and gas</v>
      </c>
      <c r="B68" s="18">
        <f t="shared" si="3"/>
        <v>19.42971887112337</v>
      </c>
      <c r="C68" s="18">
        <f t="shared" si="4"/>
        <v>14.369158878504518</v>
      </c>
      <c r="D68" s="18">
        <f t="shared" si="3"/>
        <v>-0.36527368088673517</v>
      </c>
      <c r="E68" s="18">
        <f t="shared" si="3"/>
        <v>4.9305284988387932E-2</v>
      </c>
      <c r="F68" s="18">
        <f t="shared" si="5"/>
        <v>-8.9079023180704819E-2</v>
      </c>
    </row>
    <row r="69" spans="1:6" x14ac:dyDescent="0.2">
      <c r="A69" t="str">
        <f>$A$11</f>
        <v>Water and sewerage</v>
      </c>
      <c r="B69" s="18">
        <f t="shared" si="3"/>
        <v>7.0634041120686053</v>
      </c>
      <c r="C69" s="18">
        <f t="shared" si="4"/>
        <v>-7.0679182771952735</v>
      </c>
      <c r="D69" s="18">
        <f t="shared" si="3"/>
        <v>1.2968796109409597</v>
      </c>
      <c r="E69" s="18">
        <f t="shared" si="3"/>
        <v>1.0027331011955187</v>
      </c>
      <c r="F69" s="18">
        <f t="shared" si="5"/>
        <v>1.1006869101462646</v>
      </c>
    </row>
    <row r="70" spans="1:6" x14ac:dyDescent="0.2">
      <c r="A70" t="str">
        <f>$A$12</f>
        <v>Construction</v>
      </c>
      <c r="B70" s="18">
        <f t="shared" si="3"/>
        <v>2.637975132309478</v>
      </c>
      <c r="C70" s="18">
        <f t="shared" si="4"/>
        <v>2.0414959869451854</v>
      </c>
      <c r="D70" s="18">
        <f t="shared" si="3"/>
        <v>0.88939082820911342</v>
      </c>
      <c r="E70" s="18">
        <f t="shared" si="3"/>
        <v>0.52300346453959534</v>
      </c>
      <c r="F70" s="18">
        <f t="shared" si="5"/>
        <v>0.64498450629277837</v>
      </c>
    </row>
    <row r="71" spans="1:6" x14ac:dyDescent="0.2">
      <c r="A71" t="str">
        <f>$A$13</f>
        <v>Wholesale and retail trade</v>
      </c>
      <c r="B71" s="18">
        <f t="shared" si="3"/>
        <v>0.53372701392540023</v>
      </c>
      <c r="C71" s="18">
        <f t="shared" si="4"/>
        <v>2.4451774144267358</v>
      </c>
      <c r="D71" s="18">
        <f t="shared" si="3"/>
        <v>0.12160659935847029</v>
      </c>
      <c r="E71" s="18">
        <f t="shared" si="3"/>
        <v>0.12329040201113362</v>
      </c>
      <c r="F71" s="18">
        <f t="shared" si="5"/>
        <v>0.12272913131388119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3.9360107148434853</v>
      </c>
      <c r="C72" s="18">
        <f t="shared" si="4"/>
        <v>-7.7773383428904941</v>
      </c>
      <c r="D72" s="18">
        <f t="shared" si="3"/>
        <v>-0.48673594412083077</v>
      </c>
      <c r="E72" s="18">
        <f t="shared" si="3"/>
        <v>-7.4513854186875061E-2</v>
      </c>
      <c r="F72" s="18">
        <f t="shared" si="5"/>
        <v>-0.2121106003587947</v>
      </c>
    </row>
    <row r="73" spans="1:6" x14ac:dyDescent="0.2">
      <c r="A73" t="str">
        <f>$A$15</f>
        <v>Accommodation and food</v>
      </c>
      <c r="B73" s="18">
        <f t="shared" si="6"/>
        <v>3.1494137708469871</v>
      </c>
      <c r="C73" s="18">
        <f>IF(AND(D$3-C$3 &lt;&gt; 0,C15&lt;&gt;0,D15&lt;&gt;0),(EXP(LN(D15/C15)/(D$3-C$3))-1)*100,0)</f>
        <v>-7.5135224183850209</v>
      </c>
      <c r="D73" s="18">
        <f t="shared" si="3"/>
        <v>1.0394827109359905</v>
      </c>
      <c r="E73" s="18">
        <f t="shared" si="3"/>
        <v>1.3946718174923323</v>
      </c>
      <c r="F73" s="18">
        <f t="shared" si="5"/>
        <v>1.2761369300765102</v>
      </c>
    </row>
    <row r="74" spans="1:6" x14ac:dyDescent="0.2">
      <c r="A74" t="str">
        <f>$A$16</f>
        <v>Media</v>
      </c>
      <c r="B74" s="18">
        <f t="shared" si="6"/>
        <v>-9.0235439739480228</v>
      </c>
      <c r="C74" s="18">
        <f>IF(AND(D$3-C$3 &lt;&gt; 0,C16&lt;&gt;0,D16&lt;&gt;0),(EXP(LN(D16/C16)/(D$3-C$3))-1)*100,0)</f>
        <v>11.567567567567272</v>
      </c>
      <c r="D74" s="18">
        <f t="shared" si="3"/>
        <v>-0.7732162198661352</v>
      </c>
      <c r="E74" s="18">
        <f t="shared" si="3"/>
        <v>-0.24884677327101645</v>
      </c>
      <c r="F74" s="18">
        <f t="shared" si="5"/>
        <v>-0.42394376336668538</v>
      </c>
    </row>
    <row r="75" spans="1:6" x14ac:dyDescent="0.2">
      <c r="A75" t="str">
        <f>$A$17</f>
        <v>Information technology</v>
      </c>
      <c r="B75" s="18">
        <f t="shared" si="6"/>
        <v>-2.6400680463527726</v>
      </c>
      <c r="C75" s="18">
        <f t="shared" si="4"/>
        <v>1.5759726061308044</v>
      </c>
      <c r="D75" s="18">
        <f t="shared" si="3"/>
        <v>1.3920018870932527</v>
      </c>
      <c r="E75" s="18">
        <f t="shared" si="3"/>
        <v>0.76421571516005482</v>
      </c>
      <c r="F75" s="18">
        <f t="shared" si="5"/>
        <v>0.97304468553860435</v>
      </c>
    </row>
    <row r="76" spans="1:6" x14ac:dyDescent="0.2">
      <c r="A76" t="str">
        <f>$A$18</f>
        <v>Finance and insurance</v>
      </c>
      <c r="B76" s="18">
        <f t="shared" si="6"/>
        <v>-1.6682830662952841</v>
      </c>
      <c r="C76" s="18">
        <f t="shared" si="4"/>
        <v>0.80648158471745557</v>
      </c>
      <c r="D76" s="18">
        <f t="shared" si="3"/>
        <v>-0.54189795683199371</v>
      </c>
      <c r="E76" s="18">
        <f t="shared" si="3"/>
        <v>-0.80434356970268128</v>
      </c>
      <c r="F76" s="18">
        <f t="shared" si="5"/>
        <v>-0.71693873688352117</v>
      </c>
    </row>
    <row r="77" spans="1:6" x14ac:dyDescent="0.2">
      <c r="A77" t="str">
        <f>$A$19</f>
        <v>Real estate</v>
      </c>
      <c r="B77" s="18">
        <f t="shared" si="6"/>
        <v>-3.6889069553069254</v>
      </c>
      <c r="C77" s="18">
        <f t="shared" si="4"/>
        <v>16.910046728971718</v>
      </c>
      <c r="D77" s="18">
        <f t="shared" si="3"/>
        <v>-1.749300386953978E-2</v>
      </c>
      <c r="E77" s="18">
        <f t="shared" si="3"/>
        <v>0.93710117878205157</v>
      </c>
      <c r="F77" s="18">
        <f t="shared" si="5"/>
        <v>0.61789471408679741</v>
      </c>
    </row>
    <row r="78" spans="1:6" x14ac:dyDescent="0.2">
      <c r="A78" t="str">
        <f>$A$20</f>
        <v>Professional services</v>
      </c>
      <c r="B78" s="18">
        <f t="shared" si="6"/>
        <v>3.3300663587813473</v>
      </c>
      <c r="C78" s="18">
        <f t="shared" si="4"/>
        <v>-8.3708858593347983</v>
      </c>
      <c r="D78" s="18">
        <f t="shared" si="3"/>
        <v>1.0861190709156032</v>
      </c>
      <c r="E78" s="18">
        <f t="shared" si="3"/>
        <v>0.73418348217746399</v>
      </c>
      <c r="F78" s="18">
        <f t="shared" si="5"/>
        <v>0.85135899193480302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3.0366037277503199</v>
      </c>
      <c r="C79" s="18">
        <f t="shared" ref="C79:C84" si="8">IF(AND(D$3-C$3 &lt;&gt; 0,C21&lt;&gt;0,D21&lt;&gt;0),(EXP(LN(D21/C21)/(D$3-C$3))-1)*100,0)</f>
        <v>-11.565049864007493</v>
      </c>
      <c r="D79" s="18">
        <f t="shared" ref="D79:D84" si="9">IF(AND(E$3-D$3 &lt;&gt; 0,D21&lt;&gt;0,E21&lt;&gt;0),(EXP(LN(E21/D21)/(E$3-D$3))-1)*100,0)</f>
        <v>1.0044774230140607</v>
      </c>
      <c r="E79" s="18">
        <f t="shared" ref="E79:E84" si="10">IF(AND(F$3-E$3 &lt;&gt; 0,E21&lt;&gt;0,F21&lt;&gt;0),(EXP(LN(F21/E21)/(F$3-E$3))-1)*100,0)</f>
        <v>0.88403760155828515</v>
      </c>
      <c r="F79" s="18">
        <f t="shared" si="5"/>
        <v>0.92416824303351852</v>
      </c>
    </row>
    <row r="80" spans="1:6" x14ac:dyDescent="0.2">
      <c r="A80" s="10" t="str">
        <f>$A$22</f>
        <v>Public admin. and defence</v>
      </c>
      <c r="B80" s="18">
        <f t="shared" si="7"/>
        <v>1.1194833582309327</v>
      </c>
      <c r="C80" s="18">
        <f t="shared" si="8"/>
        <v>1.7188476617989057</v>
      </c>
      <c r="D80" s="18">
        <f t="shared" si="9"/>
        <v>0.64193027723646878</v>
      </c>
      <c r="E80" s="18">
        <f t="shared" si="10"/>
        <v>-0.15444908582080696</v>
      </c>
      <c r="F80" s="18">
        <f t="shared" si="5"/>
        <v>0.11030803370331022</v>
      </c>
    </row>
    <row r="81" spans="1:6" x14ac:dyDescent="0.2">
      <c r="A81" s="10" t="str">
        <f>$A$23</f>
        <v>Education</v>
      </c>
      <c r="B81" s="18">
        <f t="shared" si="7"/>
        <v>0.31232521638269173</v>
      </c>
      <c r="C81" s="18">
        <f t="shared" si="8"/>
        <v>-2.2707169754098699</v>
      </c>
      <c r="D81" s="18">
        <f t="shared" si="9"/>
        <v>-4.6590502830956559E-2</v>
      </c>
      <c r="E81" s="18">
        <f t="shared" si="10"/>
        <v>0.2201973699085702</v>
      </c>
      <c r="F81" s="18">
        <f t="shared" si="5"/>
        <v>0.13118905165823147</v>
      </c>
    </row>
    <row r="82" spans="1:6" x14ac:dyDescent="0.2">
      <c r="A82" s="10" t="str">
        <f>$A$24</f>
        <v>Health and social work</v>
      </c>
      <c r="B82" s="18">
        <f t="shared" si="7"/>
        <v>1.1103668885508622</v>
      </c>
      <c r="C82" s="18">
        <f t="shared" si="8"/>
        <v>-0.53522275461315161</v>
      </c>
      <c r="D82" s="18">
        <f t="shared" si="9"/>
        <v>0.68961480186164881</v>
      </c>
      <c r="E82" s="18">
        <f t="shared" si="10"/>
        <v>0.13216380034908326</v>
      </c>
      <c r="F82" s="18">
        <f t="shared" si="5"/>
        <v>0.31763703955935974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-3.403712514976609</v>
      </c>
      <c r="C83" s="18">
        <f t="shared" si="8"/>
        <v>-0.78236404979374896</v>
      </c>
      <c r="D83" s="18">
        <f t="shared" si="9"/>
        <v>1.2649788495897818</v>
      </c>
      <c r="E83" s="18">
        <f t="shared" si="10"/>
        <v>0.82686545960206637</v>
      </c>
      <c r="F83" s="18">
        <f t="shared" si="5"/>
        <v>0.97269224402010135</v>
      </c>
    </row>
    <row r="84" spans="1:6" x14ac:dyDescent="0.2">
      <c r="A84" s="10" t="str">
        <f>$A$26</f>
        <v>Other services</v>
      </c>
      <c r="B84" s="18">
        <f t="shared" si="7"/>
        <v>-0.7748379586752896</v>
      </c>
      <c r="C84" s="18">
        <f t="shared" si="8"/>
        <v>-3.2795259501433804</v>
      </c>
      <c r="D84" s="18">
        <f t="shared" si="9"/>
        <v>-0.84876389023477161</v>
      </c>
      <c r="E84" s="18">
        <f t="shared" si="10"/>
        <v>-0.10113510771366796</v>
      </c>
      <c r="F84" s="18">
        <f t="shared" si="5"/>
        <v>-0.35096898258267784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1.3518283101180417</v>
      </c>
      <c r="C86" s="18">
        <f>IF(AND(D$3-C$3 &lt;&gt; 0,C28&lt;&gt;0,D28&lt;&gt;0),(EXP(LN(D28/C28)/(D$3-C$3))-1)*100,0)</f>
        <v>-2.3682654469085795</v>
      </c>
      <c r="D86" s="18">
        <f>IF(AND(E$3-D$3 &lt;&gt; 0,D28&lt;&gt;0,E28&lt;&gt;0),(EXP(LN(E28/D28)/(E$3-D$3))-1)*100,0)</f>
        <v>0.39535733316042876</v>
      </c>
      <c r="E86" s="18">
        <f>IF(AND(F$3-E$3 &lt;&gt; 0,E28&lt;&gt;0,F28&lt;&gt;0),(EXP(LN(F28/E28)/(F$3-E$3))-1)*100,0)</f>
        <v>0.30790559242128701</v>
      </c>
      <c r="F86" s="18">
        <f>IF(AND(F$3-D$3 &lt;&gt; 0,D28&lt;&gt;0,F28&lt;&gt;0),(EXP(LN(F28/D28)/(F$3-D$3))-1)*100,0)</f>
        <v>0.33704770528932837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1.5820000000000114</v>
      </c>
      <c r="C90" s="27">
        <f>D5-C5</f>
        <v>-2.2640000000000295</v>
      </c>
      <c r="D90" s="27">
        <f t="shared" si="11"/>
        <v>0.28800000000001447</v>
      </c>
      <c r="E90" s="27">
        <f t="shared" si="11"/>
        <v>0.23400000000000354</v>
      </c>
      <c r="F90" s="27">
        <f>F5-D5</f>
        <v>0.52200000000001801</v>
      </c>
    </row>
    <row r="91" spans="1:6" x14ac:dyDescent="0.2">
      <c r="A91" t="str">
        <f>$A$6</f>
        <v>Mining and quarrying</v>
      </c>
      <c r="B91" s="27">
        <f t="shared" si="11"/>
        <v>0.31599999999999995</v>
      </c>
      <c r="C91" s="27">
        <f t="shared" ref="C91:C105" si="12">D6-C6</f>
        <v>-0.12200000000000016</v>
      </c>
      <c r="D91" s="27">
        <f t="shared" si="11"/>
        <v>-3.9000000000000423E-2</v>
      </c>
      <c r="E91" s="27">
        <f t="shared" si="11"/>
        <v>-3.3999999999998198E-2</v>
      </c>
      <c r="F91" s="27">
        <f t="shared" ref="F91:F111" si="13">F6-D6</f>
        <v>-7.2999999999998622E-2</v>
      </c>
    </row>
    <row r="92" spans="1:6" x14ac:dyDescent="0.2">
      <c r="A92" t="str">
        <f>$A$7</f>
        <v>Food drink and tobacco</v>
      </c>
      <c r="B92" s="27">
        <f t="shared" si="11"/>
        <v>1.6159999999999961</v>
      </c>
      <c r="C92" s="27">
        <f t="shared" si="12"/>
        <v>-2.2999999999994358E-2</v>
      </c>
      <c r="D92" s="27">
        <f t="shared" si="11"/>
        <v>0.56600000000001494</v>
      </c>
      <c r="E92" s="27">
        <f t="shared" si="11"/>
        <v>0.68699999999997541</v>
      </c>
      <c r="F92" s="27">
        <f t="shared" si="13"/>
        <v>1.2529999999999903</v>
      </c>
    </row>
    <row r="93" spans="1:6" x14ac:dyDescent="0.2">
      <c r="A93" t="str">
        <f>$A$8</f>
        <v>Engineering</v>
      </c>
      <c r="B93" s="27">
        <f t="shared" si="11"/>
        <v>3.6509999999999909</v>
      </c>
      <c r="C93" s="27">
        <f t="shared" si="12"/>
        <v>-0.20999999999999908</v>
      </c>
      <c r="D93" s="27">
        <f t="shared" si="11"/>
        <v>-1.0289999999999893</v>
      </c>
      <c r="E93" s="27">
        <f t="shared" si="11"/>
        <v>-3.6420000000000154</v>
      </c>
      <c r="F93" s="27">
        <f t="shared" si="13"/>
        <v>-4.6710000000000047</v>
      </c>
    </row>
    <row r="94" spans="1:6" x14ac:dyDescent="0.2">
      <c r="A94" t="str">
        <f>$A$9</f>
        <v>Rest of manufacturing</v>
      </c>
      <c r="B94" s="27">
        <f t="shared" si="11"/>
        <v>2.0190000000000019</v>
      </c>
      <c r="C94" s="27">
        <f t="shared" si="12"/>
        <v>2.099999999999369E-2</v>
      </c>
      <c r="D94" s="27">
        <f t="shared" si="11"/>
        <v>-1.9729999999999741</v>
      </c>
      <c r="E94" s="27">
        <f t="shared" si="11"/>
        <v>-3.1020000000000501</v>
      </c>
      <c r="F94" s="27">
        <f t="shared" si="13"/>
        <v>-5.0750000000000242</v>
      </c>
    </row>
    <row r="95" spans="1:6" x14ac:dyDescent="0.2">
      <c r="A95" t="str">
        <f>$A$10</f>
        <v>Electricity and gas</v>
      </c>
      <c r="B95" s="27">
        <f t="shared" si="11"/>
        <v>1.7409999999999983</v>
      </c>
      <c r="C95" s="27">
        <f t="shared" si="12"/>
        <v>0.49199999999999466</v>
      </c>
      <c r="D95" s="27">
        <f t="shared" si="11"/>
        <v>-7.0999999999990404E-2</v>
      </c>
      <c r="E95" s="27">
        <f t="shared" si="11"/>
        <v>1.9000000000004569E-2</v>
      </c>
      <c r="F95" s="27">
        <f t="shared" si="13"/>
        <v>-5.1999999999985835E-2</v>
      </c>
    </row>
    <row r="96" spans="1:6" x14ac:dyDescent="0.2">
      <c r="A96" t="str">
        <f>$A$11</f>
        <v>Water and sewerage</v>
      </c>
      <c r="B96" s="27">
        <f t="shared" si="11"/>
        <v>1.2979999999999956</v>
      </c>
      <c r="C96" s="27">
        <f t="shared" si="12"/>
        <v>-0.38400000000001988</v>
      </c>
      <c r="D96" s="27">
        <f t="shared" si="11"/>
        <v>0.33600000000002073</v>
      </c>
      <c r="E96" s="27">
        <f t="shared" si="11"/>
        <v>0.56499999999998085</v>
      </c>
      <c r="F96" s="27">
        <f t="shared" si="13"/>
        <v>0.90100000000000158</v>
      </c>
    </row>
    <row r="97" spans="1:6" x14ac:dyDescent="0.2">
      <c r="A97" t="str">
        <f>$A$12</f>
        <v>Construction</v>
      </c>
      <c r="B97" s="27">
        <f t="shared" si="11"/>
        <v>5.9400000000000048</v>
      </c>
      <c r="C97" s="27">
        <f t="shared" si="12"/>
        <v>1.2260000000000559</v>
      </c>
      <c r="D97" s="27">
        <f t="shared" si="11"/>
        <v>2.7739999999997451</v>
      </c>
      <c r="E97" s="27">
        <f t="shared" si="11"/>
        <v>3.4300000000000637</v>
      </c>
      <c r="F97" s="27">
        <f t="shared" si="13"/>
        <v>6.2039999999998088</v>
      </c>
    </row>
    <row r="98" spans="1:6" x14ac:dyDescent="0.2">
      <c r="A98" t="str">
        <f>$A$13</f>
        <v>Wholesale and retail trade</v>
      </c>
      <c r="B98" s="27">
        <f t="shared" si="11"/>
        <v>2.6890000000003909</v>
      </c>
      <c r="C98" s="27">
        <f t="shared" si="12"/>
        <v>3.1210000000001372</v>
      </c>
      <c r="D98" s="27">
        <f t="shared" si="11"/>
        <v>0.79699999999951388</v>
      </c>
      <c r="E98" s="27">
        <f t="shared" si="11"/>
        <v>1.6309999999997444</v>
      </c>
      <c r="F98" s="27">
        <f t="shared" si="13"/>
        <v>2.4279999999992583</v>
      </c>
    </row>
    <row r="99" spans="1:6" x14ac:dyDescent="0.2">
      <c r="A99" t="str">
        <f>$A$14</f>
        <v>Transport and storage</v>
      </c>
      <c r="B99" s="27">
        <f t="shared" si="11"/>
        <v>7.2359999999998053</v>
      </c>
      <c r="C99" s="27">
        <f t="shared" si="12"/>
        <v>-3.9329999999997085</v>
      </c>
      <c r="D99" s="27">
        <f t="shared" si="11"/>
        <v>-1.1240000000000947</v>
      </c>
      <c r="E99" s="27">
        <f t="shared" si="11"/>
        <v>-0.33799999999999386</v>
      </c>
      <c r="F99" s="27">
        <f t="shared" si="13"/>
        <v>-1.4620000000000886</v>
      </c>
    </row>
    <row r="100" spans="1:6" x14ac:dyDescent="0.2">
      <c r="A100" t="str">
        <f>$A$15</f>
        <v>Accommodation and food</v>
      </c>
      <c r="B100" s="27">
        <f t="shared" si="11"/>
        <v>8.4970000000000994</v>
      </c>
      <c r="C100" s="27">
        <f t="shared" si="12"/>
        <v>-5.4730000000000274</v>
      </c>
      <c r="D100" s="27">
        <f t="shared" si="11"/>
        <v>3.5749999999998323</v>
      </c>
      <c r="E100" s="27">
        <f t="shared" si="11"/>
        <v>10.539000000000144</v>
      </c>
      <c r="F100" s="27">
        <f t="shared" si="13"/>
        <v>14.113999999999976</v>
      </c>
    </row>
    <row r="101" spans="1:6" x14ac:dyDescent="0.2">
      <c r="A101" t="str">
        <f>$A$16</f>
        <v>Media</v>
      </c>
      <c r="B101" s="27">
        <f t="shared" si="11"/>
        <v>-2.9770000000000021</v>
      </c>
      <c r="C101" s="27">
        <f t="shared" si="12"/>
        <v>0.7489999999999819</v>
      </c>
      <c r="D101" s="27">
        <f t="shared" si="11"/>
        <v>-0.27500000000000124</v>
      </c>
      <c r="E101" s="27">
        <f t="shared" si="11"/>
        <v>-0.17099999999999227</v>
      </c>
      <c r="F101" s="27">
        <f t="shared" si="13"/>
        <v>-0.44599999999999351</v>
      </c>
    </row>
    <row r="102" spans="1:6" x14ac:dyDescent="0.2">
      <c r="A102" t="str">
        <f>$A$17</f>
        <v>Information technology</v>
      </c>
      <c r="B102" s="27">
        <f t="shared" si="11"/>
        <v>-2.7379999999999107</v>
      </c>
      <c r="C102" s="27">
        <f t="shared" si="12"/>
        <v>0.38200000000004763</v>
      </c>
      <c r="D102" s="27">
        <f t="shared" si="11"/>
        <v>1.7619999999999436</v>
      </c>
      <c r="E102" s="27">
        <f t="shared" si="11"/>
        <v>2.0869999999999465</v>
      </c>
      <c r="F102" s="27">
        <f t="shared" si="13"/>
        <v>3.8489999999998901</v>
      </c>
    </row>
    <row r="103" spans="1:6" x14ac:dyDescent="0.2">
      <c r="A103" t="str">
        <f>$A$18</f>
        <v>Finance and insurance</v>
      </c>
      <c r="B103" s="27">
        <f t="shared" si="11"/>
        <v>-1.8729999999999443</v>
      </c>
      <c r="C103" s="27">
        <f t="shared" si="12"/>
        <v>0.2169999999999277</v>
      </c>
      <c r="D103" s="27">
        <f t="shared" si="11"/>
        <v>-0.72699999999996834</v>
      </c>
      <c r="E103" s="27">
        <f t="shared" si="11"/>
        <v>-2.0480000000000054</v>
      </c>
      <c r="F103" s="27">
        <f t="shared" si="13"/>
        <v>-2.7749999999999737</v>
      </c>
    </row>
    <row r="104" spans="1:6" x14ac:dyDescent="0.2">
      <c r="A104" t="str">
        <f>$A$19</f>
        <v>Real estate</v>
      </c>
      <c r="B104" s="27">
        <f t="shared" si="11"/>
        <v>-2.2220000000000102</v>
      </c>
      <c r="C104" s="27">
        <f t="shared" si="12"/>
        <v>2.315999999999967</v>
      </c>
      <c r="D104" s="27">
        <f t="shared" si="11"/>
        <v>-1.399999999997803E-2</v>
      </c>
      <c r="E104" s="27">
        <f t="shared" si="11"/>
        <v>1.5639999999999716</v>
      </c>
      <c r="F104" s="27">
        <f t="shared" si="13"/>
        <v>1.5499999999999936</v>
      </c>
    </row>
    <row r="105" spans="1:6" x14ac:dyDescent="0.2">
      <c r="A105" t="str">
        <f>$A$20</f>
        <v>Professional services</v>
      </c>
      <c r="B105" s="27">
        <f t="shared" si="11"/>
        <v>8.6120000000000374</v>
      </c>
      <c r="C105" s="27">
        <f t="shared" si="12"/>
        <v>-5.8699999999999335</v>
      </c>
      <c r="D105" s="27">
        <f t="shared" si="11"/>
        <v>3.5659999999999599</v>
      </c>
      <c r="E105" s="27">
        <f t="shared" si="11"/>
        <v>5.1469999999999203</v>
      </c>
      <c r="F105" s="27">
        <f t="shared" si="13"/>
        <v>8.7129999999998802</v>
      </c>
    </row>
    <row r="106" spans="1:6" x14ac:dyDescent="0.2">
      <c r="A106" s="10" t="str">
        <f>$A$21</f>
        <v>Support services</v>
      </c>
      <c r="B106" s="27">
        <f t="shared" ref="B106:B111" si="14">C21-B21</f>
        <v>7.9610000000001691</v>
      </c>
      <c r="C106" s="27">
        <f t="shared" ref="C106:C111" si="15">D21-C21</f>
        <v>-8.1640000000001862</v>
      </c>
      <c r="D106" s="27">
        <f t="shared" ref="D106:D111" si="16">E21-D21</f>
        <v>3.1989999999998844</v>
      </c>
      <c r="E106" s="27">
        <f t="shared" ref="E106:E111" si="17">F21-E21</f>
        <v>6.0380000000002525</v>
      </c>
      <c r="F106" s="27">
        <f t="shared" si="13"/>
        <v>9.2370000000001369</v>
      </c>
    </row>
    <row r="107" spans="1:6" x14ac:dyDescent="0.2">
      <c r="A107" s="10" t="str">
        <f>$A$22</f>
        <v>Public admin. and defence</v>
      </c>
      <c r="B107" s="27">
        <f t="shared" si="14"/>
        <v>1.5330000000000439</v>
      </c>
      <c r="C107" s="27">
        <f t="shared" si="15"/>
        <v>0.60499999999998266</v>
      </c>
      <c r="D107" s="27">
        <f t="shared" si="16"/>
        <v>1.1639999999998665</v>
      </c>
      <c r="E107" s="27">
        <f t="shared" si="17"/>
        <v>-0.56699999999981543</v>
      </c>
      <c r="F107" s="27">
        <f t="shared" si="13"/>
        <v>0.59700000000005105</v>
      </c>
    </row>
    <row r="108" spans="1:6" x14ac:dyDescent="0.2">
      <c r="A108" s="10" t="str">
        <f>$A$23</f>
        <v>Education</v>
      </c>
      <c r="B108" s="27">
        <f t="shared" si="14"/>
        <v>0.98099999999986665</v>
      </c>
      <c r="C108" s="27">
        <f t="shared" si="15"/>
        <v>-1.7969999999998549</v>
      </c>
      <c r="D108" s="27">
        <f t="shared" si="16"/>
        <v>-0.17999999999975103</v>
      </c>
      <c r="E108" s="27">
        <f t="shared" si="17"/>
        <v>1.7159999999999087</v>
      </c>
      <c r="F108" s="27">
        <f t="shared" si="13"/>
        <v>1.5360000000001577</v>
      </c>
    </row>
    <row r="109" spans="1:6" x14ac:dyDescent="0.2">
      <c r="A109" s="10" t="str">
        <f>$A$24</f>
        <v>Health and social work</v>
      </c>
      <c r="B109" s="27">
        <f t="shared" si="14"/>
        <v>5.0860000000001122</v>
      </c>
      <c r="C109" s="27">
        <f t="shared" si="15"/>
        <v>-0.6300000000000523</v>
      </c>
      <c r="D109" s="27">
        <f t="shared" si="16"/>
        <v>4.0930000000001598</v>
      </c>
      <c r="E109" s="27">
        <f t="shared" si="17"/>
        <v>1.6109999999997626</v>
      </c>
      <c r="F109" s="27">
        <f t="shared" si="13"/>
        <v>5.7039999999999225</v>
      </c>
    </row>
    <row r="110" spans="1:6" x14ac:dyDescent="0.2">
      <c r="A110" s="10" t="str">
        <f>$A$25</f>
        <v>Arts and entertainment</v>
      </c>
      <c r="B110" s="27">
        <f t="shared" si="14"/>
        <v>-3.8550000000000999</v>
      </c>
      <c r="C110" s="27">
        <f t="shared" si="15"/>
        <v>-0.20299999999998519</v>
      </c>
      <c r="D110" s="27">
        <f t="shared" si="16"/>
        <v>1.6699999999999875</v>
      </c>
      <c r="E110" s="27">
        <f t="shared" si="17"/>
        <v>2.3530000000000157</v>
      </c>
      <c r="F110" s="27">
        <f t="shared" si="13"/>
        <v>4.0230000000000032</v>
      </c>
    </row>
    <row r="111" spans="1:6" x14ac:dyDescent="0.2">
      <c r="A111" s="10" t="str">
        <f>$A$26</f>
        <v>Other services</v>
      </c>
      <c r="B111" s="27">
        <f t="shared" si="14"/>
        <v>-0.92799999999992622</v>
      </c>
      <c r="C111" s="27">
        <f t="shared" si="15"/>
        <v>-0.963000000000104</v>
      </c>
      <c r="D111" s="27">
        <f t="shared" si="16"/>
        <v>-1.1850000000000165</v>
      </c>
      <c r="E111" s="27">
        <f t="shared" si="17"/>
        <v>-0.27399999999994407</v>
      </c>
      <c r="F111" s="27">
        <f t="shared" si="13"/>
        <v>-1.4589999999999606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46.165000000000759</v>
      </c>
      <c r="C113" s="29">
        <f>D28-C28</f>
        <v>-20.907000000000039</v>
      </c>
      <c r="D113" s="29">
        <f>E28-D28</f>
        <v>17.17299999999932</v>
      </c>
      <c r="E113" s="29">
        <f>F28-E28</f>
        <v>27.44500000000005</v>
      </c>
      <c r="F113" s="29">
        <f>F28-D28</f>
        <v>44.61799999999937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Brighton and Hove East Sussex West Sussex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15.410000000000014</v>
      </c>
      <c r="C7" s="31">
        <f>'Ind T1'!C7</f>
        <v>20.347000000000019</v>
      </c>
      <c r="D7" s="31">
        <f>'Ind T1'!D7</f>
        <v>18.068999999999964</v>
      </c>
      <c r="E7" s="31">
        <f>'Ind T1'!E7</f>
        <v>18.583000000000009</v>
      </c>
      <c r="F7" s="31">
        <f>'Ind T1'!F7</f>
        <v>19.366999999999997</v>
      </c>
      <c r="H7" s="31">
        <f>C7-B7</f>
        <v>4.9370000000000047</v>
      </c>
      <c r="I7" s="31">
        <f>D7-C7</f>
        <v>-2.2780000000000555</v>
      </c>
      <c r="J7" s="31">
        <f>E7-D7</f>
        <v>0.51400000000004553</v>
      </c>
      <c r="K7" s="31">
        <f>F7-E7</f>
        <v>0.78399999999998826</v>
      </c>
      <c r="L7" s="31">
        <f>F7-D7</f>
        <v>1.2980000000000338</v>
      </c>
    </row>
    <row r="8" spans="1:12" x14ac:dyDescent="0.2">
      <c r="A8" t="str">
        <f>'Ind T2'!A5</f>
        <v>Agriculture</v>
      </c>
      <c r="B8" s="32">
        <f>'Ind T2'!B5</f>
        <v>9.3710000000000022</v>
      </c>
      <c r="C8" s="32">
        <f>'Ind T2'!C5</f>
        <v>10.953000000000014</v>
      </c>
      <c r="D8" s="32">
        <f>'Ind T2'!D5</f>
        <v>8.6889999999999841</v>
      </c>
      <c r="E8" s="32">
        <f>'Ind T2'!E5</f>
        <v>8.9769999999999985</v>
      </c>
      <c r="F8" s="32">
        <f>'Ind T2'!F5</f>
        <v>9.2110000000000021</v>
      </c>
      <c r="H8" s="11">
        <f t="shared" ref="H8:H40" si="0">C8-B8</f>
        <v>1.5820000000000114</v>
      </c>
      <c r="I8" s="31">
        <f t="shared" ref="I8:I38" si="1">D8-C8</f>
        <v>-2.2640000000000295</v>
      </c>
      <c r="J8" s="11">
        <f t="shared" ref="J8:J38" si="2">E8-D8</f>
        <v>0.28800000000001447</v>
      </c>
      <c r="K8" s="11">
        <f t="shared" ref="K8:K38" si="3">F8-E8</f>
        <v>0.23400000000000354</v>
      </c>
      <c r="L8" s="31">
        <f t="shared" ref="L8:L40" si="4">F8-D8</f>
        <v>0.52200000000001801</v>
      </c>
    </row>
    <row r="9" spans="1:12" x14ac:dyDescent="0.2">
      <c r="A9" t="str">
        <f>'Ind T2'!A6</f>
        <v>Mining and quarrying</v>
      </c>
      <c r="B9" s="32">
        <f>'Ind T2'!B6</f>
        <v>0.22099999999999961</v>
      </c>
      <c r="C9" s="32">
        <f>'Ind T2'!C6</f>
        <v>0.53699999999999959</v>
      </c>
      <c r="D9" s="32">
        <f>'Ind T2'!D6</f>
        <v>0.41499999999999942</v>
      </c>
      <c r="E9" s="32">
        <f>'Ind T2'!E6</f>
        <v>0.375999999999999</v>
      </c>
      <c r="F9" s="32">
        <f>'Ind T2'!F6</f>
        <v>0.3420000000000008</v>
      </c>
      <c r="H9" s="11">
        <f t="shared" si="0"/>
        <v>0.31599999999999995</v>
      </c>
      <c r="I9" s="31">
        <f t="shared" si="1"/>
        <v>-0.12200000000000016</v>
      </c>
      <c r="J9" s="11">
        <f t="shared" si="2"/>
        <v>-3.9000000000000423E-2</v>
      </c>
      <c r="K9" s="11">
        <f t="shared" si="3"/>
        <v>-3.3999999999998198E-2</v>
      </c>
      <c r="L9" s="31">
        <f t="shared" si="4"/>
        <v>-7.2999999999998622E-2</v>
      </c>
    </row>
    <row r="10" spans="1:12" x14ac:dyDescent="0.2">
      <c r="A10" t="str">
        <f>'Ind T2'!A10</f>
        <v>Electricity and gas</v>
      </c>
      <c r="B10" s="32">
        <f>'Ind T2'!B10</f>
        <v>1.6829999999999989</v>
      </c>
      <c r="C10" s="32">
        <f>'Ind T2'!C10</f>
        <v>3.4239999999999973</v>
      </c>
      <c r="D10" s="32">
        <f>'Ind T2'!D10</f>
        <v>3.9159999999999919</v>
      </c>
      <c r="E10" s="32">
        <f>'Ind T2'!E10</f>
        <v>3.8450000000000015</v>
      </c>
      <c r="F10" s="32">
        <f>'Ind T2'!F10</f>
        <v>3.8640000000000061</v>
      </c>
      <c r="H10" s="11">
        <f t="shared" si="0"/>
        <v>1.7409999999999983</v>
      </c>
      <c r="I10" s="31">
        <f t="shared" si="1"/>
        <v>0.49199999999999466</v>
      </c>
      <c r="J10" s="11">
        <f t="shared" si="2"/>
        <v>-7.0999999999990404E-2</v>
      </c>
      <c r="K10" s="11">
        <f t="shared" si="3"/>
        <v>1.9000000000004569E-2</v>
      </c>
      <c r="L10" s="31">
        <f t="shared" si="4"/>
        <v>-5.1999999999985835E-2</v>
      </c>
    </row>
    <row r="11" spans="1:12" x14ac:dyDescent="0.2">
      <c r="A11" t="str">
        <f>'Ind T2'!A11</f>
        <v>Water and sewerage</v>
      </c>
      <c r="B11" s="32">
        <f>'Ind T2'!B11</f>
        <v>4.1350000000000122</v>
      </c>
      <c r="C11" s="32">
        <f>'Ind T2'!C11</f>
        <v>5.4330000000000078</v>
      </c>
      <c r="D11" s="32">
        <f>'Ind T2'!D11</f>
        <v>5.0489999999999879</v>
      </c>
      <c r="E11" s="32">
        <f>'Ind T2'!E11</f>
        <v>5.3850000000000087</v>
      </c>
      <c r="F11" s="32">
        <f>'Ind T2'!F11</f>
        <v>5.9499999999999895</v>
      </c>
      <c r="H11" s="11">
        <f t="shared" ref="H11" si="5">C11-B11</f>
        <v>1.2979999999999956</v>
      </c>
      <c r="I11" s="31">
        <f t="shared" ref="I11" si="6">D11-C11</f>
        <v>-0.38400000000001988</v>
      </c>
      <c r="J11" s="11">
        <f t="shared" ref="J11" si="7">E11-D11</f>
        <v>0.33600000000002073</v>
      </c>
      <c r="K11" s="11">
        <f t="shared" ref="K11" si="8">F11-E11</f>
        <v>0.56499999999998085</v>
      </c>
      <c r="L11" s="31">
        <f t="shared" si="4"/>
        <v>0.90100000000000158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44.672000000000033</v>
      </c>
      <c r="C13" s="31">
        <f>'Ind T1'!C8</f>
        <v>51.95800000000002</v>
      </c>
      <c r="D13" s="31">
        <f>'Ind T1'!D8</f>
        <v>51.746000000000024</v>
      </c>
      <c r="E13" s="31">
        <f>'Ind T1'!E8</f>
        <v>49.310000000000073</v>
      </c>
      <c r="F13" s="31">
        <f>'Ind T1'!F8</f>
        <v>43.252999999999986</v>
      </c>
      <c r="H13" s="31">
        <f t="shared" si="0"/>
        <v>7.2859999999999872</v>
      </c>
      <c r="I13" s="31">
        <f t="shared" si="1"/>
        <v>-0.21199999999999619</v>
      </c>
      <c r="J13" s="31">
        <f t="shared" si="2"/>
        <v>-2.4359999999999502</v>
      </c>
      <c r="K13" s="31">
        <f t="shared" si="3"/>
        <v>-6.0570000000000874</v>
      </c>
      <c r="L13" s="31">
        <f t="shared" si="4"/>
        <v>-8.4930000000000376</v>
      </c>
    </row>
    <row r="14" spans="1:12" x14ac:dyDescent="0.2">
      <c r="A14" t="str">
        <f>'Ind T2'!A7</f>
        <v>Food drink and tobacco</v>
      </c>
      <c r="B14" s="32">
        <f>'Ind T2'!B7</f>
        <v>4.3890000000000047</v>
      </c>
      <c r="C14" s="32">
        <f>'Ind T2'!C7</f>
        <v>6.0050000000000008</v>
      </c>
      <c r="D14" s="32">
        <f>'Ind T2'!D7</f>
        <v>5.9820000000000064</v>
      </c>
      <c r="E14" s="32">
        <f>'Ind T2'!E7</f>
        <v>6.5480000000000214</v>
      </c>
      <c r="F14" s="32">
        <f>'Ind T2'!F7</f>
        <v>7.2349999999999968</v>
      </c>
      <c r="H14" s="11">
        <f t="shared" si="0"/>
        <v>1.6159999999999961</v>
      </c>
      <c r="I14" s="31">
        <f t="shared" si="1"/>
        <v>-2.2999999999994358E-2</v>
      </c>
      <c r="J14" s="11">
        <f t="shared" si="2"/>
        <v>0.56600000000001494</v>
      </c>
      <c r="K14" s="11">
        <f t="shared" si="3"/>
        <v>0.68699999999997541</v>
      </c>
      <c r="L14" s="31">
        <f t="shared" si="4"/>
        <v>1.2529999999999903</v>
      </c>
    </row>
    <row r="15" spans="1:12" x14ac:dyDescent="0.2">
      <c r="A15" t="str">
        <f>'Ind T2'!A8</f>
        <v>Engineering</v>
      </c>
      <c r="B15" s="32">
        <f>'Ind T2'!B8</f>
        <v>11.527000000000008</v>
      </c>
      <c r="C15" s="32">
        <f>'Ind T2'!C8</f>
        <v>15.177999999999999</v>
      </c>
      <c r="D15" s="32">
        <f>'Ind T2'!D8</f>
        <v>14.968</v>
      </c>
      <c r="E15" s="32">
        <f>'Ind T2'!E8</f>
        <v>13.939000000000011</v>
      </c>
      <c r="F15" s="32">
        <f>'Ind T2'!F8</f>
        <v>10.296999999999995</v>
      </c>
      <c r="H15" s="11">
        <f t="shared" si="0"/>
        <v>3.6509999999999909</v>
      </c>
      <c r="I15" s="31">
        <f t="shared" si="1"/>
        <v>-0.20999999999999908</v>
      </c>
      <c r="J15" s="11">
        <f t="shared" si="2"/>
        <v>-1.0289999999999893</v>
      </c>
      <c r="K15" s="11">
        <f t="shared" si="3"/>
        <v>-3.6420000000000154</v>
      </c>
      <c r="L15" s="31">
        <f t="shared" si="4"/>
        <v>-4.6710000000000047</v>
      </c>
    </row>
    <row r="16" spans="1:12" x14ac:dyDescent="0.2">
      <c r="A16" t="str">
        <f>'Ind T2'!A9</f>
        <v>Rest of manufacturing</v>
      </c>
      <c r="B16" s="32">
        <f>'Ind T2'!B9</f>
        <v>28.756000000000018</v>
      </c>
      <c r="C16" s="32">
        <f>'Ind T2'!C9</f>
        <v>30.77500000000002</v>
      </c>
      <c r="D16" s="32">
        <f>'Ind T2'!D9</f>
        <v>30.796000000000014</v>
      </c>
      <c r="E16" s="32">
        <f>'Ind T2'!E9</f>
        <v>28.823000000000039</v>
      </c>
      <c r="F16" s="32">
        <f>'Ind T2'!F9</f>
        <v>25.720999999999989</v>
      </c>
      <c r="H16" s="11">
        <f t="shared" si="0"/>
        <v>2.0190000000000019</v>
      </c>
      <c r="I16" s="31">
        <f t="shared" si="1"/>
        <v>2.099999999999369E-2</v>
      </c>
      <c r="J16" s="11">
        <f t="shared" si="2"/>
        <v>-1.9729999999999741</v>
      </c>
      <c r="K16" s="11">
        <f t="shared" si="3"/>
        <v>-3.1020000000000501</v>
      </c>
      <c r="L16" s="31">
        <f t="shared" si="4"/>
        <v>-5.0750000000000242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54.114000000000026</v>
      </c>
      <c r="C18" s="31">
        <f>'Ind T1'!C9</f>
        <v>60.05400000000003</v>
      </c>
      <c r="D18" s="31">
        <f>'Ind T1'!D9</f>
        <v>61.280000000000086</v>
      </c>
      <c r="E18" s="31">
        <f>'Ind T1'!E9</f>
        <v>64.053999999999832</v>
      </c>
      <c r="F18" s="31">
        <f>'Ind T1'!F9</f>
        <v>67.483999999999895</v>
      </c>
      <c r="H18" s="31">
        <f t="shared" si="0"/>
        <v>5.9400000000000048</v>
      </c>
      <c r="I18" s="31">
        <f t="shared" si="1"/>
        <v>1.2260000000000559</v>
      </c>
      <c r="J18" s="31">
        <f t="shared" si="2"/>
        <v>2.7739999999997451</v>
      </c>
      <c r="K18" s="31">
        <f t="shared" si="3"/>
        <v>3.4300000000000637</v>
      </c>
      <c r="L18" s="31">
        <f t="shared" si="4"/>
        <v>6.2039999999998088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232.62899999999988</v>
      </c>
      <c r="C20" s="31">
        <f>'Ind T1'!C10</f>
        <v>251.05100000000019</v>
      </c>
      <c r="D20" s="31">
        <f>'Ind T1'!D10</f>
        <v>244.76600000000059</v>
      </c>
      <c r="E20" s="31">
        <f>'Ind T1'!E10</f>
        <v>248.01399999999981</v>
      </c>
      <c r="F20" s="31">
        <f>'Ind T1'!F10</f>
        <v>259.84599999999972</v>
      </c>
      <c r="H20" s="31">
        <f t="shared" si="0"/>
        <v>18.42200000000031</v>
      </c>
      <c r="I20" s="31">
        <f t="shared" si="1"/>
        <v>-6.2849999999995987</v>
      </c>
      <c r="J20" s="31">
        <f t="shared" si="2"/>
        <v>3.2479999999992231</v>
      </c>
      <c r="K20" s="31">
        <f t="shared" si="3"/>
        <v>11.831999999999908</v>
      </c>
      <c r="L20" s="31">
        <f t="shared" si="4"/>
        <v>15.079999999999131</v>
      </c>
    </row>
    <row r="21" spans="1:12" x14ac:dyDescent="0.2">
      <c r="A21" s="10" t="str">
        <f>'Ind T2'!A13</f>
        <v>Wholesale and retail trade</v>
      </c>
      <c r="B21" s="32">
        <f>'Ind T2'!B13</f>
        <v>124.9499999999998</v>
      </c>
      <c r="C21" s="32">
        <f>'Ind T2'!C13</f>
        <v>127.63900000000019</v>
      </c>
      <c r="D21" s="32">
        <f>'Ind T2'!D13</f>
        <v>130.76000000000033</v>
      </c>
      <c r="E21" s="32">
        <f>'Ind T2'!E13</f>
        <v>131.55699999999985</v>
      </c>
      <c r="F21" s="32">
        <f>'Ind T2'!F13</f>
        <v>133.18799999999959</v>
      </c>
      <c r="H21" s="11">
        <f t="shared" si="0"/>
        <v>2.6890000000003909</v>
      </c>
      <c r="I21" s="31">
        <f t="shared" si="1"/>
        <v>3.1210000000001372</v>
      </c>
      <c r="J21" s="11">
        <f t="shared" si="2"/>
        <v>0.79699999999951388</v>
      </c>
      <c r="K21" s="11">
        <f t="shared" si="3"/>
        <v>1.6309999999997444</v>
      </c>
      <c r="L21" s="31">
        <f t="shared" si="4"/>
        <v>2.4279999999992583</v>
      </c>
    </row>
    <row r="22" spans="1:12" x14ac:dyDescent="0.2">
      <c r="A22" s="10" t="str">
        <f>'Ind T2'!A14</f>
        <v>Transport and storage</v>
      </c>
      <c r="B22" s="32">
        <f>'Ind T2'!B14</f>
        <v>43.334000000000046</v>
      </c>
      <c r="C22" s="32">
        <f>'Ind T2'!C14</f>
        <v>50.569999999999851</v>
      </c>
      <c r="D22" s="32">
        <f>'Ind T2'!D14</f>
        <v>46.637000000000143</v>
      </c>
      <c r="E22" s="32">
        <f>'Ind T2'!E14</f>
        <v>45.513000000000048</v>
      </c>
      <c r="F22" s="32">
        <f>'Ind T2'!F14</f>
        <v>45.175000000000054</v>
      </c>
      <c r="H22" s="11">
        <f t="shared" si="0"/>
        <v>7.2359999999998053</v>
      </c>
      <c r="I22" s="31">
        <f t="shared" si="1"/>
        <v>-3.9329999999997085</v>
      </c>
      <c r="J22" s="11">
        <f t="shared" si="2"/>
        <v>-1.1240000000000947</v>
      </c>
      <c r="K22" s="11">
        <f t="shared" si="3"/>
        <v>-0.33799999999999386</v>
      </c>
      <c r="L22" s="31">
        <f t="shared" si="4"/>
        <v>-1.4620000000000886</v>
      </c>
    </row>
    <row r="23" spans="1:12" x14ac:dyDescent="0.2">
      <c r="A23" s="10" t="str">
        <f>'Ind T2'!A15</f>
        <v>Accommodation and food</v>
      </c>
      <c r="B23" s="32">
        <f>'Ind T2'!B15</f>
        <v>64.345000000000027</v>
      </c>
      <c r="C23" s="32">
        <f>'Ind T2'!C15</f>
        <v>72.842000000000127</v>
      </c>
      <c r="D23" s="32">
        <f>'Ind T2'!D15</f>
        <v>67.369000000000099</v>
      </c>
      <c r="E23" s="32">
        <f>'Ind T2'!E15</f>
        <v>70.943999999999932</v>
      </c>
      <c r="F23" s="32">
        <f>'Ind T2'!F15</f>
        <v>81.483000000000075</v>
      </c>
      <c r="H23" s="11">
        <f t="shared" si="0"/>
        <v>8.4970000000000994</v>
      </c>
      <c r="I23" s="31">
        <f t="shared" si="1"/>
        <v>-5.4730000000000274</v>
      </c>
      <c r="J23" s="11">
        <f t="shared" si="2"/>
        <v>3.5749999999998323</v>
      </c>
      <c r="K23" s="11">
        <f t="shared" si="3"/>
        <v>10.539000000000144</v>
      </c>
      <c r="L23" s="31">
        <f t="shared" si="4"/>
        <v>14.113999999999976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265.36399999999992</v>
      </c>
      <c r="C25" s="31">
        <f>'Ind T1'!C11</f>
        <v>267.34400000000022</v>
      </c>
      <c r="D25" s="31">
        <f>'Ind T1'!D11</f>
        <v>255.80799999999999</v>
      </c>
      <c r="E25" s="31">
        <f>'Ind T1'!E11</f>
        <v>263.8039999999998</v>
      </c>
      <c r="F25" s="31">
        <f>'Ind T1'!F11</f>
        <v>278.49999999999994</v>
      </c>
      <c r="H25" s="31">
        <f t="shared" si="0"/>
        <v>1.9800000000003024</v>
      </c>
      <c r="I25" s="31">
        <f t="shared" si="1"/>
        <v>-11.536000000000229</v>
      </c>
      <c r="J25" s="31">
        <f t="shared" si="2"/>
        <v>7.9959999999998104</v>
      </c>
      <c r="K25" s="31">
        <f t="shared" si="3"/>
        <v>14.69600000000014</v>
      </c>
      <c r="L25" s="31">
        <f t="shared" si="4"/>
        <v>22.69199999999995</v>
      </c>
    </row>
    <row r="26" spans="1:12" x14ac:dyDescent="0.2">
      <c r="A26" s="10" t="str">
        <f>'Ind T2'!A16</f>
        <v>Media</v>
      </c>
      <c r="B26" s="11">
        <f>'Ind T2'!B16</f>
        <v>9.4520000000000124</v>
      </c>
      <c r="C26" s="11">
        <f>'Ind T2'!C16</f>
        <v>6.4750000000000103</v>
      </c>
      <c r="D26" s="11">
        <f>'Ind T2'!D16</f>
        <v>7.2239999999999922</v>
      </c>
      <c r="E26" s="11">
        <f>'Ind T2'!E16</f>
        <v>6.948999999999991</v>
      </c>
      <c r="F26" s="11">
        <f>'Ind T2'!F16</f>
        <v>6.7779999999999987</v>
      </c>
      <c r="H26" s="11">
        <f t="shared" si="0"/>
        <v>-2.9770000000000021</v>
      </c>
      <c r="I26" s="31">
        <f t="shared" si="1"/>
        <v>0.7489999999999819</v>
      </c>
      <c r="J26" s="11">
        <f t="shared" si="2"/>
        <v>-0.27500000000000124</v>
      </c>
      <c r="K26" s="11">
        <f t="shared" si="3"/>
        <v>-0.17099999999999227</v>
      </c>
      <c r="L26" s="31">
        <f t="shared" si="4"/>
        <v>-0.44599999999999351</v>
      </c>
    </row>
    <row r="27" spans="1:12" x14ac:dyDescent="0.2">
      <c r="A27" s="10" t="str">
        <f>'Ind T2'!A17</f>
        <v>Information technology</v>
      </c>
      <c r="B27" s="11">
        <f>'Ind T2'!B17</f>
        <v>26.976999999999926</v>
      </c>
      <c r="C27" s="11">
        <f>'Ind T2'!C17</f>
        <v>24.239000000000015</v>
      </c>
      <c r="D27" s="11">
        <f>'Ind T2'!D17</f>
        <v>24.621000000000063</v>
      </c>
      <c r="E27" s="11">
        <f>'Ind T2'!E17</f>
        <v>26.383000000000006</v>
      </c>
      <c r="F27" s="11">
        <f>'Ind T2'!F17</f>
        <v>28.469999999999953</v>
      </c>
      <c r="H27" s="11">
        <f t="shared" si="0"/>
        <v>-2.7379999999999107</v>
      </c>
      <c r="I27" s="31">
        <f t="shared" si="1"/>
        <v>0.38200000000004763</v>
      </c>
      <c r="J27" s="11">
        <f t="shared" si="2"/>
        <v>1.7619999999999436</v>
      </c>
      <c r="K27" s="11">
        <f t="shared" si="3"/>
        <v>2.0869999999999465</v>
      </c>
      <c r="L27" s="31">
        <f t="shared" si="4"/>
        <v>3.8489999999998901</v>
      </c>
    </row>
    <row r="28" spans="1:12" x14ac:dyDescent="0.2">
      <c r="A28" s="10" t="str">
        <f>'Ind T2'!A18</f>
        <v>Finance and insurance</v>
      </c>
      <c r="B28" s="11">
        <f>'Ind T2'!B18</f>
        <v>28.780000000000012</v>
      </c>
      <c r="C28" s="11">
        <f>'Ind T2'!C18</f>
        <v>26.907000000000068</v>
      </c>
      <c r="D28" s="11">
        <f>'Ind T2'!D18</f>
        <v>27.123999999999995</v>
      </c>
      <c r="E28" s="11">
        <f>'Ind T2'!E18</f>
        <v>26.397000000000027</v>
      </c>
      <c r="F28" s="11">
        <f>'Ind T2'!F18</f>
        <v>24.349000000000022</v>
      </c>
      <c r="H28" s="11">
        <f t="shared" si="0"/>
        <v>-1.8729999999999443</v>
      </c>
      <c r="I28" s="31">
        <f t="shared" si="1"/>
        <v>0.2169999999999277</v>
      </c>
      <c r="J28" s="11">
        <f t="shared" si="2"/>
        <v>-0.72699999999996834</v>
      </c>
      <c r="K28" s="11">
        <f t="shared" si="3"/>
        <v>-2.0480000000000054</v>
      </c>
      <c r="L28" s="31">
        <f t="shared" si="4"/>
        <v>-2.7749999999999737</v>
      </c>
    </row>
    <row r="29" spans="1:12" x14ac:dyDescent="0.2">
      <c r="A29" s="10" t="str">
        <f>'Ind T2'!A19</f>
        <v>Real estate</v>
      </c>
      <c r="B29" s="11">
        <f>'Ind T2'!B19</f>
        <v>15.918000000000012</v>
      </c>
      <c r="C29" s="11">
        <f>'Ind T2'!C19</f>
        <v>13.696000000000002</v>
      </c>
      <c r="D29" s="11">
        <f>'Ind T2'!D19</f>
        <v>16.011999999999968</v>
      </c>
      <c r="E29" s="11">
        <f>'Ind T2'!E19</f>
        <v>15.99799999999999</v>
      </c>
      <c r="F29" s="11">
        <f>'Ind T2'!F19</f>
        <v>17.561999999999962</v>
      </c>
      <c r="H29" s="11">
        <f t="shared" ref="H29:H31" si="9">C29-B29</f>
        <v>-2.2220000000000102</v>
      </c>
      <c r="I29" s="31">
        <f t="shared" ref="I29:I31" si="10">D29-C29</f>
        <v>2.315999999999967</v>
      </c>
      <c r="J29" s="11">
        <f t="shared" ref="J29:J31" si="11">E29-D29</f>
        <v>-1.399999999997803E-2</v>
      </c>
      <c r="K29" s="11">
        <f t="shared" ref="K29:K31" si="12">F29-E29</f>
        <v>1.5639999999999716</v>
      </c>
      <c r="L29" s="31">
        <f t="shared" si="4"/>
        <v>1.5499999999999936</v>
      </c>
    </row>
    <row r="30" spans="1:12" x14ac:dyDescent="0.2">
      <c r="A30" s="10" t="str">
        <f>'Ind T2'!A20</f>
        <v>Professional services</v>
      </c>
      <c r="B30" s="11">
        <f>'Ind T2'!B20</f>
        <v>61.511999999999958</v>
      </c>
      <c r="C30" s="11">
        <f>'Ind T2'!C20</f>
        <v>70.123999999999995</v>
      </c>
      <c r="D30" s="11">
        <f>'Ind T2'!D20</f>
        <v>64.254000000000062</v>
      </c>
      <c r="E30" s="11">
        <f>'Ind T2'!E20</f>
        <v>67.820000000000022</v>
      </c>
      <c r="F30" s="11">
        <f>'Ind T2'!F20</f>
        <v>72.966999999999942</v>
      </c>
      <c r="H30" s="11">
        <f t="shared" si="9"/>
        <v>8.6120000000000374</v>
      </c>
      <c r="I30" s="31">
        <f t="shared" si="10"/>
        <v>-5.8699999999999335</v>
      </c>
      <c r="J30" s="11">
        <f t="shared" si="11"/>
        <v>3.5659999999999599</v>
      </c>
      <c r="K30" s="11">
        <f t="shared" si="12"/>
        <v>5.1469999999999203</v>
      </c>
      <c r="L30" s="31">
        <f t="shared" si="4"/>
        <v>8.7129999999998802</v>
      </c>
    </row>
    <row r="31" spans="1:12" x14ac:dyDescent="0.2">
      <c r="A31" s="10" t="str">
        <f>'Ind T2'!A21</f>
        <v>Support services</v>
      </c>
      <c r="B31" s="11">
        <f>'Ind T2'!B21</f>
        <v>62.630999999999943</v>
      </c>
      <c r="C31" s="11">
        <f>'Ind T2'!C21</f>
        <v>70.592000000000112</v>
      </c>
      <c r="D31" s="11">
        <f>'Ind T2'!D21</f>
        <v>62.427999999999926</v>
      </c>
      <c r="E31" s="11">
        <f>'Ind T2'!E21</f>
        <v>65.626999999999811</v>
      </c>
      <c r="F31" s="11">
        <f>'Ind T2'!F21</f>
        <v>71.665000000000063</v>
      </c>
      <c r="H31" s="11">
        <f t="shared" si="9"/>
        <v>7.9610000000001691</v>
      </c>
      <c r="I31" s="31">
        <f t="shared" si="10"/>
        <v>-8.1640000000001862</v>
      </c>
      <c r="J31" s="11">
        <f t="shared" si="11"/>
        <v>3.1989999999998844</v>
      </c>
      <c r="K31" s="11">
        <f t="shared" si="12"/>
        <v>6.0380000000002525</v>
      </c>
      <c r="L31" s="31">
        <f t="shared" si="4"/>
        <v>9.2370000000001369</v>
      </c>
    </row>
    <row r="32" spans="1:12" x14ac:dyDescent="0.2">
      <c r="A32" s="10" t="str">
        <f>'Ind T2'!A25</f>
        <v>Arts and entertainment</v>
      </c>
      <c r="B32" s="11">
        <f>'Ind T2'!B25</f>
        <v>29.802000000000078</v>
      </c>
      <c r="C32" s="11">
        <f>'Ind T2'!C25</f>
        <v>25.946999999999978</v>
      </c>
      <c r="D32" s="11">
        <f>'Ind T2'!D25</f>
        <v>25.743999999999993</v>
      </c>
      <c r="E32" s="11">
        <f>'Ind T2'!E25</f>
        <v>27.41399999999998</v>
      </c>
      <c r="F32" s="11">
        <f>'Ind T2'!F25</f>
        <v>29.766999999999996</v>
      </c>
      <c r="H32" s="11">
        <f t="shared" ref="H32" si="13">C32-B32</f>
        <v>-3.8550000000000999</v>
      </c>
      <c r="I32" s="31">
        <f t="shared" ref="I32:I33" si="14">D32-C32</f>
        <v>-0.20299999999998519</v>
      </c>
      <c r="J32" s="11">
        <f t="shared" ref="J32:J33" si="15">E32-D32</f>
        <v>1.6699999999999875</v>
      </c>
      <c r="K32" s="11">
        <f t="shared" ref="K32:K33" si="16">F32-E32</f>
        <v>2.3530000000000157</v>
      </c>
      <c r="L32" s="31">
        <f t="shared" si="4"/>
        <v>4.0230000000000032</v>
      </c>
    </row>
    <row r="33" spans="1:12" x14ac:dyDescent="0.2">
      <c r="A33" s="10" t="str">
        <f>'Ind T2'!A26</f>
        <v>Other services</v>
      </c>
      <c r="B33" s="11">
        <f>'Ind T2'!B26</f>
        <v>30.292000000000005</v>
      </c>
      <c r="C33" s="11">
        <f>'Ind T2'!C26</f>
        <v>29.364000000000079</v>
      </c>
      <c r="D33" s="11">
        <f>'Ind T2'!D26</f>
        <v>28.400999999999975</v>
      </c>
      <c r="E33" s="11">
        <f>'Ind T2'!E26</f>
        <v>27.215999999999958</v>
      </c>
      <c r="F33" s="11">
        <f>'Ind T2'!F26</f>
        <v>26.942000000000014</v>
      </c>
      <c r="H33" s="11">
        <f>C33-B33</f>
        <v>-0.92799999999992622</v>
      </c>
      <c r="I33" s="31">
        <f t="shared" si="14"/>
        <v>-0.963000000000104</v>
      </c>
      <c r="J33" s="11">
        <f t="shared" si="15"/>
        <v>-1.1850000000000165</v>
      </c>
      <c r="K33" s="11">
        <f t="shared" si="16"/>
        <v>-0.27399999999994407</v>
      </c>
      <c r="L33" s="31">
        <f t="shared" si="4"/>
        <v>-1.4589999999999606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224.4439999999999</v>
      </c>
      <c r="C35" s="31">
        <f>'Ind T1'!C12</f>
        <v>232.04399999999993</v>
      </c>
      <c r="D35" s="31">
        <f>'Ind T1'!D12</f>
        <v>230.22199999999998</v>
      </c>
      <c r="E35" s="31">
        <f>'Ind T1'!E12</f>
        <v>235.29900000000026</v>
      </c>
      <c r="F35" s="31">
        <f>'Ind T1'!F12</f>
        <v>238.05900000000014</v>
      </c>
      <c r="H35" s="31">
        <f t="shared" si="0"/>
        <v>7.6000000000000227</v>
      </c>
      <c r="I35" s="31">
        <f t="shared" si="1"/>
        <v>-1.8219999999999459</v>
      </c>
      <c r="J35" s="31">
        <f t="shared" si="2"/>
        <v>5.0770000000002824</v>
      </c>
      <c r="K35" s="31">
        <f t="shared" si="3"/>
        <v>2.7599999999998772</v>
      </c>
      <c r="L35" s="31">
        <f t="shared" si="4"/>
        <v>7.8370000000001596</v>
      </c>
    </row>
    <row r="36" spans="1:12" x14ac:dyDescent="0.2">
      <c r="A36" s="10" t="str">
        <f>'Ind T2'!A22</f>
        <v>Public admin. and defence</v>
      </c>
      <c r="B36" s="32">
        <f>'Ind T2'!B22</f>
        <v>33.664999999999999</v>
      </c>
      <c r="C36" s="32">
        <f>'Ind T2'!C22</f>
        <v>35.198000000000043</v>
      </c>
      <c r="D36" s="32">
        <f>'Ind T2'!D22</f>
        <v>35.803000000000026</v>
      </c>
      <c r="E36" s="32">
        <f>'Ind T2'!E22</f>
        <v>36.966999999999892</v>
      </c>
      <c r="F36" s="32">
        <f>'Ind T2'!F22</f>
        <v>36.400000000000077</v>
      </c>
      <c r="H36" s="11">
        <f t="shared" si="0"/>
        <v>1.5330000000000439</v>
      </c>
      <c r="I36" s="31">
        <f t="shared" si="1"/>
        <v>0.60499999999998266</v>
      </c>
      <c r="J36" s="11">
        <f t="shared" si="2"/>
        <v>1.1639999999998665</v>
      </c>
      <c r="K36" s="11">
        <f t="shared" si="3"/>
        <v>-0.56699999999981543</v>
      </c>
      <c r="L36" s="31">
        <f t="shared" si="4"/>
        <v>0.59700000000005105</v>
      </c>
    </row>
    <row r="37" spans="1:12" x14ac:dyDescent="0.2">
      <c r="A37" s="10" t="str">
        <f>'Ind T2'!A23</f>
        <v>Education</v>
      </c>
      <c r="B37" s="32">
        <f>'Ind T2'!B23</f>
        <v>78.156999999999854</v>
      </c>
      <c r="C37" s="32">
        <f>'Ind T2'!C23</f>
        <v>79.137999999999721</v>
      </c>
      <c r="D37" s="32">
        <f>'Ind T2'!D23</f>
        <v>77.340999999999866</v>
      </c>
      <c r="E37" s="32">
        <f>'Ind T2'!E23</f>
        <v>77.161000000000115</v>
      </c>
      <c r="F37" s="32">
        <f>'Ind T2'!F23</f>
        <v>78.877000000000024</v>
      </c>
      <c r="H37" s="11">
        <f t="shared" si="0"/>
        <v>0.98099999999986665</v>
      </c>
      <c r="I37" s="31">
        <f t="shared" si="1"/>
        <v>-1.7969999999998549</v>
      </c>
      <c r="J37" s="11">
        <f t="shared" si="2"/>
        <v>-0.17999999999975103</v>
      </c>
      <c r="K37" s="11">
        <f t="shared" si="3"/>
        <v>1.7159999999999087</v>
      </c>
      <c r="L37" s="31">
        <f t="shared" si="4"/>
        <v>1.5360000000001577</v>
      </c>
    </row>
    <row r="38" spans="1:12" x14ac:dyDescent="0.2">
      <c r="A38" s="10" t="str">
        <f>'Ind T2'!A24</f>
        <v>Health and social work</v>
      </c>
      <c r="B38" s="32">
        <f>'Ind T2'!B24</f>
        <v>112.62200000000004</v>
      </c>
      <c r="C38" s="32">
        <f>'Ind T2'!C24</f>
        <v>117.70800000000015</v>
      </c>
      <c r="D38" s="32">
        <f>'Ind T2'!D24</f>
        <v>117.0780000000001</v>
      </c>
      <c r="E38" s="32">
        <f>'Ind T2'!E24</f>
        <v>121.17100000000026</v>
      </c>
      <c r="F38" s="32">
        <f>'Ind T2'!F24</f>
        <v>122.78200000000002</v>
      </c>
      <c r="H38" s="11">
        <f t="shared" si="0"/>
        <v>5.0860000000001122</v>
      </c>
      <c r="I38" s="31">
        <f t="shared" si="1"/>
        <v>-0.6300000000000523</v>
      </c>
      <c r="J38" s="11">
        <f t="shared" si="2"/>
        <v>4.0930000000001598</v>
      </c>
      <c r="K38" s="11">
        <f t="shared" si="3"/>
        <v>1.6109999999997626</v>
      </c>
      <c r="L38" s="31">
        <f t="shared" si="4"/>
        <v>5.7039999999999225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836.63299999999981</v>
      </c>
      <c r="C40" s="33">
        <f>'Ind T1'!C14</f>
        <v>882.79800000000046</v>
      </c>
      <c r="D40" s="33">
        <f>'Ind T1'!D14</f>
        <v>861.89100000000064</v>
      </c>
      <c r="E40" s="33">
        <f>'Ind T1'!E14</f>
        <v>879.06399999999985</v>
      </c>
      <c r="F40" s="33">
        <f>'Ind T1'!F14</f>
        <v>906.50899999999979</v>
      </c>
      <c r="G40" s="24"/>
      <c r="H40" s="34">
        <f t="shared" si="0"/>
        <v>46.165000000000646</v>
      </c>
      <c r="I40" s="34">
        <f>D40-C40</f>
        <v>-20.906999999999812</v>
      </c>
      <c r="J40" s="34">
        <f>E40-D40</f>
        <v>17.172999999999206</v>
      </c>
      <c r="K40" s="34">
        <f>F40-E40</f>
        <v>27.444999999999936</v>
      </c>
      <c r="L40" s="205">
        <f t="shared" si="4"/>
        <v>44.617999999999142</v>
      </c>
    </row>
    <row r="44" spans="1:12" ht="15.75" x14ac:dyDescent="0.25">
      <c r="A44" s="19" t="str">
        <f>CONCATENATE(A1," (Continued)")</f>
        <v>Industry Table 4  Employment by Industry Group in Sector (SIC 2007), 2015-2035, Brighton and Hove East Sussex West Sussex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7.1949772870575801</v>
      </c>
      <c r="C50" s="44">
        <f t="shared" ref="B50:E54" si="17">IF(AND(D$5-C$5 &lt;&gt; 0,C7&lt;&gt;0,D7&lt;&gt;0),(EXP(LN(D7/C7)/(D$5-C$5))-1)*100,0)</f>
        <v>-11.195753673760523</v>
      </c>
      <c r="D50" s="44">
        <f t="shared" si="17"/>
        <v>0.56256491792701091</v>
      </c>
      <c r="E50" s="44">
        <f t="shared" si="17"/>
        <v>0.41408901363226835</v>
      </c>
      <c r="F50" s="44">
        <f>IF(AND(F$5-D$5 &lt;&gt; 0,D7&lt;&gt;0,F7&lt;&gt;0),(EXP(LN(F7/D7)/(F$5-D$5))-1)*100,0)</f>
        <v>0.46355660821111311</v>
      </c>
      <c r="H50" s="44">
        <f>(B7/B$40)*100</f>
        <v>1.8419067858905898</v>
      </c>
      <c r="I50" s="44">
        <f>(C7/C$40)*100</f>
        <v>2.3048307766895721</v>
      </c>
      <c r="J50" s="44">
        <f>(D7/D$40)*100</f>
        <v>2.0964367884105934</v>
      </c>
      <c r="K50" s="44">
        <f>(E7/E$40)*100</f>
        <v>2.1139530227605738</v>
      </c>
      <c r="L50" s="44">
        <f>(F7/F$40)*100</f>
        <v>2.136437696702405</v>
      </c>
    </row>
    <row r="51" spans="1:12" x14ac:dyDescent="0.2">
      <c r="A51" t="str">
        <f>A8</f>
        <v>Agriculture</v>
      </c>
      <c r="B51" s="40">
        <f t="shared" si="17"/>
        <v>3.9768814092012938</v>
      </c>
      <c r="C51" s="44">
        <f t="shared" si="17"/>
        <v>-20.670136035789522</v>
      </c>
      <c r="D51" s="40">
        <f t="shared" si="17"/>
        <v>0.65428903807716043</v>
      </c>
      <c r="E51" s="40">
        <f t="shared" si="17"/>
        <v>0.25765808167281801</v>
      </c>
      <c r="F51" s="44">
        <f t="shared" ref="F51:F83" si="18">IF(AND(F$5-D$5 &lt;&gt; 0,D8&lt;&gt;0,F8&lt;&gt;0),(EXP(LN(F8/D8)/(F$5-D$5))-1)*100,0)</f>
        <v>0.3896944361864163</v>
      </c>
      <c r="H51" s="40">
        <f t="shared" ref="H51:L54" si="19">(B8/B$7)*100</f>
        <v>60.81116158338736</v>
      </c>
      <c r="I51" s="40">
        <f t="shared" si="19"/>
        <v>53.831031601710343</v>
      </c>
      <c r="J51" s="40">
        <f t="shared" si="19"/>
        <v>48.087885328463123</v>
      </c>
      <c r="K51" s="40">
        <f t="shared" si="19"/>
        <v>48.307592961308693</v>
      </c>
      <c r="L51" s="40">
        <f t="shared" si="19"/>
        <v>47.560282955542945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24.851999802150292</v>
      </c>
      <c r="C52" s="44">
        <f t="shared" si="17"/>
        <v>-22.718808193668572</v>
      </c>
      <c r="D52" s="40">
        <f t="shared" si="17"/>
        <v>-1.9544358799539197</v>
      </c>
      <c r="E52" s="40">
        <f t="shared" si="17"/>
        <v>-0.94330674638354317</v>
      </c>
      <c r="F52" s="44">
        <f t="shared" si="18"/>
        <v>-1.2815031368088814</v>
      </c>
      <c r="H52" s="40">
        <f t="shared" si="19"/>
        <v>1.4341336794289383</v>
      </c>
      <c r="I52" s="40">
        <f t="shared" si="19"/>
        <v>2.639209711505377</v>
      </c>
      <c r="J52" s="40">
        <f t="shared" si="19"/>
        <v>2.2967513420775929</v>
      </c>
      <c r="K52" s="40">
        <f t="shared" si="19"/>
        <v>2.0233546790076886</v>
      </c>
      <c r="L52" s="40">
        <f t="shared" si="19"/>
        <v>1.7658904321784523</v>
      </c>
    </row>
    <row r="53" spans="1:12" x14ac:dyDescent="0.2">
      <c r="A53" t="str">
        <f>A10</f>
        <v>Electricity and gas</v>
      </c>
      <c r="B53" s="40">
        <f t="shared" si="17"/>
        <v>19.42971887112337</v>
      </c>
      <c r="C53" s="44">
        <f t="shared" si="17"/>
        <v>14.369158878504518</v>
      </c>
      <c r="D53" s="40">
        <f t="shared" si="17"/>
        <v>-0.36527368088673517</v>
      </c>
      <c r="E53" s="40">
        <f t="shared" si="17"/>
        <v>4.9305284988387932E-2</v>
      </c>
      <c r="F53" s="44">
        <f t="shared" si="18"/>
        <v>-8.9079023180704819E-2</v>
      </c>
      <c r="H53" s="40">
        <f t="shared" si="19"/>
        <v>10.92147955872808</v>
      </c>
      <c r="I53" s="40">
        <f t="shared" si="19"/>
        <v>16.828033616749369</v>
      </c>
      <c r="J53" s="40">
        <f t="shared" si="19"/>
        <v>21.672477724279151</v>
      </c>
      <c r="K53" s="40">
        <f t="shared" si="19"/>
        <v>20.690954097831348</v>
      </c>
      <c r="L53" s="40">
        <f t="shared" si="19"/>
        <v>19.951463830226711</v>
      </c>
    </row>
    <row r="54" spans="1:12" x14ac:dyDescent="0.2">
      <c r="A54" t="str">
        <f>A11</f>
        <v>Water and sewerage</v>
      </c>
      <c r="B54" s="40">
        <f t="shared" si="17"/>
        <v>7.0634041120686053</v>
      </c>
      <c r="C54" s="44">
        <f t="shared" si="17"/>
        <v>-7.0679182771952735</v>
      </c>
      <c r="D54" s="40">
        <f t="shared" si="17"/>
        <v>1.2968796109409597</v>
      </c>
      <c r="E54" s="40">
        <f t="shared" si="17"/>
        <v>1.0027331011955187</v>
      </c>
      <c r="F54" s="44">
        <f t="shared" si="18"/>
        <v>1.1006869101462646</v>
      </c>
      <c r="H54" s="40">
        <f t="shared" si="19"/>
        <v>26.833225178455606</v>
      </c>
      <c r="I54" s="40">
        <f t="shared" si="19"/>
        <v>26.701725070034911</v>
      </c>
      <c r="J54" s="40">
        <f t="shared" si="19"/>
        <v>27.942885605180134</v>
      </c>
      <c r="K54" s="40">
        <f t="shared" si="19"/>
        <v>28.978098261852264</v>
      </c>
      <c r="L54" s="40">
        <f t="shared" si="19"/>
        <v>30.722362782051892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3.8494634977087161</v>
      </c>
      <c r="C56" s="44">
        <f t="shared" si="20"/>
        <v>-0.40802186381306838</v>
      </c>
      <c r="D56" s="44">
        <f t="shared" si="20"/>
        <v>-0.95976921626826917</v>
      </c>
      <c r="E56" s="44">
        <f t="shared" si="20"/>
        <v>-1.3020520465711782</v>
      </c>
      <c r="F56" s="44">
        <f t="shared" si="18"/>
        <v>-1.1880894086251148</v>
      </c>
      <c r="H56" s="44">
        <f>(B13/B$40)*100</f>
        <v>5.3394977248088518</v>
      </c>
      <c r="I56" s="44">
        <f>(C13/C$40)*100</f>
        <v>5.8856046343557633</v>
      </c>
      <c r="J56" s="44">
        <f>(D13/D$40)*100</f>
        <v>6.003775419397579</v>
      </c>
      <c r="K56" s="44">
        <f>(E13/E$40)*100</f>
        <v>5.6093754265901099</v>
      </c>
      <c r="L56" s="44">
        <f>(F13/F$40)*100</f>
        <v>4.7713811997453961</v>
      </c>
    </row>
    <row r="57" spans="1:12" x14ac:dyDescent="0.2">
      <c r="A57" t="str">
        <f>A14</f>
        <v>Food drink and tobacco</v>
      </c>
      <c r="B57" s="40">
        <f t="shared" si="20"/>
        <v>8.1525734377488881</v>
      </c>
      <c r="C57" s="44">
        <f t="shared" si="20"/>
        <v>-0.38301415487084212</v>
      </c>
      <c r="D57" s="40">
        <f t="shared" si="20"/>
        <v>1.8245389694006686</v>
      </c>
      <c r="E57" s="40">
        <f t="shared" si="20"/>
        <v>1.0027006957400886</v>
      </c>
      <c r="F57" s="44">
        <f t="shared" si="18"/>
        <v>1.2759071132035116</v>
      </c>
      <c r="H57" s="40">
        <f t="shared" ref="H57:L59" si="21">(B14/B$13)*100</f>
        <v>9.8249462750716354</v>
      </c>
      <c r="I57" s="40">
        <f t="shared" si="21"/>
        <v>11.55741175564879</v>
      </c>
      <c r="J57" s="40">
        <f t="shared" si="21"/>
        <v>11.560313840683346</v>
      </c>
      <c r="K57" s="40">
        <f t="shared" si="21"/>
        <v>13.279253701074856</v>
      </c>
      <c r="L57" s="40">
        <f t="shared" si="21"/>
        <v>16.72716343375026</v>
      </c>
    </row>
    <row r="58" spans="1:12" x14ac:dyDescent="0.2">
      <c r="A58" t="str">
        <f>A15</f>
        <v>Engineering</v>
      </c>
      <c r="B58" s="40">
        <f t="shared" si="20"/>
        <v>7.1209865739463973</v>
      </c>
      <c r="C58" s="44">
        <f t="shared" si="20"/>
        <v>-1.3835814995387996</v>
      </c>
      <c r="D58" s="40">
        <f t="shared" si="20"/>
        <v>-1.4143807536248443</v>
      </c>
      <c r="E58" s="40">
        <f t="shared" si="20"/>
        <v>-2.9829847196972792</v>
      </c>
      <c r="F58" s="44">
        <f t="shared" si="18"/>
        <v>-2.4629096574135034</v>
      </c>
      <c r="H58" s="40">
        <f t="shared" si="21"/>
        <v>25.803635386819483</v>
      </c>
      <c r="I58" s="40">
        <f t="shared" si="21"/>
        <v>29.212055891296806</v>
      </c>
      <c r="J58" s="40">
        <f t="shared" si="21"/>
        <v>28.925907316507544</v>
      </c>
      <c r="K58" s="40">
        <f t="shared" si="21"/>
        <v>28.268099776921495</v>
      </c>
      <c r="L58" s="40">
        <f t="shared" si="21"/>
        <v>23.806441171710631</v>
      </c>
    </row>
    <row r="59" spans="1:12" x14ac:dyDescent="0.2">
      <c r="A59" t="str">
        <f>A16</f>
        <v>Rest of manufacturing</v>
      </c>
      <c r="B59" s="40">
        <f t="shared" si="20"/>
        <v>1.7108764477773208</v>
      </c>
      <c r="C59" s="44">
        <f t="shared" si="20"/>
        <v>6.8237205523935529E-2</v>
      </c>
      <c r="D59" s="40">
        <f t="shared" si="20"/>
        <v>-1.3154933837570604</v>
      </c>
      <c r="E59" s="40">
        <f t="shared" si="20"/>
        <v>-1.1322008205174039</v>
      </c>
      <c r="F59" s="44">
        <f t="shared" si="18"/>
        <v>-1.1933361370837003</v>
      </c>
      <c r="H59" s="40">
        <f t="shared" si="21"/>
        <v>64.371418338108882</v>
      </c>
      <c r="I59" s="40">
        <f t="shared" si="21"/>
        <v>59.230532353054407</v>
      </c>
      <c r="J59" s="40">
        <f t="shared" si="21"/>
        <v>59.513778842809103</v>
      </c>
      <c r="K59" s="40">
        <f t="shared" si="21"/>
        <v>58.452646522003647</v>
      </c>
      <c r="L59" s="40">
        <f t="shared" si="21"/>
        <v>59.466395394539106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2.637975132309478</v>
      </c>
      <c r="C61" s="44">
        <f>IF(AND(D$5-C$5 &lt;&gt; 0,C18&lt;&gt;0,D18&lt;&gt;0),(EXP(LN(D18/C18)/(D$5-C$5))-1)*100,0)</f>
        <v>2.0414959869451854</v>
      </c>
      <c r="D61" s="44">
        <f>IF(AND(E$5-D$5 &lt;&gt; 0,D18&lt;&gt;0,E18&lt;&gt;0),(EXP(LN(E18/D18)/(E$5-D$5))-1)*100,0)</f>
        <v>0.88939082820911342</v>
      </c>
      <c r="E61" s="44">
        <f>IF(AND(F$5-E$5 &lt;&gt; 0,E18&lt;&gt;0,F18&lt;&gt;0),(EXP(LN(F18/E18)/(F$5-E$5))-1)*100,0)</f>
        <v>0.52300346453959534</v>
      </c>
      <c r="F61" s="44">
        <f t="shared" si="18"/>
        <v>0.64498450629277837</v>
      </c>
      <c r="H61" s="44">
        <f>(B18/B$40)*100</f>
        <v>6.4680690338535571</v>
      </c>
      <c r="I61" s="44">
        <f>(C18/C$40)*100</f>
        <v>6.8026887238077105</v>
      </c>
      <c r="J61" s="44">
        <f>(D18/D$40)*100</f>
        <v>7.1099477776192161</v>
      </c>
      <c r="K61" s="44">
        <f>(E18/E$40)*100</f>
        <v>7.2866139439221547</v>
      </c>
      <c r="L61" s="44">
        <f>(F18/F$40)*100</f>
        <v>7.4443827915663174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1.9235461777298068</v>
      </c>
      <c r="C63" s="44">
        <f t="shared" si="22"/>
        <v>-2.5034753894625394</v>
      </c>
      <c r="D63" s="44">
        <f t="shared" si="22"/>
        <v>0.26399874621019226</v>
      </c>
      <c r="E63" s="44">
        <f t="shared" si="22"/>
        <v>0.46712716968135837</v>
      </c>
      <c r="F63" s="44">
        <f t="shared" si="18"/>
        <v>0.39937201129802702</v>
      </c>
      <c r="H63" s="44">
        <f>(B20/B$40)*100</f>
        <v>27.805381810184386</v>
      </c>
      <c r="I63" s="44">
        <f>(C20/C$40)*100</f>
        <v>28.438102487771843</v>
      </c>
      <c r="J63" s="44">
        <f>(D20/D$40)*100</f>
        <v>28.398718631474328</v>
      </c>
      <c r="K63" s="44">
        <f>(E20/E$40)*100</f>
        <v>28.213417908138638</v>
      </c>
      <c r="L63" s="44">
        <f>(F20/F$40)*100</f>
        <v>28.6644699611366</v>
      </c>
    </row>
    <row r="64" spans="1:12" x14ac:dyDescent="0.2">
      <c r="A64" t="str">
        <f>A21</f>
        <v>Wholesale and retail trade</v>
      </c>
      <c r="B64" s="40">
        <f t="shared" si="22"/>
        <v>0.53372701392540023</v>
      </c>
      <c r="C64" s="44">
        <f t="shared" si="22"/>
        <v>2.4451774144267358</v>
      </c>
      <c r="D64" s="40">
        <f t="shared" si="22"/>
        <v>0.12160659935847029</v>
      </c>
      <c r="E64" s="40">
        <f t="shared" si="22"/>
        <v>0.12329040201113362</v>
      </c>
      <c r="F64" s="44">
        <f t="shared" si="18"/>
        <v>0.12272913131388119</v>
      </c>
      <c r="H64" s="40">
        <f t="shared" ref="H64:L66" si="23">(B21/B$20)*100</f>
        <v>53.712133912796709</v>
      </c>
      <c r="I64" s="40">
        <f t="shared" si="23"/>
        <v>50.841860817124854</v>
      </c>
      <c r="J64" s="40">
        <f t="shared" si="23"/>
        <v>53.422452464803129</v>
      </c>
      <c r="K64" s="40">
        <f t="shared" si="23"/>
        <v>53.04418298966992</v>
      </c>
      <c r="L64" s="40">
        <f t="shared" si="23"/>
        <v>51.256513473364897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3.9360107148434853</v>
      </c>
      <c r="C65" s="44">
        <f t="shared" si="22"/>
        <v>-7.7773383428904941</v>
      </c>
      <c r="D65" s="40">
        <f t="shared" si="22"/>
        <v>-0.48673594412083077</v>
      </c>
      <c r="E65" s="40">
        <f t="shared" si="22"/>
        <v>-7.4513854186875061E-2</v>
      </c>
      <c r="F65" s="44">
        <f t="shared" si="18"/>
        <v>-0.2121106003587947</v>
      </c>
      <c r="H65" s="40">
        <f t="shared" si="23"/>
        <v>18.627944065443288</v>
      </c>
      <c r="I65" s="40">
        <f t="shared" si="23"/>
        <v>20.143317493258266</v>
      </c>
      <c r="J65" s="40">
        <f t="shared" si="23"/>
        <v>19.053708439897711</v>
      </c>
      <c r="K65" s="40">
        <f t="shared" si="23"/>
        <v>18.350980186602403</v>
      </c>
      <c r="L65" s="40">
        <f t="shared" si="23"/>
        <v>17.385297445410014</v>
      </c>
    </row>
    <row r="66" spans="1:12" x14ac:dyDescent="0.2">
      <c r="A66" t="str">
        <f>A23</f>
        <v>Accommodation and food</v>
      </c>
      <c r="B66" s="40">
        <f t="shared" si="22"/>
        <v>3.1494137708469871</v>
      </c>
      <c r="C66" s="44">
        <f t="shared" si="22"/>
        <v>-7.5135224183850209</v>
      </c>
      <c r="D66" s="40">
        <f t="shared" si="22"/>
        <v>1.0394827109359905</v>
      </c>
      <c r="E66" s="40">
        <f t="shared" si="22"/>
        <v>1.3946718174923323</v>
      </c>
      <c r="F66" s="44">
        <f t="shared" si="18"/>
        <v>1.2761369300765102</v>
      </c>
      <c r="H66" s="40">
        <f t="shared" si="23"/>
        <v>27.659922021759996</v>
      </c>
      <c r="I66" s="40">
        <f t="shared" si="23"/>
        <v>29.01482168961688</v>
      </c>
      <c r="J66" s="40">
        <f t="shared" si="23"/>
        <v>27.523839095299156</v>
      </c>
      <c r="K66" s="40">
        <f t="shared" si="23"/>
        <v>28.604836823727688</v>
      </c>
      <c r="L66" s="40">
        <f t="shared" si="23"/>
        <v>31.358189081225095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0.18601655315360066</v>
      </c>
      <c r="C68" s="44">
        <f t="shared" si="24"/>
        <v>-4.3150397989108473</v>
      </c>
      <c r="D68" s="44">
        <f t="shared" si="24"/>
        <v>0.61748341874023893</v>
      </c>
      <c r="E68" s="44">
        <f t="shared" si="24"/>
        <v>0.54358867278518908</v>
      </c>
      <c r="F68" s="44">
        <f t="shared" si="18"/>
        <v>0.56821422288657608</v>
      </c>
      <c r="H68" s="44">
        <f>(B25/B$40)*100</f>
        <v>31.718089054579483</v>
      </c>
      <c r="I68" s="44">
        <f>(C25/C$40)*100</f>
        <v>30.283711562554522</v>
      </c>
      <c r="J68" s="44">
        <f>(D25/D$40)*100</f>
        <v>29.679855109288738</v>
      </c>
      <c r="K68" s="44">
        <f>(E25/E$40)*100</f>
        <v>30.009646624136565</v>
      </c>
      <c r="L68" s="44">
        <f>(F25/F$40)*100</f>
        <v>30.722254274364623</v>
      </c>
    </row>
    <row r="69" spans="1:12" x14ac:dyDescent="0.2">
      <c r="A69" t="str">
        <f>A26</f>
        <v>Media</v>
      </c>
      <c r="B69" s="40">
        <f t="shared" si="24"/>
        <v>-9.0235439739480228</v>
      </c>
      <c r="C69" s="44">
        <f t="shared" si="24"/>
        <v>11.567567567567272</v>
      </c>
      <c r="D69" s="40">
        <f t="shared" si="24"/>
        <v>-0.7732162198661352</v>
      </c>
      <c r="E69" s="40">
        <f t="shared" si="24"/>
        <v>-0.24884677327101645</v>
      </c>
      <c r="F69" s="44">
        <f t="shared" si="18"/>
        <v>-0.42394376336668538</v>
      </c>
      <c r="H69" s="40">
        <f t="shared" ref="H69:L71" si="25">(B26/B$25)*100</f>
        <v>3.5618998809182916</v>
      </c>
      <c r="I69" s="40">
        <f t="shared" si="25"/>
        <v>2.4219731881022222</v>
      </c>
      <c r="J69" s="40">
        <f t="shared" si="25"/>
        <v>2.8239929947460567</v>
      </c>
      <c r="K69" s="40">
        <f t="shared" si="25"/>
        <v>2.6341526284665875</v>
      </c>
      <c r="L69" s="40">
        <f t="shared" si="25"/>
        <v>2.4337522441651704</v>
      </c>
    </row>
    <row r="70" spans="1:12" x14ac:dyDescent="0.2">
      <c r="A70" t="str">
        <f>A27</f>
        <v>Information technology</v>
      </c>
      <c r="B70" s="40">
        <f t="shared" si="24"/>
        <v>-2.6400680463527726</v>
      </c>
      <c r="C70" s="44">
        <f t="shared" si="24"/>
        <v>1.5759726061308044</v>
      </c>
      <c r="D70" s="40">
        <f t="shared" si="24"/>
        <v>1.3920018870932527</v>
      </c>
      <c r="E70" s="40">
        <f t="shared" si="24"/>
        <v>0.76421571516005482</v>
      </c>
      <c r="F70" s="44">
        <f t="shared" si="18"/>
        <v>0.97304468553860435</v>
      </c>
      <c r="H70" s="40">
        <f t="shared" si="25"/>
        <v>10.16603608628146</v>
      </c>
      <c r="I70" s="40">
        <f t="shared" si="25"/>
        <v>9.0665958465497614</v>
      </c>
      <c r="J70" s="40">
        <f t="shared" si="25"/>
        <v>9.624796722541932</v>
      </c>
      <c r="K70" s="40">
        <f t="shared" si="25"/>
        <v>10.000985580203494</v>
      </c>
      <c r="L70" s="40">
        <f t="shared" si="25"/>
        <v>10.222621184919195</v>
      </c>
    </row>
    <row r="71" spans="1:12" x14ac:dyDescent="0.2">
      <c r="A71" t="str">
        <f>A28</f>
        <v>Finance and insurance</v>
      </c>
      <c r="B71" s="40">
        <f t="shared" si="24"/>
        <v>-1.6682830662952841</v>
      </c>
      <c r="C71" s="44">
        <f t="shared" si="24"/>
        <v>0.80648158471745557</v>
      </c>
      <c r="D71" s="40">
        <f t="shared" si="24"/>
        <v>-0.54189795683199371</v>
      </c>
      <c r="E71" s="40">
        <f t="shared" si="24"/>
        <v>-0.80434356970268128</v>
      </c>
      <c r="F71" s="44">
        <f t="shared" si="18"/>
        <v>-0.71693873688352117</v>
      </c>
      <c r="H71" s="40">
        <f t="shared" si="25"/>
        <v>10.845480170633552</v>
      </c>
      <c r="I71" s="40">
        <f t="shared" si="25"/>
        <v>10.064561015021861</v>
      </c>
      <c r="J71" s="40">
        <f t="shared" si="25"/>
        <v>10.603264948711534</v>
      </c>
      <c r="K71" s="40">
        <f t="shared" si="25"/>
        <v>10.006292550529956</v>
      </c>
      <c r="L71" s="40">
        <f t="shared" si="25"/>
        <v>8.7429084380610504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-3.6889069553069254</v>
      </c>
      <c r="C72" s="44">
        <f t="shared" si="27"/>
        <v>16.910046728971718</v>
      </c>
      <c r="D72" s="40">
        <f t="shared" si="27"/>
        <v>-1.749300386953978E-2</v>
      </c>
      <c r="E72" s="40">
        <f t="shared" si="27"/>
        <v>0.93710117878205157</v>
      </c>
      <c r="F72" s="44">
        <f t="shared" si="18"/>
        <v>0.61789471408679741</v>
      </c>
      <c r="H72" s="40">
        <f t="shared" ref="H72:L72" si="28">(B29/B$25)*100</f>
        <v>5.998552931068275</v>
      </c>
      <c r="I72" s="40">
        <f t="shared" si="28"/>
        <v>5.1229876114668702</v>
      </c>
      <c r="J72" s="40">
        <f t="shared" si="28"/>
        <v>6.2593820365273833</v>
      </c>
      <c r="K72" s="40">
        <f t="shared" si="28"/>
        <v>6.064350805901352</v>
      </c>
      <c r="L72" s="40">
        <f t="shared" si="28"/>
        <v>6.3059245960502563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3.3300663587813473</v>
      </c>
      <c r="C73" s="44">
        <f t="shared" si="29"/>
        <v>-8.3708858593347983</v>
      </c>
      <c r="D73" s="40">
        <f t="shared" si="29"/>
        <v>1.0861190709156032</v>
      </c>
      <c r="E73" s="40">
        <f t="shared" si="29"/>
        <v>0.73418348217746399</v>
      </c>
      <c r="F73" s="44">
        <f t="shared" si="18"/>
        <v>0.85135899193480302</v>
      </c>
      <c r="H73" s="40">
        <f t="shared" ref="H73:L73" si="30">(B30/B$25)*100</f>
        <v>23.180235450174091</v>
      </c>
      <c r="I73" s="40">
        <f t="shared" si="30"/>
        <v>26.229876114668716</v>
      </c>
      <c r="J73" s="40">
        <f t="shared" si="30"/>
        <v>25.118057292969752</v>
      </c>
      <c r="K73" s="40">
        <f t="shared" si="30"/>
        <v>25.708480538581703</v>
      </c>
      <c r="L73" s="40">
        <f t="shared" si="30"/>
        <v>26.199999999999985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3.0366037277503199</v>
      </c>
      <c r="C74" s="44">
        <f t="shared" si="31"/>
        <v>-11.565049864007493</v>
      </c>
      <c r="D74" s="40">
        <f t="shared" si="31"/>
        <v>1.0044774230140607</v>
      </c>
      <c r="E74" s="40">
        <f t="shared" si="31"/>
        <v>0.88403760155828515</v>
      </c>
      <c r="F74" s="44">
        <f t="shared" si="18"/>
        <v>0.92416824303351852</v>
      </c>
      <c r="H74" s="40">
        <f>(B31/B$25)*100</f>
        <v>23.601920381061472</v>
      </c>
      <c r="I74" s="40">
        <f t="shared" ref="I74:L74" si="32">(C31/C$25)*100</f>
        <v>26.404931474055921</v>
      </c>
      <c r="J74" s="40">
        <f t="shared" si="32"/>
        <v>24.404240680510355</v>
      </c>
      <c r="K74" s="40">
        <f t="shared" si="32"/>
        <v>24.877181543873427</v>
      </c>
      <c r="L74" s="40">
        <f t="shared" si="32"/>
        <v>25.732495511669683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-3.403712514976609</v>
      </c>
      <c r="C75" s="44">
        <f t="shared" si="33"/>
        <v>-0.78236404979374896</v>
      </c>
      <c r="D75" s="40">
        <f t="shared" si="33"/>
        <v>1.2649788495897818</v>
      </c>
      <c r="E75" s="40">
        <f t="shared" si="33"/>
        <v>0.82686545960206637</v>
      </c>
      <c r="F75" s="44">
        <f t="shared" si="18"/>
        <v>0.97269224402010135</v>
      </c>
      <c r="H75" s="40">
        <f t="shared" ref="H75:L75" si="34">(B32/B$25)*100</f>
        <v>11.230611537360035</v>
      </c>
      <c r="I75" s="40">
        <f t="shared" si="34"/>
        <v>9.7054730983302253</v>
      </c>
      <c r="J75" s="40">
        <f t="shared" si="34"/>
        <v>10.063797848386287</v>
      </c>
      <c r="K75" s="40">
        <f t="shared" si="34"/>
        <v>10.391806037815956</v>
      </c>
      <c r="L75" s="40">
        <f t="shared" si="34"/>
        <v>10.688330341113108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-0.7748379586752896</v>
      </c>
      <c r="C76" s="44">
        <f t="shared" si="35"/>
        <v>-3.2795259501433804</v>
      </c>
      <c r="D76" s="40">
        <f t="shared" si="35"/>
        <v>-0.84876389023477161</v>
      </c>
      <c r="E76" s="40">
        <f t="shared" si="35"/>
        <v>-0.10113510771366796</v>
      </c>
      <c r="F76" s="44">
        <f t="shared" si="18"/>
        <v>-0.35096898258267784</v>
      </c>
      <c r="H76" s="40">
        <f t="shared" ref="H76:L76" si="36">(B33/B$25)*100</f>
        <v>11.415263562502833</v>
      </c>
      <c r="I76" s="40">
        <f t="shared" si="36"/>
        <v>10.983601651804436</v>
      </c>
      <c r="J76" s="40">
        <f t="shared" si="36"/>
        <v>11.102467475606694</v>
      </c>
      <c r="K76" s="40">
        <f t="shared" si="36"/>
        <v>10.316750314627518</v>
      </c>
      <c r="L76" s="40">
        <f t="shared" si="36"/>
        <v>9.6739676840215498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0.8359944795680585</v>
      </c>
      <c r="C78" s="44">
        <f t="shared" ref="C78:C83" si="38">IF(AND(D$5-C$5 &lt;&gt; 0,C35&lt;&gt;0,D35&lt;&gt;0),(EXP(LN(D35/C35)/(D$5-C$5))-1)*100,0)</f>
        <v>-0.78519591112028442</v>
      </c>
      <c r="D78" s="44">
        <f t="shared" si="37"/>
        <v>0.43721269875356406</v>
      </c>
      <c r="E78" s="44">
        <f t="shared" si="37"/>
        <v>0.11668298447315983</v>
      </c>
      <c r="F78" s="44">
        <f t="shared" si="18"/>
        <v>0.22341240320769007</v>
      </c>
      <c r="H78" s="44">
        <f>(B35/B$40)*100</f>
        <v>26.827055590683123</v>
      </c>
      <c r="I78" s="44">
        <f>(C35/C$40)*100</f>
        <v>26.285061814820583</v>
      </c>
      <c r="J78" s="44">
        <f>(D35/D$40)*100</f>
        <v>26.711266273809542</v>
      </c>
      <c r="K78" s="44">
        <f>(E35/E$40)*100</f>
        <v>26.76699307445195</v>
      </c>
      <c r="L78" s="44">
        <f>(F35/F$40)*100</f>
        <v>26.261074076484647</v>
      </c>
    </row>
    <row r="79" spans="1:12" x14ac:dyDescent="0.2">
      <c r="A79" t="str">
        <f>A36</f>
        <v>Public admin. and defence</v>
      </c>
      <c r="B79" s="40">
        <f t="shared" si="37"/>
        <v>1.1194833582309327</v>
      </c>
      <c r="C79" s="44">
        <f t="shared" si="38"/>
        <v>1.7188476617989057</v>
      </c>
      <c r="D79" s="40">
        <f t="shared" si="37"/>
        <v>0.64193027723646878</v>
      </c>
      <c r="E79" s="40">
        <f t="shared" si="37"/>
        <v>-0.15444908582080696</v>
      </c>
      <c r="F79" s="44">
        <f t="shared" si="18"/>
        <v>0.11030803370331022</v>
      </c>
      <c r="H79" s="40">
        <f>(B36/B$35)*100</f>
        <v>14.999287127301248</v>
      </c>
      <c r="I79" s="40">
        <f t="shared" ref="I79:L81" si="39">(C36/C$35)*100</f>
        <v>15.168674906483275</v>
      </c>
      <c r="J79" s="40">
        <f t="shared" si="39"/>
        <v>15.5515111501073</v>
      </c>
      <c r="K79" s="40">
        <f t="shared" si="39"/>
        <v>15.710649004033103</v>
      </c>
      <c r="L79" s="40">
        <f t="shared" si="39"/>
        <v>15.290327187798006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0.31232521638269173</v>
      </c>
      <c r="C80" s="44">
        <f t="shared" si="38"/>
        <v>-2.2707169754098699</v>
      </c>
      <c r="D80" s="40">
        <f t="shared" si="40"/>
        <v>-4.6590502830956559E-2</v>
      </c>
      <c r="E80" s="40">
        <f t="shared" si="40"/>
        <v>0.2201973699085702</v>
      </c>
      <c r="F80" s="44">
        <f t="shared" si="18"/>
        <v>0.13118905165823147</v>
      </c>
      <c r="H80" s="40">
        <f>(B37/B$35)*100</f>
        <v>34.822494698009251</v>
      </c>
      <c r="I80" s="40">
        <f t="shared" si="39"/>
        <v>34.104738756442629</v>
      </c>
      <c r="J80" s="40">
        <f t="shared" si="39"/>
        <v>33.59409613329737</v>
      </c>
      <c r="K80" s="40">
        <f t="shared" si="39"/>
        <v>32.792744550550587</v>
      </c>
      <c r="L80" s="40">
        <f t="shared" si="39"/>
        <v>33.133382900877507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1.1103668885508622</v>
      </c>
      <c r="C81" s="44">
        <f t="shared" si="38"/>
        <v>-0.53522275461315161</v>
      </c>
      <c r="D81" s="40">
        <f t="shared" si="40"/>
        <v>0.68961480186164881</v>
      </c>
      <c r="E81" s="40">
        <f t="shared" si="40"/>
        <v>0.13216380034908326</v>
      </c>
      <c r="F81" s="44">
        <f t="shared" si="18"/>
        <v>0.31763703955935974</v>
      </c>
      <c r="H81" s="40">
        <f>(B38/B$35)*100</f>
        <v>50.178218174689491</v>
      </c>
      <c r="I81" s="40">
        <f t="shared" si="39"/>
        <v>50.726586337074089</v>
      </c>
      <c r="J81" s="40">
        <f t="shared" si="39"/>
        <v>50.854392716595328</v>
      </c>
      <c r="K81" s="40">
        <f t="shared" si="39"/>
        <v>51.496606445416319</v>
      </c>
      <c r="L81" s="40">
        <f t="shared" si="39"/>
        <v>51.57628991132448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1.3518283101180417</v>
      </c>
      <c r="C83" s="206">
        <f t="shared" si="38"/>
        <v>-2.3682654469085573</v>
      </c>
      <c r="D83" s="43">
        <f>IF(AND(E$5-D$5 &lt;&gt; 0,D40&lt;&gt;0,E40&lt;&gt;0),(EXP(LN(E40/D40)/(E$5-D$5))-1)*100,0)</f>
        <v>0.39535733316042876</v>
      </c>
      <c r="E83" s="43">
        <f>IF(AND(F$5-E$5 &lt;&gt; 0,E40&lt;&gt;0,F40&lt;&gt;0),(EXP(LN(F40/E40)/(F$5-E$5))-1)*100,0)</f>
        <v>0.30790559242128701</v>
      </c>
      <c r="F83" s="206">
        <f t="shared" si="18"/>
        <v>0.33704770528932837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3.2348416201622765</v>
      </c>
      <c r="C89" s="44">
        <f>IF(AND(F$5-D$5 &lt;&gt; 0,D7&lt;&gt;0,F7&lt;&gt;0),(EXP(LN(F7/D7)/(F$5-D$5))-1)*100,0)</f>
        <v>0.46355660821111311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-1.4998772144407369</v>
      </c>
      <c r="C90" s="44">
        <f t="shared" ref="C90:C122" si="43">IF(AND(F$5-D$5 &lt;&gt; 0,D8&lt;&gt;0,F8&lt;&gt;0),(EXP(LN(F8/D8)/(F$5-D$5))-1)*100,0)</f>
        <v>0.3896944361864163</v>
      </c>
    </row>
    <row r="91" spans="1:12" x14ac:dyDescent="0.2">
      <c r="A91" s="30" t="str">
        <f t="shared" si="41"/>
        <v>Mining and quarrying</v>
      </c>
      <c r="B91" s="44">
        <f t="shared" si="42"/>
        <v>13.430844280750165</v>
      </c>
      <c r="C91" s="44">
        <f t="shared" si="43"/>
        <v>-1.2815031368088814</v>
      </c>
    </row>
    <row r="92" spans="1:12" x14ac:dyDescent="0.2">
      <c r="A92" s="30" t="str">
        <f t="shared" si="41"/>
        <v>Electricity and gas</v>
      </c>
      <c r="B92" s="44">
        <f t="shared" si="42"/>
        <v>18.400003010924436</v>
      </c>
      <c r="C92" s="44">
        <f t="shared" si="43"/>
        <v>-8.9079023180704819E-2</v>
      </c>
    </row>
    <row r="93" spans="1:12" x14ac:dyDescent="0.2">
      <c r="A93" s="30" t="str">
        <f t="shared" si="41"/>
        <v>Water and sewerage</v>
      </c>
      <c r="B93" s="44">
        <f t="shared" si="42"/>
        <v>4.0748925933311586</v>
      </c>
      <c r="C93" s="44">
        <f t="shared" si="43"/>
        <v>1.1006869101462646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2.983649350086659</v>
      </c>
      <c r="C95" s="44">
        <f t="shared" si="43"/>
        <v>-1.1880894086251148</v>
      </c>
    </row>
    <row r="96" spans="1:12" x14ac:dyDescent="0.2">
      <c r="A96" s="30" t="str">
        <f t="shared" si="41"/>
        <v>Food drink and tobacco</v>
      </c>
      <c r="B96" s="44">
        <f t="shared" si="42"/>
        <v>6.3888625225169582</v>
      </c>
      <c r="C96" s="44">
        <f t="shared" si="43"/>
        <v>1.2759071132035116</v>
      </c>
    </row>
    <row r="97" spans="1:3" x14ac:dyDescent="0.2">
      <c r="A97" s="30" t="str">
        <f t="shared" si="41"/>
        <v>Engineering</v>
      </c>
      <c r="B97" s="44">
        <f t="shared" si="42"/>
        <v>5.3633320019616182</v>
      </c>
      <c r="C97" s="44">
        <f t="shared" si="43"/>
        <v>-2.4629096574135034</v>
      </c>
    </row>
    <row r="98" spans="1:3" x14ac:dyDescent="0.2">
      <c r="A98" s="30" t="str">
        <f t="shared" si="41"/>
        <v>Rest of manufacturing</v>
      </c>
      <c r="B98" s="44">
        <f t="shared" si="42"/>
        <v>1.3802054977444023</v>
      </c>
      <c r="C98" s="44">
        <f t="shared" si="43"/>
        <v>-1.1933361370837003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2.5184010179087668</v>
      </c>
      <c r="C100" s="44">
        <f t="shared" si="43"/>
        <v>0.64498450629277837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1.0223454484350691</v>
      </c>
      <c r="C102" s="44">
        <f t="shared" si="43"/>
        <v>0.39937201129802702</v>
      </c>
    </row>
    <row r="103" spans="1:3" x14ac:dyDescent="0.2">
      <c r="A103" s="30" t="str">
        <f t="shared" si="41"/>
        <v>Wholesale and retail trade</v>
      </c>
      <c r="B103" s="44">
        <f t="shared" si="42"/>
        <v>0.9131424293827628</v>
      </c>
      <c r="C103" s="44">
        <f t="shared" si="43"/>
        <v>0.12272913131388119</v>
      </c>
    </row>
    <row r="104" spans="1:3" x14ac:dyDescent="0.2">
      <c r="A104" s="30" t="str">
        <f t="shared" si="41"/>
        <v>Transport and storage</v>
      </c>
      <c r="B104" s="44">
        <f t="shared" si="42"/>
        <v>1.4799782326237798</v>
      </c>
      <c r="C104" s="44">
        <f t="shared" si="43"/>
        <v>-0.2121106003587947</v>
      </c>
    </row>
    <row r="105" spans="1:3" x14ac:dyDescent="0.2">
      <c r="A105" s="30" t="str">
        <f t="shared" si="41"/>
        <v>Accommodation and food</v>
      </c>
      <c r="B105" s="44">
        <f t="shared" si="42"/>
        <v>0.92274610267053525</v>
      </c>
      <c r="C105" s="44">
        <f t="shared" si="43"/>
        <v>1.2761369300765102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-0.73082251536997767</v>
      </c>
      <c r="C107" s="44">
        <f t="shared" si="43"/>
        <v>0.56821422288657608</v>
      </c>
    </row>
    <row r="108" spans="1:3" x14ac:dyDescent="0.2">
      <c r="A108" s="30" t="str">
        <f t="shared" si="41"/>
        <v>Media</v>
      </c>
      <c r="B108" s="44">
        <f t="shared" si="42"/>
        <v>-5.2343807496561423</v>
      </c>
      <c r="C108" s="44">
        <f t="shared" si="43"/>
        <v>-0.42394376336668538</v>
      </c>
    </row>
    <row r="109" spans="1:3" x14ac:dyDescent="0.2">
      <c r="A109" s="30" t="str">
        <f t="shared" si="41"/>
        <v>Information technology</v>
      </c>
      <c r="B109" s="44">
        <f t="shared" si="42"/>
        <v>-1.8110971644203944</v>
      </c>
      <c r="C109" s="44">
        <f t="shared" si="43"/>
        <v>0.97304468553860435</v>
      </c>
    </row>
    <row r="110" spans="1:3" x14ac:dyDescent="0.2">
      <c r="A110" s="30" t="str">
        <f t="shared" si="41"/>
        <v>Finance and insurance</v>
      </c>
      <c r="B110" s="44">
        <f t="shared" si="42"/>
        <v>-1.1782388890779427</v>
      </c>
      <c r="C110" s="44">
        <f t="shared" si="43"/>
        <v>-0.71693873688352117</v>
      </c>
    </row>
    <row r="111" spans="1:3" x14ac:dyDescent="0.2">
      <c r="A111" s="30" t="str">
        <f t="shared" si="41"/>
        <v>Real estate</v>
      </c>
      <c r="B111" s="44">
        <f t="shared" si="42"/>
        <v>0.11782729681324433</v>
      </c>
      <c r="C111" s="44">
        <f t="shared" si="43"/>
        <v>0.61789471408679741</v>
      </c>
    </row>
    <row r="112" spans="1:3" x14ac:dyDescent="0.2">
      <c r="A112" s="30" t="str">
        <f t="shared" si="41"/>
        <v>Professional services</v>
      </c>
      <c r="B112" s="44">
        <f t="shared" si="42"/>
        <v>0.87604906322473752</v>
      </c>
      <c r="C112" s="44">
        <f t="shared" si="43"/>
        <v>0.85135899193480302</v>
      </c>
    </row>
    <row r="113" spans="1:3" x14ac:dyDescent="0.2">
      <c r="A113" s="30" t="str">
        <f t="shared" si="41"/>
        <v>Support services</v>
      </c>
      <c r="B113" s="44">
        <f t="shared" si="42"/>
        <v>-6.490833579230193E-2</v>
      </c>
      <c r="C113" s="44">
        <f t="shared" si="43"/>
        <v>0.92416824303351852</v>
      </c>
    </row>
    <row r="114" spans="1:3" x14ac:dyDescent="0.2">
      <c r="A114" s="30" t="str">
        <f t="shared" si="41"/>
        <v>Arts and entertainment</v>
      </c>
      <c r="B114" s="44">
        <f t="shared" si="42"/>
        <v>-2.8850427613423935</v>
      </c>
      <c r="C114" s="44">
        <f t="shared" si="43"/>
        <v>0.97269224402010135</v>
      </c>
    </row>
    <row r="115" spans="1:3" x14ac:dyDescent="0.2">
      <c r="A115" s="30" t="str">
        <f t="shared" si="41"/>
        <v>Other services</v>
      </c>
      <c r="B115" s="44">
        <f t="shared" si="42"/>
        <v>-1.2809115028567186</v>
      </c>
      <c r="C115" s="44">
        <f t="shared" si="43"/>
        <v>-0.35096898258267784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0.50965088293843941</v>
      </c>
      <c r="C117" s="44">
        <f t="shared" si="43"/>
        <v>0.22341240320769007</v>
      </c>
    </row>
    <row r="118" spans="1:3" x14ac:dyDescent="0.2">
      <c r="A118" s="30" t="str">
        <f t="shared" si="41"/>
        <v>Public admin. and defence</v>
      </c>
      <c r="B118" s="44">
        <f t="shared" si="42"/>
        <v>1.239073017131509</v>
      </c>
      <c r="C118" s="44">
        <f t="shared" si="43"/>
        <v>0.11030803370331022</v>
      </c>
    </row>
    <row r="119" spans="1:3" x14ac:dyDescent="0.2">
      <c r="A119" s="30" t="str">
        <f t="shared" si="41"/>
        <v>Education</v>
      </c>
      <c r="B119" s="44">
        <f t="shared" si="42"/>
        <v>-0.20968801044088936</v>
      </c>
      <c r="C119" s="44">
        <f t="shared" si="43"/>
        <v>0.13118905165823147</v>
      </c>
    </row>
    <row r="120" spans="1:3" x14ac:dyDescent="0.2">
      <c r="A120" s="30" t="str">
        <f t="shared" si="41"/>
        <v>Health and social work</v>
      </c>
      <c r="B120" s="44">
        <f t="shared" si="42"/>
        <v>0.77908521432232813</v>
      </c>
      <c r="C120" s="44">
        <f t="shared" si="43"/>
        <v>0.31763703955935974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0.59663902141597891</v>
      </c>
      <c r="C122" s="206">
        <f t="shared" si="43"/>
        <v>0.33704770528932837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Brighton and Hove East Sussex West Sussex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287.96120979135992</v>
      </c>
      <c r="C9" s="299" t="str">
        <f>CONCATENATE("(",ROUND((B9/$H11)*100,1),")")</f>
        <v>(33.4)</v>
      </c>
      <c r="D9" s="249">
        <f>SUM(D30,D51,D72,D93,D114,D135,D156,D177,D198,D219,D240,D261,D282,D303,D324,D345,D366,D387,D408,D429,D450,D471)</f>
        <v>77.197974112902372</v>
      </c>
      <c r="E9" s="299" t="str">
        <f>CONCATENATE("(",ROUND((D9/$H11)*100,1),")")</f>
        <v>(9)</v>
      </c>
      <c r="F9" s="249">
        <f>SUM(F30,F51,F72,F93,F114,F135,F156,F177,F198,F219,F240,F261,F282,F303,F324,F345,F366,F387,F408,F429,F450,F471)</f>
        <v>64.29116465762327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429.45034856188551</v>
      </c>
      <c r="I9" s="299" t="str">
        <f>CONCATENATE("(",ROUND((H9/$H11)*100,1),")")</f>
        <v>(49.8)</v>
      </c>
      <c r="K9" s="249">
        <f>B14-B9</f>
        <v>3.7158687644148927</v>
      </c>
      <c r="L9" s="249">
        <f>D14-D9</f>
        <v>2.5373575391155896</v>
      </c>
      <c r="M9" s="249">
        <f>F14-F9</f>
        <v>2.1513316199829546</v>
      </c>
      <c r="N9" s="249">
        <f>SUM(K9:M9)</f>
        <v>8.4045579235134369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199.01769619904314</v>
      </c>
      <c r="C10" s="299" t="str">
        <f>CONCATENATE("(",ROUND((B10/$H11)*100,1),")")</f>
        <v>(23.1)</v>
      </c>
      <c r="D10" s="249">
        <f t="shared" ref="D10" si="1">SUM(D31,D52,D73,D94,D115,D136,D157,D178,D199,D220,D241,D262,D283,D304,D325,D346,D367,D388,D409,D430,D451,D472)</f>
        <v>184.67706010410831</v>
      </c>
      <c r="E10" s="299" t="str">
        <f>CONCATENATE("(",ROUND((D10/$H11)*100,1),")")</f>
        <v>(21.4)</v>
      </c>
      <c r="F10" s="249">
        <f t="shared" ref="F10" si="2">SUM(F31,F52,F73,F94,F115,F136,F157,F178,F199,F220,F241,F262,F283,F304,F325,F346,F367,F388,F409,F430,F451,F472)</f>
        <v>48.745895134963291</v>
      </c>
      <c r="G10" s="299" t="str">
        <f>CONCATENATE("(",ROUND((F10/$H11)*100,1),")")</f>
        <v>(5.7)</v>
      </c>
      <c r="H10" s="249">
        <f t="shared" ref="H10" si="3">SUM(H31,H52,H73,H94,H115,H136,H157,H178,H199,H220,H241,H262,H283,H304,H325,H346,H367,H388,H409,H430,H451,H472)</f>
        <v>432.4406514381148</v>
      </c>
      <c r="I10" s="299" t="str">
        <f>CONCATENATE("(",ROUND((H10/$H11)*100,1),")")</f>
        <v>(50.2)</v>
      </c>
      <c r="K10" s="249">
        <f t="shared" ref="K10:K11" si="4">B15-B10</f>
        <v>7.0882652899352934</v>
      </c>
      <c r="L10" s="249">
        <f t="shared" ref="L10:L11" si="5">D15-D10</f>
        <v>0.30406327744776718</v>
      </c>
      <c r="M10" s="249">
        <f t="shared" ref="M10:M11" si="6">F15-F10</f>
        <v>1.3761135091030141</v>
      </c>
      <c r="N10" s="249">
        <f t="shared" ref="N10:N11" si="7">SUM(K10:M10)</f>
        <v>8.7684420764860747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486.97890599040306</v>
      </c>
      <c r="C11" s="299" t="str">
        <f>CONCATENATE("(",ROUND((B11/$H11)*100,1),")")</f>
        <v>(56.5)</v>
      </c>
      <c r="D11" s="249">
        <f t="shared" ref="D11" si="8">SUM(D32,D53,D74,D95,D116,D137,D158,D179,D200,D221,D242,D263,D284,D305,D326,D347,D368,D389,D410,D431,D452,D473)</f>
        <v>261.87503421701075</v>
      </c>
      <c r="E11" s="299" t="str">
        <f>CONCATENATE("(",ROUND((D11/$H11)*100,1),")")</f>
        <v>(30.4)</v>
      </c>
      <c r="F11" s="249">
        <f t="shared" ref="F11" si="9">SUM(F32,F53,F74,F95,F116,F137,F158,F179,F200,F221,F242,F263,F284,F305,F326,F347,F368,F389,F410,F431,F452,F473)</f>
        <v>113.03705979258655</v>
      </c>
      <c r="G11" s="299" t="str">
        <f>CONCATENATE("(",ROUND((F11/$H11)*100,1),")")</f>
        <v>(13.1)</v>
      </c>
      <c r="H11" s="249">
        <f t="shared" ref="H11" si="10">SUM(H32,H53,H74,H95,H116,H137,H158,H179,H200,H221,H242,H263,H284,H305,H326,H347,H368,H389,H410,H431,H452,H473)</f>
        <v>861.8910000000003</v>
      </c>
      <c r="I11" s="299" t="str">
        <f>CONCATENATE("(",ROUND((H11/$H11)*100,1),")")</f>
        <v>(100)</v>
      </c>
      <c r="K11" s="249">
        <f t="shared" si="4"/>
        <v>10.804134054350186</v>
      </c>
      <c r="L11" s="249">
        <f t="shared" si="5"/>
        <v>2.8414208165632999</v>
      </c>
      <c r="M11" s="249">
        <f t="shared" si="6"/>
        <v>3.5274451290859759</v>
      </c>
      <c r="N11" s="249">
        <f t="shared" si="7"/>
        <v>17.172999999999462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291.67707855577481</v>
      </c>
      <c r="C14" s="299" t="str">
        <f>CONCATENATE("(",ROUND((B14/$H16)*100,1),")")</f>
        <v>(33.2)</v>
      </c>
      <c r="D14" s="249">
        <f t="shared" ref="D14" si="11">SUM(D35,D56,D77,D98,D119,D140,D161,D182,D203,D224,D245,D266,D287,D308,D329,D350,D371,D392,D413,D434,D455,D476)</f>
        <v>79.735331652017962</v>
      </c>
      <c r="E14" s="299" t="str">
        <f>CONCATENATE("(",ROUND((D14/$H16)*100,1),")")</f>
        <v>(9.1)</v>
      </c>
      <c r="F14" s="249">
        <f t="shared" ref="F14" si="12">SUM(F35,F56,F77,F98,F119,F140,F161,F182,F203,F224,F245,F266,F287,F308,F329,F350,F371,F392,F413,F434,F455,F476)</f>
        <v>66.442496277606224</v>
      </c>
      <c r="G14" s="299" t="str">
        <f>CONCATENATE("(",ROUND((F14/$H16)*100,1),")")</f>
        <v>(7.6)</v>
      </c>
      <c r="H14" s="249">
        <f t="shared" ref="H14" si="13">SUM(H35,H56,H77,H98,H119,H140,H161,H182,H203,H224,H245,H266,H287,H308,H329,H350,H371,H392,H413,H434,H455,H476)</f>
        <v>437.85490648539894</v>
      </c>
      <c r="I14" s="299" t="str">
        <f>CONCATENATE("(",ROUND((H14/$H16)*100,1),")")</f>
        <v>(49.8)</v>
      </c>
      <c r="K14" s="249">
        <f>B19-B14</f>
        <v>3.4073961675250644</v>
      </c>
      <c r="L14" s="249">
        <f>D19-D14</f>
        <v>5.6117472573719311</v>
      </c>
      <c r="M14" s="249">
        <f>F19-F14</f>
        <v>3.6869670458369939</v>
      </c>
      <c r="N14" s="249">
        <f>SUM(K14:M14)</f>
        <v>12.706110470733989</v>
      </c>
    </row>
    <row r="15" spans="1:17" x14ac:dyDescent="0.2">
      <c r="A15" s="282" t="s">
        <v>365</v>
      </c>
      <c r="B15" s="249">
        <f t="shared" si="0"/>
        <v>206.10596148897844</v>
      </c>
      <c r="C15" s="299" t="str">
        <f>CONCATENATE("(",ROUND((B15/$H16)*100,1),")")</f>
        <v>(23.4)</v>
      </c>
      <c r="D15" s="249">
        <f t="shared" ref="D15" si="14">SUM(D36,D57,D78,D99,D120,D141,D162,D183,D204,D225,D246,D267,D288,D309,D330,D351,D372,D393,D414,D435,D456,D477)</f>
        <v>184.98112338155607</v>
      </c>
      <c r="E15" s="299" t="str">
        <f>CONCATENATE("(",ROUND((D15/$H16)*100,1),")")</f>
        <v>(21)</v>
      </c>
      <c r="F15" s="249">
        <f t="shared" ref="F15" si="15">SUM(F36,F57,F78,F99,F120,F141,F162,F183,F204,F225,F246,F267,F288,F309,F330,F351,F372,F393,F414,F435,F456,F477)</f>
        <v>50.122008644066305</v>
      </c>
      <c r="G15" s="299" t="str">
        <f>CONCATENATE("(",ROUND((F15/$H16)*100,1),")")</f>
        <v>(5.7)</v>
      </c>
      <c r="H15" s="249">
        <f t="shared" ref="H15" si="16">SUM(H36,H57,H78,H99,H120,H141,H162,H183,H204,H225,H246,H267,H288,H309,H330,H351,H372,H393,H414,H435,H456,H477)</f>
        <v>441.20909351460091</v>
      </c>
      <c r="I15" s="299" t="str">
        <f>CONCATENATE("(",ROUND((H15/$H16)*100,1),")")</f>
        <v>(50.2)</v>
      </c>
      <c r="K15" s="249">
        <f t="shared" ref="K15:K16" si="17">B20-B15</f>
        <v>12.042315715224902</v>
      </c>
      <c r="L15" s="249">
        <f t="shared" ref="L15:L16" si="18">D20-D15</f>
        <v>-0.27917108524721357</v>
      </c>
      <c r="M15" s="249">
        <f t="shared" ref="M15:M16" si="19">F20-F15</f>
        <v>2.9757448992884932</v>
      </c>
      <c r="N15" s="249">
        <f t="shared" ref="N15:N16" si="20">SUM(K15:M15)</f>
        <v>14.738889529266181</v>
      </c>
    </row>
    <row r="16" spans="1:17" x14ac:dyDescent="0.2">
      <c r="A16" s="282" t="s">
        <v>363</v>
      </c>
      <c r="B16" s="249">
        <f t="shared" si="0"/>
        <v>497.78304004475325</v>
      </c>
      <c r="C16" s="299" t="str">
        <f>CONCATENATE("(",ROUND((B16/$H16)*100,1),")")</f>
        <v>(56.6)</v>
      </c>
      <c r="D16" s="249">
        <f t="shared" ref="D16" si="21">SUM(D37,D58,D79,D100,D121,D142,D163,D184,D205,D226,D247,D268,D289,D310,D331,D352,D373,D394,D415,D436,D457,D478)</f>
        <v>264.71645503357405</v>
      </c>
      <c r="E16" s="299" t="str">
        <f>CONCATENATE("(",ROUND((D16/$H16)*100,1),")")</f>
        <v>(30.1)</v>
      </c>
      <c r="F16" s="249">
        <f t="shared" ref="F16" si="22">SUM(F37,F58,F79,F100,F121,F142,F163,F184,F205,F226,F247,F268,F289,F310,F331,F352,F373,F394,F415,F436,F457,F478)</f>
        <v>116.56450492167252</v>
      </c>
      <c r="G16" s="299" t="str">
        <f>CONCATENATE("(",ROUND((F16/$H16)*100,1),")")</f>
        <v>(13.3)</v>
      </c>
      <c r="H16" s="249">
        <f t="shared" ref="H16" si="23">SUM(H37,H58,H79,H100,H121,H142,H163,H184,H205,H226,H247,H268,H289,H310,H331,H352,H373,H394,H415,H436,H457,H478)</f>
        <v>879.06399999999974</v>
      </c>
      <c r="I16" s="299" t="str">
        <f>CONCATENATE("(",ROUND((H16/$H16)*100,1),")")</f>
        <v>(100)</v>
      </c>
      <c r="K16" s="249">
        <f t="shared" si="17"/>
        <v>15.449711882750023</v>
      </c>
      <c r="L16" s="249">
        <f t="shared" si="18"/>
        <v>5.3325761721247318</v>
      </c>
      <c r="M16" s="249">
        <f t="shared" si="19"/>
        <v>6.6627119451254941</v>
      </c>
      <c r="N16" s="249">
        <f t="shared" si="20"/>
        <v>27.445000000000249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295.08447472329988</v>
      </c>
      <c r="C19" s="299" t="str">
        <f>CONCATENATE("(",ROUND((B19/$H21)*100,1),")")</f>
        <v>(32.6)</v>
      </c>
      <c r="D19" s="249">
        <f t="shared" ref="D19" si="24">SUM(D40,D61,D82,D103,D124,D145,D166,D187,D208,D229,D250,D271,D292,D313,D334,D355,D376,D397,D418,D439,D460,D481)</f>
        <v>85.347078909389893</v>
      </c>
      <c r="E19" s="299" t="str">
        <f>CONCATENATE("(",ROUND((D19/$H21)*100,1),")")</f>
        <v>(9.4)</v>
      </c>
      <c r="F19" s="249">
        <f t="shared" ref="F19" si="25">SUM(F40,F61,F82,F103,F124,F145,F166,F187,F208,F229,F250,F271,F292,F313,F334,F355,F376,F397,F418,F439,F460,F481)</f>
        <v>70.129463323443218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450.56101695613296</v>
      </c>
      <c r="I19" s="299" t="str">
        <f>CONCATENATE("(",ROUND((H19/$H21)*100,1),")")</f>
        <v>(49.7)</v>
      </c>
      <c r="K19" s="249">
        <f>B19-B9</f>
        <v>7.123264931939957</v>
      </c>
      <c r="L19" s="249">
        <f>D19-D9</f>
        <v>8.1491047964875207</v>
      </c>
      <c r="M19" s="249">
        <f>F19-F9</f>
        <v>5.8382986658199485</v>
      </c>
      <c r="N19" s="249">
        <f>SUM(K19:M19)</f>
        <v>21.110668394247426</v>
      </c>
    </row>
    <row r="20" spans="1:14" x14ac:dyDescent="0.2">
      <c r="A20" s="282" t="s">
        <v>365</v>
      </c>
      <c r="B20" s="249">
        <f t="shared" si="0"/>
        <v>218.14827720420334</v>
      </c>
      <c r="C20" s="299" t="str">
        <f>CONCATENATE("(",ROUND((B20/$H21)*100,1),")")</f>
        <v>(24.1)</v>
      </c>
      <c r="D20" s="249">
        <f t="shared" ref="D20" si="27">SUM(D41,D62,D83,D104,D125,D146,D167,D188,D209,D230,D251,D272,D293,D314,D335,D356,D377,D398,D419,D440,D461,D482)</f>
        <v>184.70195229630886</v>
      </c>
      <c r="E20" s="299" t="str">
        <f>CONCATENATE("(",ROUND((D20/$H21)*100,1),")")</f>
        <v>(20.4)</v>
      </c>
      <c r="F20" s="249">
        <f t="shared" ref="F20" si="28">SUM(F41,F62,F83,F104,F125,F146,F167,F188,F209,F230,F251,F272,F293,F314,F335,F356,F377,F398,F419,F440,F461,F482)</f>
        <v>53.097753543354798</v>
      </c>
      <c r="G20" s="299" t="str">
        <f>CONCATENATE("(",ROUND((F20/$H21)*100,1),")")</f>
        <v>(5.9)</v>
      </c>
      <c r="H20" s="249">
        <f t="shared" ref="H20" si="29">SUM(H41,H62,H83,H104,H125,H146,H167,H188,H209,H230,H251,H272,H293,H314,H335,H356,H377,H398,H419,H440,H461,H482)</f>
        <v>455.947983043867</v>
      </c>
      <c r="I20" s="299" t="str">
        <f>CONCATENATE("(",ROUND((H20/$H21)*100,1),")")</f>
        <v>(50.3)</v>
      </c>
      <c r="K20" s="249">
        <f t="shared" ref="K20:K21" si="30">B20-B10</f>
        <v>19.130581005160195</v>
      </c>
      <c r="L20" s="249">
        <f t="shared" ref="L20:L21" si="31">D20-D10</f>
        <v>2.4892192200553609E-2</v>
      </c>
      <c r="M20" s="249">
        <f t="shared" ref="M20:M21" si="32">F20-F10</f>
        <v>4.3518584083915073</v>
      </c>
      <c r="N20" s="249">
        <f t="shared" ref="N20:N21" si="33">SUM(K20:M20)</f>
        <v>23.507331605752256</v>
      </c>
    </row>
    <row r="21" spans="1:14" x14ac:dyDescent="0.2">
      <c r="A21" s="282" t="s">
        <v>363</v>
      </c>
      <c r="B21" s="249">
        <f t="shared" si="0"/>
        <v>513.23275192750327</v>
      </c>
      <c r="C21" s="299" t="str">
        <f>CONCATENATE("(",ROUND((B21/$H21)*100,1),")")</f>
        <v>(56.6)</v>
      </c>
      <c r="D21" s="249">
        <f t="shared" ref="D21" si="34">SUM(D42,D63,D84,D105,D126,D147,D168,D189,D210,D231,D252,D273,D294,D315,D336,D357,D378,D399,D420,D441,D462,D483)</f>
        <v>270.04903120569878</v>
      </c>
      <c r="E21" s="299" t="str">
        <f>CONCATENATE("(",ROUND((D21/$H21)*100,1),")")</f>
        <v>(29.8)</v>
      </c>
      <c r="F21" s="249">
        <f>SUM(F42,F63,F84,F105,F126,F147,F168,F189,F210,F231,F252,F273,F294,F315,F336,F357,F378,F399,F420,F441,F462,F483)</f>
        <v>123.22721686679802</v>
      </c>
      <c r="G21" s="299" t="str">
        <f>CONCATENATE("(",ROUND((F21/$H21)*100,1),")")</f>
        <v>(13.6)</v>
      </c>
      <c r="H21" s="249">
        <f t="shared" ref="H21" si="35">SUM(H42,H63,H84,H105,H126,H147,H168,H189,H210,H231,H252,H273,H294,H315,H336,H357,H378,H399,H420,H441,H462,H483)</f>
        <v>906.5089999999999</v>
      </c>
      <c r="I21" s="299" t="str">
        <f>CONCATENATE("(",ROUND((H21/$H21)*100,1),")")</f>
        <v>(100)</v>
      </c>
      <c r="K21" s="249">
        <f t="shared" si="30"/>
        <v>26.253845937100209</v>
      </c>
      <c r="L21" s="249">
        <f t="shared" si="31"/>
        <v>8.1739969886880317</v>
      </c>
      <c r="M21" s="249">
        <f t="shared" si="32"/>
        <v>10.19015707421147</v>
      </c>
      <c r="N21" s="249">
        <f t="shared" si="33"/>
        <v>44.617999999999711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3.9761600235503982</v>
      </c>
      <c r="C30" s="299" t="str">
        <f>CONCATENATE("(",ROUND((B30/$H32)*100,1),")")</f>
        <v>(45.8)</v>
      </c>
      <c r="D30" s="302">
        <f>'Ind T6'!M9</f>
        <v>1.1559250921064952E-2</v>
      </c>
      <c r="E30" s="299" t="str">
        <f>CONCATENATE("(",ROUND((D30/$H32)*100,1),")")</f>
        <v>(0.1)</v>
      </c>
      <c r="F30" s="302">
        <f>'Ind T6'!N9</f>
        <v>1.2050519084957458</v>
      </c>
      <c r="G30" s="299" t="str">
        <f>CONCATENATE("(",ROUND((F30/$H32)*100,1),")")</f>
        <v>(13.9)</v>
      </c>
      <c r="H30" s="302">
        <f>SUM(B30,D30,F30)</f>
        <v>5.192771182967209</v>
      </c>
      <c r="I30" s="299" t="str">
        <f>CONCATENATE("(",ROUND((H30/$H32)*100,1),")")</f>
        <v>(59.8)</v>
      </c>
      <c r="K30" s="302">
        <f>B35-B30</f>
        <v>0.23159381309132421</v>
      </c>
      <c r="L30" s="302">
        <f>D35-D30</f>
        <v>1.9858918752752031E-4</v>
      </c>
      <c r="M30" s="302">
        <f>F35-F30</f>
        <v>-8.1925238976117143E-3</v>
      </c>
      <c r="N30" s="302">
        <f>SUM(K30:M30)</f>
        <v>0.22359987838124001</v>
      </c>
    </row>
    <row r="31" spans="1:14" x14ac:dyDescent="0.2">
      <c r="A31" s="282" t="s">
        <v>365</v>
      </c>
      <c r="B31" s="302">
        <f>'Ind T6'!L8</f>
        <v>1.9724083350402615</v>
      </c>
      <c r="C31" s="299" t="str">
        <f>CONCATENATE("(",ROUND((B31/$H32)*100,1),")")</f>
        <v>(22.7)</v>
      </c>
      <c r="D31" s="302">
        <f>'Ind T6'!M8</f>
        <v>0.90740119731353686</v>
      </c>
      <c r="E31" s="299" t="str">
        <f>CONCATENATE("(",ROUND((D31/$H32)*100,1),")")</f>
        <v>(10.4)</v>
      </c>
      <c r="F31" s="302">
        <f>'Ind T6'!N8</f>
        <v>0.61641928467899409</v>
      </c>
      <c r="G31" s="299" t="str">
        <f>CONCATENATE("(",ROUND((F31/$H32)*100,1),")")</f>
        <v>(7.1)</v>
      </c>
      <c r="H31" s="302">
        <f t="shared" ref="H31" si="36">SUM(B31,D31,F31)</f>
        <v>3.4962288170327924</v>
      </c>
      <c r="I31" s="299" t="str">
        <f>CONCATENATE("(",ROUND((H31/$H32)*100,1),")")</f>
        <v>(40.2)</v>
      </c>
      <c r="K31" s="302">
        <f t="shared" ref="K31:K32" si="37">B36-B31</f>
        <v>4.7056165182942866E-2</v>
      </c>
      <c r="L31" s="302">
        <f t="shared" ref="L31:L32" si="38">D36-D31</f>
        <v>-6.7062757547518004E-3</v>
      </c>
      <c r="M31" s="302">
        <f t="shared" ref="M31:M32" si="39">F36-F31</f>
        <v>2.4050232190564236E-2</v>
      </c>
      <c r="N31" s="302">
        <f t="shared" ref="N31:N32" si="40">SUM(K31:M31)</f>
        <v>6.4400121618755302E-2</v>
      </c>
    </row>
    <row r="32" spans="1:14" x14ac:dyDescent="0.2">
      <c r="A32" s="282" t="s">
        <v>363</v>
      </c>
      <c r="B32" s="302">
        <f>SUM(B30:B31)</f>
        <v>5.9485683585906592</v>
      </c>
      <c r="C32" s="299" t="str">
        <f>CONCATENATE("(",ROUND((B32/$H32)*100,1),")")</f>
        <v>(68.5)</v>
      </c>
      <c r="D32" s="302">
        <f>SUM(D30:D31)</f>
        <v>0.91896044823460177</v>
      </c>
      <c r="E32" s="299" t="str">
        <f>CONCATENATE("(",ROUND((D32/$H32)*100,1),")")</f>
        <v>(10.6)</v>
      </c>
      <c r="F32" s="302">
        <f>SUM(F30:F31)</f>
        <v>1.82147119317474</v>
      </c>
      <c r="G32" s="299" t="str">
        <f>CONCATENATE("(",ROUND((F32/$H32)*100,1),")")</f>
        <v>(21)</v>
      </c>
      <c r="H32" s="302">
        <f>SUM(H30:H31)</f>
        <v>8.6890000000000018</v>
      </c>
      <c r="I32" s="299" t="str">
        <f>CONCATENATE("(",ROUND((H32/$H32)*100,1),")")</f>
        <v>(100)</v>
      </c>
      <c r="K32" s="302">
        <f t="shared" si="37"/>
        <v>0.27864997827426752</v>
      </c>
      <c r="L32" s="302">
        <f t="shared" si="38"/>
        <v>-6.5076865672242246E-3</v>
      </c>
      <c r="M32" s="302">
        <f t="shared" si="39"/>
        <v>1.5857708292952299E-2</v>
      </c>
      <c r="N32" s="302">
        <f t="shared" si="40"/>
        <v>0.28799999999999559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4.2077538366417224</v>
      </c>
      <c r="C35" s="299" t="str">
        <f>CONCATENATE("(",ROUND((B35/$H37)*100,1),")")</f>
        <v>(46.9)</v>
      </c>
      <c r="D35" s="302">
        <f>'Ind T6'!R9</f>
        <v>1.1757840108592472E-2</v>
      </c>
      <c r="E35" s="299" t="str">
        <f>CONCATENATE("(",ROUND((D35/$H37)*100,1),")")</f>
        <v>(0.1)</v>
      </c>
      <c r="F35" s="302">
        <f>'Ind T6'!S9</f>
        <v>1.1968593845981341</v>
      </c>
      <c r="G35" s="299" t="str">
        <f>CONCATENATE("(",ROUND((F35/$H37)*100,1),")")</f>
        <v>(13.3)</v>
      </c>
      <c r="H35" s="302">
        <f>SUM(B35,D35,F35)</f>
        <v>5.4163710613484497</v>
      </c>
      <c r="I35" s="299" t="str">
        <f>CONCATENATE("(",ROUND((H35/$H37)*100,1),")")</f>
        <v>(60.3)</v>
      </c>
      <c r="K35" s="302">
        <f>B40-B35</f>
        <v>0.36164457154841578</v>
      </c>
      <c r="L35" s="302">
        <f>D40-D35</f>
        <v>2.0219644027934247E-4</v>
      </c>
      <c r="M35" s="302">
        <f>F40-F35</f>
        <v>-8.723377149735323E-2</v>
      </c>
      <c r="N35" s="302">
        <f>SUM(K35:M35)</f>
        <v>0.27461299649134191</v>
      </c>
    </row>
    <row r="36" spans="1:14" x14ac:dyDescent="0.2">
      <c r="A36" s="282" t="s">
        <v>365</v>
      </c>
      <c r="B36" s="302">
        <f>'Ind T6'!Q8</f>
        <v>2.0194645002232043</v>
      </c>
      <c r="C36" s="299" t="str">
        <f>CONCATENATE("(",ROUND((B36/$H37)*100,1),")")</f>
        <v>(22.5)</v>
      </c>
      <c r="D36" s="302">
        <f>'Ind T6'!R8</f>
        <v>0.90069492155878506</v>
      </c>
      <c r="E36" s="299" t="str">
        <f>CONCATENATE("(",ROUND((D36/$H37)*100,1),")")</f>
        <v>(10)</v>
      </c>
      <c r="F36" s="302">
        <f>'Ind T6'!S8</f>
        <v>0.64046951686955833</v>
      </c>
      <c r="G36" s="299" t="str">
        <f>CONCATENATE("(",ROUND((F36/$H37)*100,1),")")</f>
        <v>(7.1)</v>
      </c>
      <c r="H36" s="302">
        <f t="shared" ref="H36" si="41">SUM(B36,D36,F36)</f>
        <v>3.5606289386515475</v>
      </c>
      <c r="I36" s="299" t="str">
        <f>CONCATENATE("(",ROUND((H36/$H37)*100,1),")")</f>
        <v>(39.7)</v>
      </c>
      <c r="K36" s="302">
        <f t="shared" ref="K36:K37" si="42">B41-B36</f>
        <v>1.5601944477516838E-3</v>
      </c>
      <c r="L36" s="302">
        <f t="shared" ref="L36:L37" si="43">D41-D36</f>
        <v>-6.2384952325228671E-2</v>
      </c>
      <c r="M36" s="302">
        <f t="shared" ref="M36:M37" si="44">F41-F36</f>
        <v>2.0211761386137228E-2</v>
      </c>
      <c r="N36" s="302">
        <f t="shared" ref="N36:N37" si="45">SUM(K36:M36)</f>
        <v>-4.0612996491339759E-2</v>
      </c>
    </row>
    <row r="37" spans="1:14" x14ac:dyDescent="0.2">
      <c r="A37" s="282" t="s">
        <v>363</v>
      </c>
      <c r="B37" s="302">
        <f>SUM(B35:B36)</f>
        <v>6.2272183368649268</v>
      </c>
      <c r="C37" s="299" t="str">
        <f>CONCATENATE("(",ROUND((B37/$H37)*100,1),")")</f>
        <v>(69.4)</v>
      </c>
      <c r="D37" s="302">
        <f>SUM(D35:D36)</f>
        <v>0.91245276166737754</v>
      </c>
      <c r="E37" s="299" t="str">
        <f>CONCATENATE("(",ROUND((D37/$H37)*100,1),")")</f>
        <v>(10.2)</v>
      </c>
      <c r="F37" s="302">
        <f>SUM(F35:F36)</f>
        <v>1.8373289014676923</v>
      </c>
      <c r="G37" s="299" t="str">
        <f>CONCATENATE("(",ROUND((F37/$H37)*100,1),")")</f>
        <v>(20.5)</v>
      </c>
      <c r="H37" s="302">
        <f>SUM(H35:H36)</f>
        <v>8.9769999999999968</v>
      </c>
      <c r="I37" s="299" t="str">
        <f>CONCATENATE("(",ROUND((H37/$H37)*100,1),")")</f>
        <v>(100)</v>
      </c>
      <c r="K37" s="302">
        <f t="shared" si="42"/>
        <v>0.36320476599616747</v>
      </c>
      <c r="L37" s="302">
        <f t="shared" si="43"/>
        <v>-6.218275588494937E-2</v>
      </c>
      <c r="M37" s="302">
        <f t="shared" si="44"/>
        <v>-6.7022010111216002E-2</v>
      </c>
      <c r="N37" s="302">
        <f t="shared" si="45"/>
        <v>0.2340000000000021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4.5693984081901382</v>
      </c>
      <c r="C40" s="299" t="str">
        <f>CONCATENATE("(",ROUND((B40/$H42)*100,1),")")</f>
        <v>(49.6)</v>
      </c>
      <c r="D40" s="302">
        <f>'Ind T6'!W9</f>
        <v>1.1960036548871815E-2</v>
      </c>
      <c r="E40" s="299" t="str">
        <f>CONCATENATE("(",ROUND((D40/$H42)*100,1),")")</f>
        <v>(0.1)</v>
      </c>
      <c r="F40" s="302">
        <f>'Ind T6'!X9</f>
        <v>1.1096256131007809</v>
      </c>
      <c r="G40" s="299" t="str">
        <f>CONCATENATE("(",ROUND((F40/$H42)*100,1),")")</f>
        <v>(12)</v>
      </c>
      <c r="H40" s="302">
        <f>SUM(B40,D40,F40)</f>
        <v>5.690984057839791</v>
      </c>
      <c r="I40" s="299" t="str">
        <f>CONCATENATE("(",ROUND((H40/$H42)*100,1),")")</f>
        <v>(61.8)</v>
      </c>
      <c r="K40" s="302">
        <f>B40-B30</f>
        <v>0.59323838463973999</v>
      </c>
      <c r="L40" s="302">
        <f>D40-D30</f>
        <v>4.0078562780686278E-4</v>
      </c>
      <c r="M40" s="302">
        <f>F40-F30</f>
        <v>-9.5426295394964944E-2</v>
      </c>
      <c r="N40" s="302">
        <f>SUM(K40:M40)</f>
        <v>0.49821287487258192</v>
      </c>
    </row>
    <row r="41" spans="1:14" x14ac:dyDescent="0.2">
      <c r="A41" s="282" t="s">
        <v>365</v>
      </c>
      <c r="B41" s="302">
        <f>'Ind T6'!V8</f>
        <v>2.021024694670956</v>
      </c>
      <c r="C41" s="299" t="str">
        <f>CONCATENATE("(",ROUND((B41/$H42)*100,1),")")</f>
        <v>(21.9)</v>
      </c>
      <c r="D41" s="302">
        <f>'Ind T6'!W8</f>
        <v>0.83830996923355638</v>
      </c>
      <c r="E41" s="299" t="str">
        <f>CONCATENATE("(",ROUND((D41/$H42)*100,1),")")</f>
        <v>(9.1)</v>
      </c>
      <c r="F41" s="302">
        <f>'Ind T6'!X8</f>
        <v>0.66068127825569556</v>
      </c>
      <c r="G41" s="299" t="str">
        <f>CONCATENATE("(",ROUND((F41/$H42)*100,1),")")</f>
        <v>(7.2)</v>
      </c>
      <c r="H41" s="302">
        <f t="shared" ref="H41" si="46">SUM(B41,D41,F41)</f>
        <v>3.520015942160208</v>
      </c>
      <c r="I41" s="299" t="str">
        <f>CONCATENATE("(",ROUND((H41/$H42)*100,1),")")</f>
        <v>(38.2)</v>
      </c>
      <c r="K41" s="302">
        <f t="shared" ref="K41:K42" si="47">B41-B31</f>
        <v>4.861635963069455E-2</v>
      </c>
      <c r="L41" s="302">
        <f t="shared" ref="L41:L42" si="48">D41-D31</f>
        <v>-6.9091228079980471E-2</v>
      </c>
      <c r="M41" s="302">
        <f t="shared" ref="M41:M42" si="49">F41-F31</f>
        <v>4.4261993576701464E-2</v>
      </c>
      <c r="N41" s="302">
        <f t="shared" ref="N41:N42" si="50">SUM(K41:M41)</f>
        <v>2.3787125127415543E-2</v>
      </c>
    </row>
    <row r="42" spans="1:14" x14ac:dyDescent="0.2">
      <c r="A42" s="282" t="s">
        <v>363</v>
      </c>
      <c r="B42" s="302">
        <f>SUM(B40:B41)</f>
        <v>6.5904231028610942</v>
      </c>
      <c r="C42" s="299" t="str">
        <f>CONCATENATE("(",ROUND((B42/$H42)*100,1),")")</f>
        <v>(71.5)</v>
      </c>
      <c r="D42" s="302">
        <f>SUM(D40:D41)</f>
        <v>0.85027000578242817</v>
      </c>
      <c r="E42" s="299" t="str">
        <f>CONCATENATE("(",ROUND((D42/$H42)*100,1),")")</f>
        <v>(9.2)</v>
      </c>
      <c r="F42" s="302">
        <f>SUM(F40:F41)</f>
        <v>1.7703068913564763</v>
      </c>
      <c r="G42" s="299" t="str">
        <f>CONCATENATE("(",ROUND((F42/$H42)*100,1),")")</f>
        <v>(19.2)</v>
      </c>
      <c r="H42" s="302">
        <f>SUM(H40:H41)</f>
        <v>9.2109999999999985</v>
      </c>
      <c r="I42" s="299" t="str">
        <f>CONCATENATE("(",ROUND((H42/$H42)*100,1),")")</f>
        <v>(100)</v>
      </c>
      <c r="K42" s="302">
        <f t="shared" si="47"/>
        <v>0.64185474427043498</v>
      </c>
      <c r="L42" s="302">
        <f t="shared" si="48"/>
        <v>-6.8690442452173595E-2</v>
      </c>
      <c r="M42" s="302">
        <f t="shared" si="49"/>
        <v>-5.1164301818263702E-2</v>
      </c>
      <c r="N42" s="302">
        <f t="shared" si="50"/>
        <v>0.52199999999999769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0.22475742574281277</v>
      </c>
      <c r="C51" s="299" t="str">
        <f>CONCATENATE("(",ROUND((B51/$H53)*100,1),")")</f>
        <v>(54.2)</v>
      </c>
      <c r="D51" s="302">
        <f>'Ind T6'!M18</f>
        <v>1.6435643564429606E-3</v>
      </c>
      <c r="E51" s="299" t="str">
        <f>CONCATENATE("(",ROUND((D51/$H53)*100,1),")")</f>
        <v>(0.4)</v>
      </c>
      <c r="F51" s="302">
        <f>'Ind T6'!N18</f>
        <v>0.14066171617158019</v>
      </c>
      <c r="G51" s="299" t="str">
        <f>CONCATENATE("(",ROUND((F51/$H53)*100,1),")")</f>
        <v>(33.9)</v>
      </c>
      <c r="H51" s="302">
        <f>SUM(B51,D51,F51)</f>
        <v>0.36706270627083593</v>
      </c>
      <c r="I51" s="299" t="str">
        <f>CONCATENATE("(",ROUND((H51/$H53)*100,1),")")</f>
        <v>(88.4)</v>
      </c>
      <c r="K51" s="302">
        <f>B56-B51</f>
        <v>-2.115432725464414E-2</v>
      </c>
      <c r="L51" s="302">
        <f>D56-D51</f>
        <v>-1.1792805987210901E-4</v>
      </c>
      <c r="M51" s="302">
        <f>F56-F51</f>
        <v>-1.3201738304743027E-2</v>
      </c>
      <c r="N51" s="302">
        <f>SUM(K51:M51)</f>
        <v>-3.4473993619259277E-2</v>
      </c>
    </row>
    <row r="52" spans="1:14" x14ac:dyDescent="0.2">
      <c r="A52" s="282" t="s">
        <v>365</v>
      </c>
      <c r="B52" s="302">
        <f>'Ind T6'!L17</f>
        <v>3.8623762375956446E-2</v>
      </c>
      <c r="C52" s="299" t="str">
        <f>CONCATENATE("(",ROUND((B52/$H53)*100,1),")")</f>
        <v>(9.3)</v>
      </c>
      <c r="D52" s="302">
        <f>'Ind T6'!M17</f>
        <v>9.3135313532071457E-3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4.7937293729163589E-2</v>
      </c>
      <c r="I52" s="299" t="str">
        <f>CONCATENATE("(",ROUND((H52/$H53)*100,1),")")</f>
        <v>(11.6)</v>
      </c>
      <c r="K52" s="302">
        <f t="shared" ref="K52:K53" si="52">B57-B52</f>
        <v>-3.8115159720320674E-3</v>
      </c>
      <c r="L52" s="302">
        <f t="shared" ref="L52:L53" si="53">D57-D52</f>
        <v>-7.1449040870852527E-4</v>
      </c>
      <c r="M52" s="302">
        <f t="shared" ref="M52:M53" si="54">F57-F52</f>
        <v>0</v>
      </c>
      <c r="N52" s="302">
        <f t="shared" ref="N52:N53" si="55">SUM(K52:M52)</f>
        <v>-4.5260063807405927E-3</v>
      </c>
    </row>
    <row r="53" spans="1:14" x14ac:dyDescent="0.2">
      <c r="A53" s="282" t="s">
        <v>363</v>
      </c>
      <c r="B53" s="302">
        <f>SUM(B51:B52)</f>
        <v>0.2633811881187692</v>
      </c>
      <c r="C53" s="299" t="str">
        <f>CONCATENATE("(",ROUND((B53/$H53)*100,1),")")</f>
        <v>(63.5)</v>
      </c>
      <c r="D53" s="302">
        <f>SUM(D51:D52)</f>
        <v>1.0957095709650106E-2</v>
      </c>
      <c r="E53" s="299" t="str">
        <f>CONCATENATE("(",ROUND((D53/$H53)*100,1),")")</f>
        <v>(2.6)</v>
      </c>
      <c r="F53" s="302">
        <f>SUM(F51:F52)</f>
        <v>0.14066171617158019</v>
      </c>
      <c r="G53" s="299" t="str">
        <f>CONCATENATE("(",ROUND((F53/$H53)*100,1),")")</f>
        <v>(33.9)</v>
      </c>
      <c r="H53" s="302">
        <f>SUM(H51:H52)</f>
        <v>0.41499999999999954</v>
      </c>
      <c r="I53" s="299" t="str">
        <f>CONCATENATE("(",ROUND((H53/$H53)*100,1),")")</f>
        <v>(100)</v>
      </c>
      <c r="K53" s="302">
        <f t="shared" si="52"/>
        <v>-2.4965843226676193E-2</v>
      </c>
      <c r="L53" s="302">
        <f t="shared" si="53"/>
        <v>-8.3241846858063406E-4</v>
      </c>
      <c r="M53" s="302">
        <f t="shared" si="54"/>
        <v>-1.3201738304743027E-2</v>
      </c>
      <c r="N53" s="302">
        <f t="shared" si="55"/>
        <v>-3.8999999999999854E-2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0.20360309848816863</v>
      </c>
      <c r="C56" s="299" t="str">
        <f>CONCATENATE("(",ROUND((B56/$H58)*100,1),")")</f>
        <v>(54.1)</v>
      </c>
      <c r="D56" s="302">
        <f>'Ind T6'!R18</f>
        <v>1.5256362965708516E-3</v>
      </c>
      <c r="E56" s="299" t="str">
        <f>CONCATENATE("(",ROUND((D56/$H58)*100,1),")")</f>
        <v>(0.4)</v>
      </c>
      <c r="F56" s="302">
        <f>'Ind T6'!S18</f>
        <v>0.12745997786683716</v>
      </c>
      <c r="G56" s="299" t="str">
        <f>CONCATENATE("(",ROUND((F56/$H58)*100,1),")")</f>
        <v>(33.9)</v>
      </c>
      <c r="H56" s="302">
        <f>SUM(B56,D56,F56)</f>
        <v>0.33258871265157663</v>
      </c>
      <c r="I56" s="299" t="str">
        <f>CONCATENATE("(",ROUND((H56/$H58)*100,1),")")</f>
        <v>(88.5)</v>
      </c>
      <c r="K56" s="302">
        <f>B61-B56</f>
        <v>-1.4261514329574093E-2</v>
      </c>
      <c r="L56" s="302">
        <f>D61-D56</f>
        <v>2.6343901448974347E-5</v>
      </c>
      <c r="M56" s="302">
        <f>F61-F56</f>
        <v>-1.599958182805955E-2</v>
      </c>
      <c r="N56" s="302">
        <f>SUM(K56:M56)</f>
        <v>-3.0234752256184667E-2</v>
      </c>
    </row>
    <row r="57" spans="1:14" x14ac:dyDescent="0.2">
      <c r="A57" s="282" t="s">
        <v>365</v>
      </c>
      <c r="B57" s="302">
        <f>'Ind T6'!Q17</f>
        <v>3.4812246403924378E-2</v>
      </c>
      <c r="C57" s="299" t="str">
        <f>CONCATENATE("(",ROUND((B57/$H58)*100,1),")")</f>
        <v>(9.3)</v>
      </c>
      <c r="D57" s="302">
        <f>'Ind T6'!R17</f>
        <v>8.5990409444986204E-3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4.3411287348422999E-2</v>
      </c>
      <c r="I57" s="299" t="str">
        <f>CONCATENATE("(",ROUND((H57/$H58)*100,1),")")</f>
        <v>(11.5)</v>
      </c>
      <c r="K57" s="302">
        <f t="shared" ref="K57:K58" si="57">B62-B57</f>
        <v>-3.4904642251907675E-3</v>
      </c>
      <c r="L57" s="302">
        <f t="shared" ref="L57:L58" si="58">D62-D57</f>
        <v>-2.7478351862383378E-4</v>
      </c>
      <c r="M57" s="302">
        <f t="shared" ref="M57:M58" si="59">F62-F57</f>
        <v>0</v>
      </c>
      <c r="N57" s="302">
        <f t="shared" ref="N57:N58" si="60">SUM(K57:M57)</f>
        <v>-3.7652477438146013E-3</v>
      </c>
    </row>
    <row r="58" spans="1:14" x14ac:dyDescent="0.2">
      <c r="A58" s="282" t="s">
        <v>363</v>
      </c>
      <c r="B58" s="302">
        <f>SUM(B56:B57)</f>
        <v>0.23841534489209301</v>
      </c>
      <c r="C58" s="299" t="str">
        <f>CONCATENATE("(",ROUND((B58/$H58)*100,1),")")</f>
        <v>(63.4)</v>
      </c>
      <c r="D58" s="302">
        <f>SUM(D56:D57)</f>
        <v>1.0124677241069472E-2</v>
      </c>
      <c r="E58" s="299" t="str">
        <f>CONCATENATE("(",ROUND((D58/$H58)*100,1),")")</f>
        <v>(2.7)</v>
      </c>
      <c r="F58" s="302">
        <f>SUM(F56:F57)</f>
        <v>0.12745997786683716</v>
      </c>
      <c r="G58" s="299" t="str">
        <f>CONCATENATE("(",ROUND((F58/$H58)*100,1),")")</f>
        <v>(33.9)</v>
      </c>
      <c r="H58" s="302">
        <f>SUM(H56:H57)</f>
        <v>0.37599999999999961</v>
      </c>
      <c r="I58" s="299" t="str">
        <f>CONCATENATE("(",ROUND((H58/$H58)*100,1),")")</f>
        <v>(100)</v>
      </c>
      <c r="K58" s="302">
        <f t="shared" si="57"/>
        <v>-1.7751978554764875E-2</v>
      </c>
      <c r="L58" s="302">
        <f t="shared" si="58"/>
        <v>-2.4843961717485943E-4</v>
      </c>
      <c r="M58" s="302">
        <f t="shared" si="59"/>
        <v>-1.599958182805955E-2</v>
      </c>
      <c r="N58" s="302">
        <f t="shared" si="60"/>
        <v>-3.3999999999999281E-2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0.18934158415859453</v>
      </c>
      <c r="C61" s="299" t="str">
        <f>CONCATENATE("(",ROUND((B61/$H63)*100,1),")")</f>
        <v>(55.4)</v>
      </c>
      <c r="D61" s="302">
        <f>'Ind T6'!W18</f>
        <v>1.5519801980198259E-3</v>
      </c>
      <c r="E61" s="299" t="str">
        <f>CONCATENATE("(",ROUND((D61/$H63)*100,1),")")</f>
        <v>(0.5)</v>
      </c>
      <c r="F61" s="302">
        <f>'Ind T6'!X18</f>
        <v>0.11146039603877761</v>
      </c>
      <c r="G61" s="299" t="str">
        <f>CONCATENATE("(",ROUND((F61/$H63)*100,1),")")</f>
        <v>(32.6)</v>
      </c>
      <c r="H61" s="302">
        <f>SUM(B61,D61,F61)</f>
        <v>0.30235396039539197</v>
      </c>
      <c r="I61" s="299" t="str">
        <f>CONCATENATE("(",ROUND((H61/$H63)*100,1),")")</f>
        <v>(88.4)</v>
      </c>
      <c r="K61" s="302">
        <f>B61-B51</f>
        <v>-3.5415841584218233E-2</v>
      </c>
      <c r="L61" s="302">
        <f>D61-D51</f>
        <v>-9.158415842313466E-5</v>
      </c>
      <c r="M61" s="302">
        <f>F61-F51</f>
        <v>-2.9201320132802577E-2</v>
      </c>
      <c r="N61" s="302">
        <f>SUM(K61:M61)</f>
        <v>-6.4708745875443952E-2</v>
      </c>
    </row>
    <row r="62" spans="1:14" x14ac:dyDescent="0.2">
      <c r="A62" s="282" t="s">
        <v>365</v>
      </c>
      <c r="B62" s="302">
        <f>'Ind T6'!V17</f>
        <v>3.1321782178733611E-2</v>
      </c>
      <c r="C62" s="299" t="str">
        <f>CONCATENATE("(",ROUND((B62/$H63)*100,1),")")</f>
        <v>(9.2)</v>
      </c>
      <c r="D62" s="302">
        <f>'Ind T6'!W17</f>
        <v>8.3242574258747867E-3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3.9646039604608399E-2</v>
      </c>
      <c r="I62" s="299" t="str">
        <f>CONCATENATE("(",ROUND((H62/$H63)*100,1),")")</f>
        <v>(11.6)</v>
      </c>
      <c r="K62" s="302">
        <f t="shared" ref="K62:K63" si="62">B62-B52</f>
        <v>-7.3019801972228349E-3</v>
      </c>
      <c r="L62" s="302">
        <f t="shared" ref="L62:L63" si="63">D62-D52</f>
        <v>-9.8927392733235905E-4</v>
      </c>
      <c r="M62" s="302">
        <f t="shared" ref="M62:M63" si="64">F62-F52</f>
        <v>0</v>
      </c>
      <c r="N62" s="302">
        <f t="shared" ref="N62:N63" si="65">SUM(K62:M62)</f>
        <v>-8.2912541245551939E-3</v>
      </c>
    </row>
    <row r="63" spans="1:14" x14ac:dyDescent="0.2">
      <c r="A63" s="282" t="s">
        <v>363</v>
      </c>
      <c r="B63" s="302">
        <f>SUM(B61:B62)</f>
        <v>0.22066336633732814</v>
      </c>
      <c r="C63" s="299" t="str">
        <f>CONCATENATE("(",ROUND((B63/$H63)*100,1),")")</f>
        <v>(64.5)</v>
      </c>
      <c r="D63" s="302">
        <f>SUM(D61:D62)</f>
        <v>9.8762376238946126E-3</v>
      </c>
      <c r="E63" s="299" t="str">
        <f>CONCATENATE("(",ROUND((D63/$H63)*100,1),")")</f>
        <v>(2.9)</v>
      </c>
      <c r="F63" s="302">
        <f>SUM(F61:F62)</f>
        <v>0.11146039603877761</v>
      </c>
      <c r="G63" s="299" t="str">
        <f>CONCATENATE("(",ROUND((F63/$H63)*100,1),")")</f>
        <v>(32.6)</v>
      </c>
      <c r="H63" s="302">
        <f>SUM(H61:H62)</f>
        <v>0.34200000000000036</v>
      </c>
      <c r="I63" s="299" t="str">
        <f>CONCATENATE("(",ROUND((H63/$H63)*100,1),")")</f>
        <v>(100)</v>
      </c>
      <c r="K63" s="302">
        <f t="shared" si="62"/>
        <v>-4.2717821781441068E-2</v>
      </c>
      <c r="L63" s="302">
        <f t="shared" si="63"/>
        <v>-1.0808580857554935E-3</v>
      </c>
      <c r="M63" s="302">
        <f t="shared" si="64"/>
        <v>-2.9201320132802577E-2</v>
      </c>
      <c r="N63" s="302">
        <f t="shared" si="65"/>
        <v>-7.2999999999999135E-2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3.1832183526452553</v>
      </c>
      <c r="C72" s="299" t="str">
        <f>CONCATENATE("(",ROUND((B72/$H74)*100,1),")")</f>
        <v>(53.2)</v>
      </c>
      <c r="D72" s="302">
        <f>'Ind T6'!M27</f>
        <v>0.24729846539067016</v>
      </c>
      <c r="E72" s="299" t="str">
        <f>CONCATENATE("(",ROUND((D72/$H74)*100,1),")")</f>
        <v>(4.1)</v>
      </c>
      <c r="F72" s="302">
        <f>'Ind T6'!N27</f>
        <v>0.12233780144013029</v>
      </c>
      <c r="G72" s="299" t="str">
        <f>CONCATENATE("(",ROUND((F72/$H74)*100,1),")")</f>
        <v>(2)</v>
      </c>
      <c r="H72" s="302">
        <f>SUM(B72,D72,F72)</f>
        <v>3.5528546194760557</v>
      </c>
      <c r="I72" s="299" t="str">
        <f>CONCATENATE("(",ROUND((H72/$H74)*100,1),")")</f>
        <v>(59.4)</v>
      </c>
      <c r="K72" s="302">
        <f>B77-B72</f>
        <v>0.24934241309017713</v>
      </c>
      <c r="L72" s="302">
        <f>D77-D72</f>
        <v>2.2254836413000217E-2</v>
      </c>
      <c r="M72" s="302">
        <f>F77-F72</f>
        <v>1.2159036344698476E-2</v>
      </c>
      <c r="N72" s="302">
        <f>SUM(K72:M72)</f>
        <v>0.28375628584787582</v>
      </c>
    </row>
    <row r="73" spans="1:14" x14ac:dyDescent="0.2">
      <c r="A73" s="282" t="s">
        <v>365</v>
      </c>
      <c r="B73" s="302">
        <f>'Ind T6'!L26</f>
        <v>1.4489441904039253</v>
      </c>
      <c r="C73" s="299" t="str">
        <f>CONCATENATE("(",ROUND((B73/$H74)*100,1),")")</f>
        <v>(24.2)</v>
      </c>
      <c r="D73" s="302">
        <f>'Ind T6'!M26</f>
        <v>0.79210447856669264</v>
      </c>
      <c r="E73" s="299" t="str">
        <f>CONCATENATE("(",ROUND((D73/$H74)*100,1),")")</f>
        <v>(13.2)</v>
      </c>
      <c r="F73" s="302">
        <f>'Ind T6'!N26</f>
        <v>0.18809671155333227</v>
      </c>
      <c r="G73" s="299" t="str">
        <f>CONCATENATE("(",ROUND((F73/$H74)*100,1),")")</f>
        <v>(3.1)</v>
      </c>
      <c r="H73" s="302">
        <f t="shared" ref="H73" si="66">SUM(B73,D73,F73)</f>
        <v>2.4291453805239498</v>
      </c>
      <c r="I73" s="299" t="str">
        <f>CONCATENATE("(",ROUND((H73/$H74)*100,1),")")</f>
        <v>(40.6)</v>
      </c>
      <c r="K73" s="302">
        <f t="shared" ref="K73:K74" si="67">B78-B73</f>
        <v>0.18982795933807606</v>
      </c>
      <c r="L73" s="302">
        <f t="shared" ref="L73:L74" si="68">D78-D73</f>
        <v>6.971991893661178E-2</v>
      </c>
      <c r="M73" s="302">
        <f t="shared" ref="M73:M74" si="69">F78-F73</f>
        <v>2.269583587743762E-2</v>
      </c>
      <c r="N73" s="302">
        <f t="shared" ref="N73:N74" si="70">SUM(K73:M73)</f>
        <v>0.28224371415212546</v>
      </c>
    </row>
    <row r="74" spans="1:14" x14ac:dyDescent="0.2">
      <c r="A74" s="282" t="s">
        <v>363</v>
      </c>
      <c r="B74" s="302">
        <f>SUM(B72:B73)</f>
        <v>4.6321625430491808</v>
      </c>
      <c r="C74" s="299" t="str">
        <f>CONCATENATE("(",ROUND((B74/$H74)*100,1),")")</f>
        <v>(77.4)</v>
      </c>
      <c r="D74" s="302">
        <f>SUM(D72:D73)</f>
        <v>1.0394029439573629</v>
      </c>
      <c r="E74" s="299" t="str">
        <f>CONCATENATE("(",ROUND((D74/$H74)*100,1),")")</f>
        <v>(17.4)</v>
      </c>
      <c r="F74" s="302">
        <f>SUM(F72:F73)</f>
        <v>0.31043451299346259</v>
      </c>
      <c r="G74" s="299" t="str">
        <f>CONCATENATE("(",ROUND((F74/$H74)*100,1),")")</f>
        <v>(5.2)</v>
      </c>
      <c r="H74" s="302">
        <f>SUM(H72:H73)</f>
        <v>5.9820000000000055</v>
      </c>
      <c r="I74" s="299" t="str">
        <f>CONCATENATE("(",ROUND((H74/$H74)*100,1),")")</f>
        <v>(100)</v>
      </c>
      <c r="K74" s="302">
        <f t="shared" si="67"/>
        <v>0.43917037242825341</v>
      </c>
      <c r="L74" s="302">
        <f t="shared" si="68"/>
        <v>9.197475534961197E-2</v>
      </c>
      <c r="M74" s="302">
        <f t="shared" si="69"/>
        <v>3.4854872222136069E-2</v>
      </c>
      <c r="N74" s="302">
        <f t="shared" si="70"/>
        <v>0.56600000000000139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3.4325607657354325</v>
      </c>
      <c r="C77" s="299" t="str">
        <f>CONCATENATE("(",ROUND((B77/$H79)*100,1),")")</f>
        <v>(52.4)</v>
      </c>
      <c r="D77" s="302">
        <f>'Ind T6'!R27</f>
        <v>0.26955330180367038</v>
      </c>
      <c r="E77" s="299" t="str">
        <f>CONCATENATE("(",ROUND((D77/$H79)*100,1),")")</f>
        <v>(4.1)</v>
      </c>
      <c r="F77" s="302">
        <f>'Ind T6'!S27</f>
        <v>0.13449683778482877</v>
      </c>
      <c r="G77" s="299" t="str">
        <f>CONCATENATE("(",ROUND((F77/$H79)*100,1),")")</f>
        <v>(2.1)</v>
      </c>
      <c r="H77" s="302">
        <f>SUM(B77,D77,F77)</f>
        <v>3.8366109053239312</v>
      </c>
      <c r="I77" s="299" t="str">
        <f>CONCATENATE("(",ROUND((H77/$H79)*100,1),")")</f>
        <v>(58.6)</v>
      </c>
      <c r="K77" s="302">
        <f>B82-B77</f>
        <v>0.25284690225333017</v>
      </c>
      <c r="L77" s="302">
        <f>D82-D77</f>
        <v>2.6416370259501998E-2</v>
      </c>
      <c r="M77" s="302">
        <f>F82-F77</f>
        <v>1.8411536419404656E-2</v>
      </c>
      <c r="N77" s="302">
        <f>SUM(K77:M77)</f>
        <v>0.29767480893223686</v>
      </c>
    </row>
    <row r="78" spans="1:14" x14ac:dyDescent="0.2">
      <c r="A78" s="282" t="s">
        <v>365</v>
      </c>
      <c r="B78" s="302">
        <f>'Ind T6'!Q26</f>
        <v>1.6387721497420014</v>
      </c>
      <c r="C78" s="299" t="str">
        <f>CONCATENATE("(",ROUND((B78/$H79)*100,1),")")</f>
        <v>(25)</v>
      </c>
      <c r="D78" s="302">
        <f>'Ind T6'!R26</f>
        <v>0.86182439750330442</v>
      </c>
      <c r="E78" s="299" t="str">
        <f>CONCATENATE("(",ROUND((D78/$H79)*100,1),")")</f>
        <v>(13.2)</v>
      </c>
      <c r="F78" s="302">
        <f>'Ind T6'!S26</f>
        <v>0.21079254743076989</v>
      </c>
      <c r="G78" s="299" t="str">
        <f>CONCATENATE("(",ROUND((F78/$H79)*100,1),")")</f>
        <v>(3.2)</v>
      </c>
      <c r="H78" s="302">
        <f t="shared" ref="H78" si="71">SUM(B78,D78,F78)</f>
        <v>2.7113890946760755</v>
      </c>
      <c r="I78" s="299" t="str">
        <f>CONCATENATE("(",ROUND((H78/$H79)*100,1),")")</f>
        <v>(41.4)</v>
      </c>
      <c r="K78" s="302">
        <f t="shared" ref="K78:K79" si="72">B83-B78</f>
        <v>0.2823367072601024</v>
      </c>
      <c r="L78" s="302">
        <f t="shared" ref="L78:L79" si="73">D83-D78</f>
        <v>7.6992145492617126E-2</v>
      </c>
      <c r="M78" s="302">
        <f t="shared" ref="M78:M79" si="74">F83-F78</f>
        <v>2.9996338315027266E-2</v>
      </c>
      <c r="N78" s="302">
        <f t="shared" ref="N78:N79" si="75">SUM(K78:M78)</f>
        <v>0.38932519106774677</v>
      </c>
    </row>
    <row r="79" spans="1:14" x14ac:dyDescent="0.2">
      <c r="A79" s="282" t="s">
        <v>363</v>
      </c>
      <c r="B79" s="302">
        <f>SUM(B77:B78)</f>
        <v>5.0713329154774343</v>
      </c>
      <c r="C79" s="299" t="str">
        <f>CONCATENATE("(",ROUND((B79/$H79)*100,1),")")</f>
        <v>(77.4)</v>
      </c>
      <c r="D79" s="302">
        <f>SUM(D77:D78)</f>
        <v>1.1313776993069748</v>
      </c>
      <c r="E79" s="299" t="str">
        <f>CONCATENATE("(",ROUND((D79/$H79)*100,1),")")</f>
        <v>(17.3)</v>
      </c>
      <c r="F79" s="302">
        <f>SUM(F77:F78)</f>
        <v>0.34528938521559865</v>
      </c>
      <c r="G79" s="299" t="str">
        <f>CONCATENATE("(",ROUND((F79/$H79)*100,1),")")</f>
        <v>(5.3)</v>
      </c>
      <c r="H79" s="302">
        <f>SUM(H77:H78)</f>
        <v>6.5480000000000071</v>
      </c>
      <c r="I79" s="299" t="str">
        <f>CONCATENATE("(",ROUND((H79/$H79)*100,1),")")</f>
        <v>(100)</v>
      </c>
      <c r="K79" s="302">
        <f t="shared" si="72"/>
        <v>0.53518360951343169</v>
      </c>
      <c r="L79" s="302">
        <f t="shared" si="73"/>
        <v>0.10340851575211896</v>
      </c>
      <c r="M79" s="302">
        <f t="shared" si="74"/>
        <v>4.8407874734431922E-2</v>
      </c>
      <c r="N79" s="302">
        <f t="shared" si="75"/>
        <v>0.68699999999998251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3.6854076679887626</v>
      </c>
      <c r="C82" s="299" t="str">
        <f>CONCATENATE("(",ROUND((B82/$H84)*100,1),")")</f>
        <v>(50.9)</v>
      </c>
      <c r="D82" s="302">
        <f>'Ind T6'!W27</f>
        <v>0.29596967206317237</v>
      </c>
      <c r="E82" s="299" t="str">
        <f>CONCATENATE("(",ROUND((D82/$H84)*100,1),")")</f>
        <v>(4.1)</v>
      </c>
      <c r="F82" s="302">
        <f>'Ind T6'!X27</f>
        <v>0.15290837420423342</v>
      </c>
      <c r="G82" s="299" t="str">
        <f>CONCATENATE("(",ROUND((F82/$H84)*100,1),")")</f>
        <v>(2.1)</v>
      </c>
      <c r="H82" s="302">
        <f>SUM(B82,D82,F82)</f>
        <v>4.1342857142561691</v>
      </c>
      <c r="I82" s="299" t="str">
        <f>CONCATENATE("(",ROUND((H82/$H84)*100,1),")")</f>
        <v>(57.1)</v>
      </c>
      <c r="K82" s="302">
        <f>B82-B72</f>
        <v>0.5021893153435073</v>
      </c>
      <c r="L82" s="302">
        <f>D82-D72</f>
        <v>4.8671206672502215E-2</v>
      </c>
      <c r="M82" s="302">
        <f>F82-F72</f>
        <v>3.0570572764103132E-2</v>
      </c>
      <c r="N82" s="302">
        <f>SUM(K82:M82)</f>
        <v>0.58143109478011268</v>
      </c>
    </row>
    <row r="83" spans="1:14" x14ac:dyDescent="0.2">
      <c r="A83" s="282" t="s">
        <v>365</v>
      </c>
      <c r="B83" s="302">
        <f>'Ind T6'!V26</f>
        <v>1.9211088570021038</v>
      </c>
      <c r="C83" s="299" t="str">
        <f>CONCATENATE("(",ROUND((B83/$H84)*100,1),")")</f>
        <v>(26.6)</v>
      </c>
      <c r="D83" s="302">
        <f>'Ind T6'!W26</f>
        <v>0.93881654299592154</v>
      </c>
      <c r="E83" s="299" t="str">
        <f>CONCATENATE("(",ROUND((D83/$H84)*100,1),")")</f>
        <v>(13)</v>
      </c>
      <c r="F83" s="302">
        <f>'Ind T6'!X26</f>
        <v>0.24078888574579715</v>
      </c>
      <c r="G83" s="299" t="str">
        <f>CONCATENATE("(",ROUND((F83/$H84)*100,1),")")</f>
        <v>(3.3)</v>
      </c>
      <c r="H83" s="302">
        <f t="shared" ref="H83" si="76">SUM(B83,D83,F83)</f>
        <v>3.1007142857438224</v>
      </c>
      <c r="I83" s="299" t="str">
        <f>CONCATENATE("(",ROUND((H83/$H84)*100,1),")")</f>
        <v>(42.9)</v>
      </c>
      <c r="K83" s="302">
        <f t="shared" ref="K83:K84" si="77">B83-B73</f>
        <v>0.47216466659817846</v>
      </c>
      <c r="L83" s="302">
        <f t="shared" ref="L83:L84" si="78">D83-D73</f>
        <v>0.14671206442922891</v>
      </c>
      <c r="M83" s="302">
        <f t="shared" ref="M83:M84" si="79">F83-F73</f>
        <v>5.2692174192464886E-2</v>
      </c>
      <c r="N83" s="302">
        <f t="shared" ref="N83:N84" si="80">SUM(K83:M83)</f>
        <v>0.67156890521987223</v>
      </c>
    </row>
    <row r="84" spans="1:14" x14ac:dyDescent="0.2">
      <c r="A84" s="282" t="s">
        <v>363</v>
      </c>
      <c r="B84" s="302">
        <f>SUM(B82:B83)</f>
        <v>5.6065165249908659</v>
      </c>
      <c r="C84" s="299" t="str">
        <f>CONCATENATE("(",ROUND((B84/$H84)*100,1),")")</f>
        <v>(77.5)</v>
      </c>
      <c r="D84" s="302">
        <f>SUM(D82:D83)</f>
        <v>1.2347862150590938</v>
      </c>
      <c r="E84" s="299" t="str">
        <f>CONCATENATE("(",ROUND((D84/$H84)*100,1),")")</f>
        <v>(17.1)</v>
      </c>
      <c r="F84" s="302">
        <f>SUM(F82:F83)</f>
        <v>0.39369725995003058</v>
      </c>
      <c r="G84" s="299" t="str">
        <f>CONCATENATE("(",ROUND((F84/$H84)*100,1),")")</f>
        <v>(5.4)</v>
      </c>
      <c r="H84" s="302">
        <f>SUM(H82:H83)</f>
        <v>7.2349999999999914</v>
      </c>
      <c r="I84" s="299" t="str">
        <f>CONCATENATE("(",ROUND((H84/$H84)*100,1),")")</f>
        <v>(100)</v>
      </c>
      <c r="K84" s="302">
        <f t="shared" si="77"/>
        <v>0.9743539819416851</v>
      </c>
      <c r="L84" s="302">
        <f t="shared" si="78"/>
        <v>0.19538327110173093</v>
      </c>
      <c r="M84" s="302">
        <f t="shared" si="79"/>
        <v>8.326274695656799E-2</v>
      </c>
      <c r="N84" s="302">
        <f t="shared" si="80"/>
        <v>1.2529999999999841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10.282300135307059</v>
      </c>
      <c r="C93" s="299" t="str">
        <f>CONCATENATE("(",ROUND((B93/$H95)*100,1),")")</f>
        <v>(68.7)</v>
      </c>
      <c r="D93" s="302">
        <f>'Ind T6'!M36</f>
        <v>0.33525889758186384</v>
      </c>
      <c r="E93" s="299" t="str">
        <f>CONCATENATE("(",ROUND((D93/$H95)*100,1),")")</f>
        <v>(2.2)</v>
      </c>
      <c r="F93" s="302">
        <f>'Ind T6'!N36</f>
        <v>0.53271604212399126</v>
      </c>
      <c r="G93" s="299" t="str">
        <f>CONCATENATE("(",ROUND((F93/$H95)*100,1),")")</f>
        <v>(3.6)</v>
      </c>
      <c r="H93" s="302">
        <f>SUM(B93,D93,F93)</f>
        <v>11.150275075012916</v>
      </c>
      <c r="I93" s="299" t="str">
        <f>CONCATENATE("(",ROUND((H93/$H95)*100,1),")")</f>
        <v>(74.5)</v>
      </c>
      <c r="K93" s="302">
        <f>B98-B93</f>
        <v>-0.64223600423014915</v>
      </c>
      <c r="L93" s="302">
        <f>D98-D93</f>
        <v>-1.5015329247246079E-2</v>
      </c>
      <c r="M93" s="302">
        <f>F98-F93</f>
        <v>-9.2492672312814994E-3</v>
      </c>
      <c r="N93" s="302">
        <f>SUM(K93:M93)</f>
        <v>-0.66650060070867678</v>
      </c>
    </row>
    <row r="94" spans="1:14" x14ac:dyDescent="0.2">
      <c r="A94" s="282" t="s">
        <v>365</v>
      </c>
      <c r="B94" s="302">
        <f>'Ind T6'!L35</f>
        <v>2.5878552855849875</v>
      </c>
      <c r="C94" s="299" t="str">
        <f>CONCATENATE("(",ROUND((B94/$H95)*100,1),")")</f>
        <v>(17.3)</v>
      </c>
      <c r="D94" s="302">
        <f>'Ind T6'!M35</f>
        <v>0.86137102183923919</v>
      </c>
      <c r="E94" s="299" t="str">
        <f>CONCATENATE("(",ROUND((D94/$H95)*100,1),")")</f>
        <v>(5.8)</v>
      </c>
      <c r="F94" s="302">
        <f>'Ind T6'!N35</f>
        <v>0.36849861756288027</v>
      </c>
      <c r="G94" s="299" t="str">
        <f>CONCATENATE("(",ROUND((F94/$H95)*100,1),")")</f>
        <v>(2.5)</v>
      </c>
      <c r="H94" s="302">
        <f t="shared" ref="H94" si="81">SUM(B94,D94,F94)</f>
        <v>3.817724924987107</v>
      </c>
      <c r="I94" s="299" t="str">
        <f>CONCATENATE("(",ROUND((H94/$H95)*100,1),")")</f>
        <v>(25.5)</v>
      </c>
      <c r="K94" s="302">
        <f t="shared" ref="K94:K95" si="82">B99-B94</f>
        <v>-0.28623933009742419</v>
      </c>
      <c r="L94" s="302">
        <f t="shared" ref="L94:L95" si="83">D99-D94</f>
        <v>-5.6236451629263606E-2</v>
      </c>
      <c r="M94" s="302">
        <f t="shared" ref="M94:M95" si="84">F99-F94</f>
        <v>-2.0023617564646656E-2</v>
      </c>
      <c r="N94" s="302">
        <f t="shared" ref="N94:N95" si="85">SUM(K94:M94)</f>
        <v>-0.36249939929133446</v>
      </c>
    </row>
    <row r="95" spans="1:14" x14ac:dyDescent="0.2">
      <c r="A95" s="282" t="s">
        <v>363</v>
      </c>
      <c r="B95" s="302">
        <f>SUM(B93:B94)</f>
        <v>12.870155420892047</v>
      </c>
      <c r="C95" s="299" t="str">
        <f>CONCATENATE("(",ROUND((B95/$H95)*100,1),")")</f>
        <v>(86)</v>
      </c>
      <c r="D95" s="302">
        <f>SUM(D93:D94)</f>
        <v>1.196629919421103</v>
      </c>
      <c r="E95" s="299" t="str">
        <f>CONCATENATE("(",ROUND((D95/$H95)*100,1),")")</f>
        <v>(8)</v>
      </c>
      <c r="F95" s="302">
        <f>SUM(F93:F94)</f>
        <v>0.90121465968687153</v>
      </c>
      <c r="G95" s="299" t="str">
        <f>CONCATENATE("(",ROUND((F95/$H95)*100,1),")")</f>
        <v>(6)</v>
      </c>
      <c r="H95" s="302">
        <f>SUM(H93:H94)</f>
        <v>14.968000000000023</v>
      </c>
      <c r="I95" s="299" t="str">
        <f>CONCATENATE("(",ROUND((H95/$H95)*100,1),")")</f>
        <v>(100)</v>
      </c>
      <c r="K95" s="302">
        <f t="shared" si="82"/>
        <v>-0.92847533432757423</v>
      </c>
      <c r="L95" s="302">
        <f t="shared" si="83"/>
        <v>-7.1251780876509629E-2</v>
      </c>
      <c r="M95" s="302">
        <f t="shared" si="84"/>
        <v>-2.9272884795928156E-2</v>
      </c>
      <c r="N95" s="302">
        <f t="shared" si="85"/>
        <v>-1.0290000000000119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9.64006413107691</v>
      </c>
      <c r="C98" s="299" t="str">
        <f>CONCATENATE("(",ROUND((B98/$H100)*100,1),")")</f>
        <v>(69.2)</v>
      </c>
      <c r="D98" s="302">
        <f>'Ind T6'!R36</f>
        <v>0.32024356833461776</v>
      </c>
      <c r="E98" s="299" t="str">
        <f>CONCATENATE("(",ROUND((D98/$H100)*100,1),")")</f>
        <v>(2.3)</v>
      </c>
      <c r="F98" s="302">
        <f>'Ind T6'!S36</f>
        <v>0.52346677489270976</v>
      </c>
      <c r="G98" s="299" t="str">
        <f>CONCATENATE("(",ROUND((F98/$H100)*100,1),")")</f>
        <v>(3.8)</v>
      </c>
      <c r="H98" s="302">
        <f>SUM(B98,D98,F98)</f>
        <v>10.483774474304237</v>
      </c>
      <c r="I98" s="299" t="str">
        <f>CONCATENATE("(",ROUND((H98/$H100)*100,1),")")</f>
        <v>(75.2)</v>
      </c>
      <c r="K98" s="302">
        <f>B103-B98</f>
        <v>-2.4858255359369883</v>
      </c>
      <c r="L98" s="302">
        <f>D103-D98</f>
        <v>-7.1013419726145027E-2</v>
      </c>
      <c r="M98" s="302">
        <f>F103-F98</f>
        <v>-0.10500627846011623</v>
      </c>
      <c r="N98" s="302">
        <f>SUM(K98:M98)</f>
        <v>-2.6618452341232497</v>
      </c>
    </row>
    <row r="99" spans="1:14" x14ac:dyDescent="0.2">
      <c r="A99" s="282" t="s">
        <v>365</v>
      </c>
      <c r="B99" s="302">
        <f>'Ind T6'!Q35</f>
        <v>2.3016159554875633</v>
      </c>
      <c r="C99" s="299" t="str">
        <f>CONCATENATE("(",ROUND((B99/$H100)*100,1),")")</f>
        <v>(16.5)</v>
      </c>
      <c r="D99" s="302">
        <f>'Ind T6'!R35</f>
        <v>0.80513457020997559</v>
      </c>
      <c r="E99" s="299" t="str">
        <f>CONCATENATE("(",ROUND((D99/$H100)*100,1),")")</f>
        <v>(5.8)</v>
      </c>
      <c r="F99" s="302">
        <f>'Ind T6'!S35</f>
        <v>0.34847499999823361</v>
      </c>
      <c r="G99" s="299" t="str">
        <f>CONCATENATE("(",ROUND((F99/$H100)*100,1),")")</f>
        <v>(2.5)</v>
      </c>
      <c r="H99" s="302">
        <f t="shared" ref="H99" si="86">SUM(B99,D99,F99)</f>
        <v>3.4552255256957722</v>
      </c>
      <c r="I99" s="299" t="str">
        <f>CONCATENATE("(",ROUND((H99/$H100)*100,1),")")</f>
        <v>(24.8)</v>
      </c>
      <c r="K99" s="302">
        <f t="shared" ref="K99:K100" si="87">B104-B99</f>
        <v>-0.69669687502240407</v>
      </c>
      <c r="L99" s="302">
        <f t="shared" ref="L99:L100" si="88">D104-D99</f>
        <v>-0.21272578897648631</v>
      </c>
      <c r="M99" s="302">
        <f t="shared" ref="M99:M100" si="89">F104-F99</f>
        <v>-7.073210187787593E-2</v>
      </c>
      <c r="N99" s="302">
        <f t="shared" ref="N99:N100" si="90">SUM(K99:M99)</f>
        <v>-0.98015476587676631</v>
      </c>
    </row>
    <row r="100" spans="1:14" x14ac:dyDescent="0.2">
      <c r="A100" s="282" t="s">
        <v>363</v>
      </c>
      <c r="B100" s="302">
        <f>SUM(B98:B99)</f>
        <v>11.941680086564473</v>
      </c>
      <c r="C100" s="299" t="str">
        <f>CONCATENATE("(",ROUND((B100/$H100)*100,1),")")</f>
        <v>(85.7)</v>
      </c>
      <c r="D100" s="302">
        <f>SUM(D98:D99)</f>
        <v>1.1253781385445933</v>
      </c>
      <c r="E100" s="299" t="str">
        <f>CONCATENATE("(",ROUND((D100/$H100)*100,1),")")</f>
        <v>(8.1)</v>
      </c>
      <c r="F100" s="302">
        <f>SUM(F98:F99)</f>
        <v>0.87194177489094338</v>
      </c>
      <c r="G100" s="299" t="str">
        <f>CONCATENATE("(",ROUND((F100/$H100)*100,1),")")</f>
        <v>(6.3)</v>
      </c>
      <c r="H100" s="302">
        <f>SUM(H98:H99)</f>
        <v>13.939000000000009</v>
      </c>
      <c r="I100" s="299" t="str">
        <f>CONCATENATE("(",ROUND((H100/$H100)*100,1),")")</f>
        <v>(100)</v>
      </c>
      <c r="K100" s="302">
        <f t="shared" si="87"/>
        <v>-3.1825224109593915</v>
      </c>
      <c r="L100" s="302">
        <f t="shared" si="88"/>
        <v>-0.28373920870263136</v>
      </c>
      <c r="M100" s="302">
        <f t="shared" si="89"/>
        <v>-0.17573838033799216</v>
      </c>
      <c r="N100" s="302">
        <f t="shared" si="90"/>
        <v>-3.642000000000015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7.1542385951399217</v>
      </c>
      <c r="C103" s="299" t="str">
        <f>CONCATENATE("(",ROUND((B103/$H105)*100,1),")")</f>
        <v>(69.5)</v>
      </c>
      <c r="D103" s="302">
        <f>'Ind T6'!W36</f>
        <v>0.24923014860847273</v>
      </c>
      <c r="E103" s="299" t="str">
        <f>CONCATENATE("(",ROUND((D103/$H105)*100,1),")")</f>
        <v>(2.4)</v>
      </c>
      <c r="F103" s="302">
        <f>'Ind T6'!X36</f>
        <v>0.41846049643259353</v>
      </c>
      <c r="G103" s="299" t="str">
        <f>CONCATENATE("(",ROUND((F103/$H105)*100,1),")")</f>
        <v>(4.1)</v>
      </c>
      <c r="H103" s="302">
        <f>SUM(B103,D103,F103)</f>
        <v>7.8219292401809879</v>
      </c>
      <c r="I103" s="299" t="str">
        <f>CONCATENATE("(",ROUND((H103/$H105)*100,1),")")</f>
        <v>(76)</v>
      </c>
      <c r="K103" s="302">
        <f>B103-B93</f>
        <v>-3.1280615401671374</v>
      </c>
      <c r="L103" s="302">
        <f>D103-D93</f>
        <v>-8.6028748973391106E-2</v>
      </c>
      <c r="M103" s="302">
        <f>F103-F93</f>
        <v>-0.11425554569139773</v>
      </c>
      <c r="N103" s="302">
        <f>SUM(K103:M103)</f>
        <v>-3.3283458348319264</v>
      </c>
    </row>
    <row r="104" spans="1:14" x14ac:dyDescent="0.2">
      <c r="A104" s="282" t="s">
        <v>365</v>
      </c>
      <c r="B104" s="302">
        <f>'Ind T6'!V35</f>
        <v>1.6049190804651592</v>
      </c>
      <c r="C104" s="299" t="str">
        <f>CONCATENATE("(",ROUND((B104/$H105)*100,1),")")</f>
        <v>(15.6)</v>
      </c>
      <c r="D104" s="302">
        <f>'Ind T6'!W35</f>
        <v>0.59240878123348928</v>
      </c>
      <c r="E104" s="299" t="str">
        <f>CONCATENATE("(",ROUND((D104/$H105)*100,1),")")</f>
        <v>(5.8)</v>
      </c>
      <c r="F104" s="302">
        <f>'Ind T6'!X35</f>
        <v>0.27774289812035768</v>
      </c>
      <c r="G104" s="299" t="str">
        <f>CONCATENATE("(",ROUND((F104/$H105)*100,1),")")</f>
        <v>(2.7)</v>
      </c>
      <c r="H104" s="302">
        <f t="shared" ref="H104" si="91">SUM(B104,D104,F104)</f>
        <v>2.475070759819006</v>
      </c>
      <c r="I104" s="299" t="str">
        <f>CONCATENATE("(",ROUND((H104/$H105)*100,1),")")</f>
        <v>(24)</v>
      </c>
      <c r="K104" s="302">
        <f t="shared" ref="K104:K105" si="92">B104-B94</f>
        <v>-0.98293620511982827</v>
      </c>
      <c r="L104" s="302">
        <f t="shared" ref="L104:L105" si="93">D104-D94</f>
        <v>-0.26896224060574991</v>
      </c>
      <c r="M104" s="302">
        <f t="shared" ref="M104:M105" si="94">F104-F94</f>
        <v>-9.0755719442522587E-2</v>
      </c>
      <c r="N104" s="302">
        <f t="shared" ref="N104:N105" si="95">SUM(K104:M104)</f>
        <v>-1.3426541651681008</v>
      </c>
    </row>
    <row r="105" spans="1:14" x14ac:dyDescent="0.2">
      <c r="A105" s="282" t="s">
        <v>363</v>
      </c>
      <c r="B105" s="302">
        <f>SUM(B103:B104)</f>
        <v>8.7591576756050813</v>
      </c>
      <c r="C105" s="299" t="str">
        <f>CONCATENATE("(",ROUND((B105/$H105)*100,1),")")</f>
        <v>(85.1)</v>
      </c>
      <c r="D105" s="302">
        <f>SUM(D103:D104)</f>
        <v>0.84163892984196198</v>
      </c>
      <c r="E105" s="299" t="str">
        <f>CONCATENATE("(",ROUND((D105/$H105)*100,1),")")</f>
        <v>(8.2)</v>
      </c>
      <c r="F105" s="302">
        <f>SUM(F103:F104)</f>
        <v>0.69620339455295122</v>
      </c>
      <c r="G105" s="299" t="str">
        <f>CONCATENATE("(",ROUND((F105/$H105)*100,1),")")</f>
        <v>(6.8)</v>
      </c>
      <c r="H105" s="302">
        <f>SUM(H103:H104)</f>
        <v>10.296999999999993</v>
      </c>
      <c r="I105" s="299" t="str">
        <f>CONCATENATE("(",ROUND((H105/$H105)*100,1),")")</f>
        <v>(100)</v>
      </c>
      <c r="K105" s="302">
        <f t="shared" si="92"/>
        <v>-4.1109977452869657</v>
      </c>
      <c r="L105" s="302">
        <f t="shared" si="93"/>
        <v>-0.35499098957914099</v>
      </c>
      <c r="M105" s="302">
        <f t="shared" si="94"/>
        <v>-0.20501126513392032</v>
      </c>
      <c r="N105" s="302">
        <f t="shared" si="95"/>
        <v>-4.6710000000000269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20.289960996026672</v>
      </c>
      <c r="C114" s="299" t="str">
        <f>CONCATENATE("(",ROUND((B114/$H116)*100,1),")")</f>
        <v>(65.9)</v>
      </c>
      <c r="D114" s="302">
        <f>'Ind T6'!M45</f>
        <v>0.86285662582510492</v>
      </c>
      <c r="E114" s="299" t="str">
        <f>CONCATENATE("(",ROUND((D114/$H116)*100,1),")")</f>
        <v>(2.8)</v>
      </c>
      <c r="F114" s="302">
        <f>'Ind T6'!N45</f>
        <v>2.0519017078981574</v>
      </c>
      <c r="G114" s="299" t="str">
        <f>CONCATENATE("(",ROUND((F114/$H116)*100,1),")")</f>
        <v>(6.7)</v>
      </c>
      <c r="H114" s="302">
        <f>SUM(B114,D114,F114)</f>
        <v>23.204719329749935</v>
      </c>
      <c r="I114" s="299" t="str">
        <f>CONCATENATE("(",ROUND((H114/$H116)*100,1),")")</f>
        <v>(75.3)</v>
      </c>
      <c r="K114" s="302">
        <f>B119-B114</f>
        <v>-1.3257665437162416</v>
      </c>
      <c r="L114" s="302">
        <f>D119-D114</f>
        <v>-5.1994725653664919E-2</v>
      </c>
      <c r="M114" s="302">
        <f>F119-F114</f>
        <v>-0.12827467382933255</v>
      </c>
      <c r="N114" s="302">
        <f>SUM(K114:M114)</f>
        <v>-1.5060359431992389</v>
      </c>
    </row>
    <row r="115" spans="1:14" x14ac:dyDescent="0.2">
      <c r="A115" s="282" t="s">
        <v>365</v>
      </c>
      <c r="B115" s="302">
        <f>'Ind T6'!L44</f>
        <v>4.7383910929365669</v>
      </c>
      <c r="C115" s="299" t="str">
        <f>CONCATENATE("(",ROUND((B115/$H116)*100,1),")")</f>
        <v>(15.4)</v>
      </c>
      <c r="D115" s="302">
        <f>'Ind T6'!M44</f>
        <v>1.9091155448894082</v>
      </c>
      <c r="E115" s="299" t="str">
        <f>CONCATENATE("(",ROUND((D115/$H116)*100,1),")")</f>
        <v>(6.2)</v>
      </c>
      <c r="F115" s="302">
        <f>'Ind T6'!N44</f>
        <v>0.94377403242410252</v>
      </c>
      <c r="G115" s="299" t="str">
        <f>CONCATENATE("(",ROUND((F115/$H116)*100,1),")")</f>
        <v>(3.1)</v>
      </c>
      <c r="H115" s="302">
        <f t="shared" ref="H115" si="96">SUM(B115,D115,F115)</f>
        <v>7.5912806702500779</v>
      </c>
      <c r="I115" s="299" t="str">
        <f>CONCATENATE("(",ROUND((H115/$H116)*100,1),")")</f>
        <v>(24.7)</v>
      </c>
      <c r="K115" s="302">
        <f t="shared" ref="K115:K116" si="97">B120-B115</f>
        <v>-0.2740739593697743</v>
      </c>
      <c r="L115" s="302">
        <f t="shared" ref="L115:L116" si="98">D120-D115</f>
        <v>-0.10716514075779027</v>
      </c>
      <c r="M115" s="302">
        <f t="shared" ref="M115:M116" si="99">F120-F115</f>
        <v>-8.5724956673201347E-2</v>
      </c>
      <c r="N115" s="302">
        <f t="shared" ref="N115:N116" si="100">SUM(K115:M115)</f>
        <v>-0.46696405680076591</v>
      </c>
    </row>
    <row r="116" spans="1:14" x14ac:dyDescent="0.2">
      <c r="A116" s="282" t="s">
        <v>363</v>
      </c>
      <c r="B116" s="302">
        <f>SUM(B114:B115)</f>
        <v>25.028352088963238</v>
      </c>
      <c r="C116" s="299" t="str">
        <f>CONCATENATE("(",ROUND((B116/$H116)*100,1),")")</f>
        <v>(81.3)</v>
      </c>
      <c r="D116" s="302">
        <f>SUM(D114:D115)</f>
        <v>2.7719721707145131</v>
      </c>
      <c r="E116" s="299" t="str">
        <f>CONCATENATE("(",ROUND((D116/$H116)*100,1),")")</f>
        <v>(9)</v>
      </c>
      <c r="F116" s="302">
        <f>SUM(F114:F115)</f>
        <v>2.9956757403222598</v>
      </c>
      <c r="G116" s="299" t="str">
        <f>CONCATENATE("(",ROUND((F116/$H116)*100,1),")")</f>
        <v>(9.7)</v>
      </c>
      <c r="H116" s="302">
        <f>SUM(H114:H115)</f>
        <v>30.796000000000014</v>
      </c>
      <c r="I116" s="299" t="str">
        <f>CONCATENATE("(",ROUND((H116/$H116)*100,1),")")</f>
        <v>(100)</v>
      </c>
      <c r="K116" s="302">
        <f t="shared" si="97"/>
        <v>-1.5998405030860141</v>
      </c>
      <c r="L116" s="302">
        <f t="shared" si="98"/>
        <v>-0.1591598664114553</v>
      </c>
      <c r="M116" s="302">
        <f t="shared" si="99"/>
        <v>-0.21399963050253401</v>
      </c>
      <c r="N116" s="302">
        <f t="shared" si="100"/>
        <v>-1.9730000000000034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18.96419445231043</v>
      </c>
      <c r="C119" s="299" t="str">
        <f>CONCATENATE("(",ROUND((B119/$H121)*100,1),")")</f>
        <v>(65.8)</v>
      </c>
      <c r="D119" s="302">
        <f>'Ind T6'!R45</f>
        <v>0.81086190017144</v>
      </c>
      <c r="E119" s="299" t="str">
        <f>CONCATENATE("(",ROUND((D119/$H121)*100,1),")")</f>
        <v>(2.8)</v>
      </c>
      <c r="F119" s="302">
        <f>'Ind T6'!S45</f>
        <v>1.9236270340688248</v>
      </c>
      <c r="G119" s="299" t="str">
        <f>CONCATENATE("(",ROUND((F119/$H121)*100,1),")")</f>
        <v>(6.7)</v>
      </c>
      <c r="H119" s="302">
        <f>SUM(B119,D119,F119)</f>
        <v>21.698683386550695</v>
      </c>
      <c r="I119" s="299" t="str">
        <f>CONCATENATE("(",ROUND((H119/$H121)*100,1),")")</f>
        <v>(75.3)</v>
      </c>
      <c r="K119" s="302">
        <f>B124-B119</f>
        <v>-2.243682532734411</v>
      </c>
      <c r="L119" s="302">
        <f>D124-D119</f>
        <v>-8.2188595796135577E-2</v>
      </c>
      <c r="M119" s="302">
        <f>F124-F119</f>
        <v>-0.14265354200173541</v>
      </c>
      <c r="N119" s="302">
        <f>SUM(K119:M119)</f>
        <v>-2.4685246705322816</v>
      </c>
    </row>
    <row r="120" spans="1:14" x14ac:dyDescent="0.2">
      <c r="A120" s="282" t="s">
        <v>365</v>
      </c>
      <c r="B120" s="302">
        <f>'Ind T6'!Q44</f>
        <v>4.4643171335667926</v>
      </c>
      <c r="C120" s="299" t="str">
        <f>CONCATENATE("(",ROUND((B120/$H121)*100,1),")")</f>
        <v>(15.5)</v>
      </c>
      <c r="D120" s="302">
        <f>'Ind T6'!R44</f>
        <v>1.8019504041316179</v>
      </c>
      <c r="E120" s="299" t="str">
        <f>CONCATENATE("(",ROUND((D120/$H121)*100,1),")")</f>
        <v>(6.3)</v>
      </c>
      <c r="F120" s="302">
        <f>'Ind T6'!S44</f>
        <v>0.85804907575090117</v>
      </c>
      <c r="G120" s="299" t="str">
        <f>CONCATENATE("(",ROUND((F120/$H121)*100,1),")")</f>
        <v>(3)</v>
      </c>
      <c r="H120" s="302">
        <f t="shared" ref="H120" si="101">SUM(B120,D120,F120)</f>
        <v>7.1243166134493112</v>
      </c>
      <c r="I120" s="299" t="str">
        <f>CONCATENATE("(",ROUND((H120/$H121)*100,1),")")</f>
        <v>(24.7)</v>
      </c>
      <c r="K120" s="302">
        <f t="shared" ref="K120:K121" si="102">B125-B120</f>
        <v>-0.38734423646249372</v>
      </c>
      <c r="L120" s="302">
        <f t="shared" ref="L120:L121" si="103">D125-D120</f>
        <v>-0.15604498227353703</v>
      </c>
      <c r="M120" s="302">
        <f t="shared" ref="M120:M121" si="104">F125-F120</f>
        <v>-9.0086110731682267E-2</v>
      </c>
      <c r="N120" s="302">
        <f t="shared" ref="N120:N121" si="105">SUM(K120:M120)</f>
        <v>-0.63347532946771301</v>
      </c>
    </row>
    <row r="121" spans="1:14" x14ac:dyDescent="0.2">
      <c r="A121" s="282" t="s">
        <v>363</v>
      </c>
      <c r="B121" s="302">
        <f>SUM(B119:B120)</f>
        <v>23.428511585877224</v>
      </c>
      <c r="C121" s="299" t="str">
        <f>CONCATENATE("(",ROUND((B121/$H121)*100,1),")")</f>
        <v>(81.3)</v>
      </c>
      <c r="D121" s="302">
        <f>SUM(D119:D120)</f>
        <v>2.6128123043030578</v>
      </c>
      <c r="E121" s="299" t="str">
        <f>CONCATENATE("(",ROUND((D121/$H121)*100,1),")")</f>
        <v>(9.1)</v>
      </c>
      <c r="F121" s="302">
        <f>SUM(F119:F120)</f>
        <v>2.7816761098197258</v>
      </c>
      <c r="G121" s="299" t="str">
        <f>CONCATENATE("(",ROUND((F121/$H121)*100,1),")")</f>
        <v>(9.7)</v>
      </c>
      <c r="H121" s="302">
        <f>SUM(H119:H120)</f>
        <v>28.823000000000008</v>
      </c>
      <c r="I121" s="299" t="str">
        <f>CONCATENATE("(",ROUND((H121/$H121)*100,1),")")</f>
        <v>(100)</v>
      </c>
      <c r="K121" s="302">
        <f t="shared" si="102"/>
        <v>-2.6310267691969074</v>
      </c>
      <c r="L121" s="302">
        <f t="shared" si="103"/>
        <v>-0.23823357806967271</v>
      </c>
      <c r="M121" s="302">
        <f t="shared" si="104"/>
        <v>-0.23273965273341757</v>
      </c>
      <c r="N121" s="302">
        <f t="shared" si="105"/>
        <v>-3.1019999999999976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16.720511919576019</v>
      </c>
      <c r="C124" s="299" t="str">
        <f>CONCATENATE("(",ROUND((B124/$H126)*100,1),")")</f>
        <v>(65)</v>
      </c>
      <c r="D124" s="302">
        <f>'Ind T6'!W45</f>
        <v>0.72867330437530442</v>
      </c>
      <c r="E124" s="299" t="str">
        <f>CONCATENATE("(",ROUND((D124/$H126)*100,1),")")</f>
        <v>(2.8)</v>
      </c>
      <c r="F124" s="302">
        <f>'Ind T6'!X45</f>
        <v>1.7809734920670894</v>
      </c>
      <c r="G124" s="299" t="str">
        <f>CONCATENATE("(",ROUND((F124/$H126)*100,1),")")</f>
        <v>(6.9)</v>
      </c>
      <c r="H124" s="302">
        <f>SUM(B124,D124,F124)</f>
        <v>19.230158716018416</v>
      </c>
      <c r="I124" s="299" t="str">
        <f>CONCATENATE("(",ROUND((H124/$H126)*100,1),")")</f>
        <v>(74.8)</v>
      </c>
      <c r="K124" s="302">
        <f>B124-B114</f>
        <v>-3.5694490764506526</v>
      </c>
      <c r="L124" s="302">
        <f>D124-D114</f>
        <v>-0.1341833214498005</v>
      </c>
      <c r="M124" s="302">
        <f>F124-F114</f>
        <v>-0.27092821583106796</v>
      </c>
      <c r="N124" s="302">
        <f>SUM(K124:M124)</f>
        <v>-3.974560613731521</v>
      </c>
    </row>
    <row r="125" spans="1:14" x14ac:dyDescent="0.2">
      <c r="A125" s="282" t="s">
        <v>365</v>
      </c>
      <c r="B125" s="302">
        <f>'Ind T6'!V44</f>
        <v>4.0769728971042989</v>
      </c>
      <c r="C125" s="299" t="str">
        <f>CONCATENATE("(",ROUND((B125/$H126)*100,1),")")</f>
        <v>(15.9)</v>
      </c>
      <c r="D125" s="302">
        <f>'Ind T6'!W44</f>
        <v>1.6459054218580809</v>
      </c>
      <c r="E125" s="299" t="str">
        <f>CONCATENATE("(",ROUND((D125/$H126)*100,1),")")</f>
        <v>(6.4)</v>
      </c>
      <c r="F125" s="302">
        <f>'Ind T6'!X44</f>
        <v>0.7679629650192189</v>
      </c>
      <c r="G125" s="299" t="str">
        <f>CONCATENATE("(",ROUND((F125/$H126)*100,1),")")</f>
        <v>(3)</v>
      </c>
      <c r="H125" s="302">
        <f t="shared" ref="H125" si="106">SUM(B125,D125,F125)</f>
        <v>6.4908412839815988</v>
      </c>
      <c r="I125" s="299" t="str">
        <f>CONCATENATE("(",ROUND((H125/$H126)*100,1),")")</f>
        <v>(25.2)</v>
      </c>
      <c r="K125" s="302">
        <f t="shared" ref="K125:K126" si="107">B125-B115</f>
        <v>-0.66141819583226802</v>
      </c>
      <c r="L125" s="302">
        <f t="shared" ref="L125:L126" si="108">D125-D115</f>
        <v>-0.26321012303132729</v>
      </c>
      <c r="M125" s="302">
        <f t="shared" ref="M125:M126" si="109">F125-F115</f>
        <v>-0.17581106740488361</v>
      </c>
      <c r="N125" s="302">
        <f t="shared" ref="N125:N126" si="110">SUM(K125:M125)</f>
        <v>-1.1004393862684789</v>
      </c>
    </row>
    <row r="126" spans="1:14" x14ac:dyDescent="0.2">
      <c r="A126" s="282" t="s">
        <v>363</v>
      </c>
      <c r="B126" s="302">
        <f>SUM(B124:B125)</f>
        <v>20.797484816680317</v>
      </c>
      <c r="C126" s="299" t="str">
        <f>CONCATENATE("(",ROUND((B126/$H126)*100,1),")")</f>
        <v>(80.9)</v>
      </c>
      <c r="D126" s="302">
        <f>SUM(D124:D125)</f>
        <v>2.3745787262333851</v>
      </c>
      <c r="E126" s="299" t="str">
        <f>CONCATENATE("(",ROUND((D126/$H126)*100,1),")")</f>
        <v>(9.2)</v>
      </c>
      <c r="F126" s="302">
        <f>SUM(F124:F125)</f>
        <v>2.5489364570863082</v>
      </c>
      <c r="G126" s="299" t="str">
        <f>CONCATENATE("(",ROUND((F126/$H126)*100,1),")")</f>
        <v>(9.9)</v>
      </c>
      <c r="H126" s="302">
        <f>SUM(H124:H125)</f>
        <v>25.721000000000014</v>
      </c>
      <c r="I126" s="299" t="str">
        <f>CONCATENATE("(",ROUND((H126/$H126)*100,1),")")</f>
        <v>(100)</v>
      </c>
      <c r="K126" s="302">
        <f t="shared" si="107"/>
        <v>-4.2308672722829215</v>
      </c>
      <c r="L126" s="302">
        <f t="shared" si="108"/>
        <v>-0.39739344448112801</v>
      </c>
      <c r="M126" s="302">
        <f t="shared" si="109"/>
        <v>-0.44673928323595158</v>
      </c>
      <c r="N126" s="302">
        <f t="shared" si="110"/>
        <v>-5.0750000000000011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2.5519171027761294</v>
      </c>
      <c r="C135" s="299" t="str">
        <f>CONCATENATE("(",ROUND((B135/$H137)*100,1),")")</f>
        <v>(65.2)</v>
      </c>
      <c r="D135" s="302">
        <f>'Ind T6'!M54</f>
        <v>3.9184592840776362E-2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2.591101695616906</v>
      </c>
      <c r="I135" s="299" t="str">
        <f>CONCATENATE("(",ROUND((H135/$H137)*100,1),")")</f>
        <v>(66.2)</v>
      </c>
      <c r="K135" s="302">
        <f>B140-B135</f>
        <v>-5.4072801732039988E-2</v>
      </c>
      <c r="L135" s="302">
        <f>D140-D135</f>
        <v>9.6007077070581204E-6</v>
      </c>
      <c r="M135" s="302">
        <f>F140-F135</f>
        <v>0</v>
      </c>
      <c r="N135" s="302">
        <f>SUM(K135:M135)</f>
        <v>-5.406320102433293E-2</v>
      </c>
    </row>
    <row r="136" spans="1:14" x14ac:dyDescent="0.2">
      <c r="A136" s="282" t="s">
        <v>365</v>
      </c>
      <c r="B136" s="302">
        <f>'Ind T6'!L53</f>
        <v>0.78418371362936834</v>
      </c>
      <c r="C136" s="299" t="str">
        <f>CONCATENATE("(",ROUND((B136/$H137)*100,1),")")</f>
        <v>(20)</v>
      </c>
      <c r="D136" s="302">
        <f>'Ind T6'!M53</f>
        <v>0.21346585723897135</v>
      </c>
      <c r="E136" s="299" t="str">
        <f>CONCATENATE("(",ROUND((D136/$H137)*100,1),")")</f>
        <v>(5.5)</v>
      </c>
      <c r="F136" s="302">
        <f>'Ind T6'!N53</f>
        <v>0.32724873351475153</v>
      </c>
      <c r="G136" s="299" t="str">
        <f>CONCATENATE("(",ROUND((F136/$H137)*100,1),")")</f>
        <v>(8.4)</v>
      </c>
      <c r="H136" s="302">
        <f t="shared" ref="H136" si="111">SUM(B136,D136,F136)</f>
        <v>1.3248983043830913</v>
      </c>
      <c r="I136" s="299" t="str">
        <f>CONCATENATE("(",ROUND((H136/$H137)*100,1),")")</f>
        <v>(33.8)</v>
      </c>
      <c r="K136" s="302">
        <f t="shared" ref="K136:K137" si="112">B141-B136</f>
        <v>-4.4342512420050273E-3</v>
      </c>
      <c r="L136" s="302">
        <f t="shared" ref="L136:L137" si="113">D141-D136</f>
        <v>-3.1071475534212578E-3</v>
      </c>
      <c r="M136" s="302">
        <f t="shared" ref="M136:M137" si="114">F141-F136</f>
        <v>-9.3954001802340481E-3</v>
      </c>
      <c r="N136" s="302">
        <f t="shared" ref="N136:N137" si="115">SUM(K136:M136)</f>
        <v>-1.6936798975660333E-2</v>
      </c>
    </row>
    <row r="137" spans="1:14" x14ac:dyDescent="0.2">
      <c r="A137" s="282" t="s">
        <v>363</v>
      </c>
      <c r="B137" s="302">
        <f>SUM(B135:B136)</f>
        <v>3.3361008164054979</v>
      </c>
      <c r="C137" s="299" t="str">
        <f>CONCATENATE("(",ROUND((B137/$H137)*100,1),")")</f>
        <v>(85.2)</v>
      </c>
      <c r="D137" s="302">
        <f>SUM(D135:D136)</f>
        <v>0.25265045007974773</v>
      </c>
      <c r="E137" s="299" t="str">
        <f>CONCATENATE("(",ROUND((D137/$H137)*100,1),")")</f>
        <v>(6.5)</v>
      </c>
      <c r="F137" s="302">
        <f>SUM(F135:F136)</f>
        <v>0.32724873351475153</v>
      </c>
      <c r="G137" s="299" t="str">
        <f>CONCATENATE("(",ROUND((F137/$H137)*100,1),")")</f>
        <v>(8.4)</v>
      </c>
      <c r="H137" s="302">
        <f>SUM(H135:H136)</f>
        <v>3.9159999999999973</v>
      </c>
      <c r="I137" s="299" t="str">
        <f>CONCATENATE("(",ROUND((H137/$H137)*100,1),")")</f>
        <v>(100)</v>
      </c>
      <c r="K137" s="302">
        <f t="shared" si="112"/>
        <v>-5.8507052974045237E-2</v>
      </c>
      <c r="L137" s="302">
        <f t="shared" si="113"/>
        <v>-3.0975468457142274E-3</v>
      </c>
      <c r="M137" s="302">
        <f t="shared" si="114"/>
        <v>-9.3954001802340481E-3</v>
      </c>
      <c r="N137" s="302">
        <f t="shared" si="115"/>
        <v>-7.0999999999993513E-2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2.4978443010440894</v>
      </c>
      <c r="C140" s="299" t="str">
        <f>CONCATENATE("(",ROUND((B140/$H142)*100,1),")")</f>
        <v>(65)</v>
      </c>
      <c r="D140" s="302">
        <f>'Ind T6'!R54</f>
        <v>3.9194193548483421E-2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2.537038494592573</v>
      </c>
      <c r="I140" s="299" t="str">
        <f>CONCATENATE("(",ROUND((H140/$H142)*100,1),")")</f>
        <v>(66)</v>
      </c>
      <c r="K140" s="302">
        <f>B145-B140</f>
        <v>-6.1769790905779054E-3</v>
      </c>
      <c r="L140" s="302">
        <f>D145-D140</f>
        <v>1.5959594563374757E-3</v>
      </c>
      <c r="M140" s="302">
        <f>F145-F140</f>
        <v>0</v>
      </c>
      <c r="N140" s="302">
        <f>SUM(K140:M140)</f>
        <v>-4.5810196342404297E-3</v>
      </c>
    </row>
    <row r="141" spans="1:14" x14ac:dyDescent="0.2">
      <c r="A141" s="282" t="s">
        <v>365</v>
      </c>
      <c r="B141" s="302">
        <f>'Ind T6'!Q53</f>
        <v>0.77974946238736331</v>
      </c>
      <c r="C141" s="299" t="str">
        <f>CONCATENATE("(",ROUND((B141/$H142)*100,1),")")</f>
        <v>(20.3)</v>
      </c>
      <c r="D141" s="302">
        <f>'Ind T6'!R53</f>
        <v>0.21035870968555009</v>
      </c>
      <c r="E141" s="299" t="str">
        <f>CONCATENATE("(",ROUND((D141/$H142)*100,1),")")</f>
        <v>(5.5)</v>
      </c>
      <c r="F141" s="302">
        <f>'Ind T6'!S53</f>
        <v>0.31785333333451748</v>
      </c>
      <c r="G141" s="299" t="str">
        <f>CONCATENATE("(",ROUND((F141/$H142)*100,1),")")</f>
        <v>(8.3)</v>
      </c>
      <c r="H141" s="302">
        <f t="shared" ref="H141" si="116">SUM(B141,D141,F141)</f>
        <v>1.3079615054074309</v>
      </c>
      <c r="I141" s="299" t="str">
        <f>CONCATENATE("(",ROUND((H141/$H142)*100,1),")")</f>
        <v>(34)</v>
      </c>
      <c r="K141" s="302">
        <f t="shared" ref="K141:K142" si="117">B146-B141</f>
        <v>2.3172496773288365E-2</v>
      </c>
      <c r="L141" s="302">
        <f t="shared" ref="L141:L142" si="118">D146-D141</f>
        <v>2.1794559744935105E-3</v>
      </c>
      <c r="M141" s="302">
        <f t="shared" ref="M141:M142" si="119">F146-F141</f>
        <v>-1.7709331135437045E-3</v>
      </c>
      <c r="N141" s="302">
        <f t="shared" ref="N141:N142" si="120">SUM(K141:M141)</f>
        <v>2.3581019634238171E-2</v>
      </c>
    </row>
    <row r="142" spans="1:14" x14ac:dyDescent="0.2">
      <c r="A142" s="282" t="s">
        <v>363</v>
      </c>
      <c r="B142" s="302">
        <f>SUM(B140:B141)</f>
        <v>3.2775937634314527</v>
      </c>
      <c r="C142" s="299" t="str">
        <f>CONCATENATE("(",ROUND((B142/$H142)*100,1),")")</f>
        <v>(85.2)</v>
      </c>
      <c r="D142" s="302">
        <f>SUM(D140:D141)</f>
        <v>0.24955290323403351</v>
      </c>
      <c r="E142" s="299" t="str">
        <f>CONCATENATE("(",ROUND((D142/$H142)*100,1),")")</f>
        <v>(6.5)</v>
      </c>
      <c r="F142" s="302">
        <f>SUM(F140:F141)</f>
        <v>0.31785333333451748</v>
      </c>
      <c r="G142" s="299" t="str">
        <f>CONCATENATE("(",ROUND((F142/$H142)*100,1),")")</f>
        <v>(8.3)</v>
      </c>
      <c r="H142" s="302">
        <f>SUM(H140:H141)</f>
        <v>3.8450000000000042</v>
      </c>
      <c r="I142" s="299" t="str">
        <f>CONCATENATE("(",ROUND((H142/$H142)*100,1),")")</f>
        <v>(100)</v>
      </c>
      <c r="K142" s="302">
        <f t="shared" si="117"/>
        <v>1.699551768271057E-2</v>
      </c>
      <c r="L142" s="302">
        <f t="shared" si="118"/>
        <v>3.7754154308309862E-3</v>
      </c>
      <c r="M142" s="302">
        <f t="shared" si="119"/>
        <v>-1.7709331135437045E-3</v>
      </c>
      <c r="N142" s="302">
        <f t="shared" si="120"/>
        <v>1.8999999999997852E-2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2.4916673219535115</v>
      </c>
      <c r="C145" s="299" t="str">
        <f>CONCATENATE("(",ROUND((B145/$H147)*100,1),")")</f>
        <v>(64.5)</v>
      </c>
      <c r="D145" s="302">
        <f>'Ind T6'!W54</f>
        <v>4.0790153004820896E-2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2.5324574749583322</v>
      </c>
      <c r="I145" s="299" t="str">
        <f>CONCATENATE("(",ROUND((H145/$H147)*100,1),")")</f>
        <v>(65.5)</v>
      </c>
      <c r="K145" s="302">
        <f>B145-B135</f>
        <v>-6.0249780822617893E-2</v>
      </c>
      <c r="L145" s="302">
        <f>D145-D135</f>
        <v>1.6055601640445338E-3</v>
      </c>
      <c r="M145" s="302">
        <f>F145-F135</f>
        <v>0</v>
      </c>
      <c r="N145" s="302">
        <f>SUM(K145:M145)</f>
        <v>-5.8644220658573359E-2</v>
      </c>
    </row>
    <row r="146" spans="1:14" x14ac:dyDescent="0.2">
      <c r="A146" s="282" t="s">
        <v>365</v>
      </c>
      <c r="B146" s="302">
        <f>'Ind T6'!V53</f>
        <v>0.80292195916065168</v>
      </c>
      <c r="C146" s="299" t="str">
        <f>CONCATENATE("(",ROUND((B146/$H147)*100,1),")")</f>
        <v>(20.8)</v>
      </c>
      <c r="D146" s="302">
        <f>'Ind T6'!W53</f>
        <v>0.2125381656600436</v>
      </c>
      <c r="E146" s="299" t="str">
        <f>CONCATENATE("(",ROUND((D146/$H147)*100,1),")")</f>
        <v>(5.5)</v>
      </c>
      <c r="F146" s="302">
        <f>'Ind T6'!X53</f>
        <v>0.31608240022097378</v>
      </c>
      <c r="G146" s="299" t="str">
        <f>CONCATENATE("(",ROUND((F146/$H147)*100,1),")")</f>
        <v>(8.2)</v>
      </c>
      <c r="H146" s="302">
        <f t="shared" ref="H146" si="121">SUM(B146,D146,F146)</f>
        <v>1.331542525041669</v>
      </c>
      <c r="I146" s="299" t="str">
        <f>CONCATENATE("(",ROUND((H146/$H147)*100,1),")")</f>
        <v>(34.5)</v>
      </c>
      <c r="K146" s="302">
        <f t="shared" ref="K146:K147" si="122">B146-B136</f>
        <v>1.8738245531283337E-2</v>
      </c>
      <c r="L146" s="302">
        <f t="shared" ref="L146:L147" si="123">D146-D136</f>
        <v>-9.2769157892774734E-4</v>
      </c>
      <c r="M146" s="302">
        <f t="shared" ref="M146:M147" si="124">F146-F136</f>
        <v>-1.1166333293777753E-2</v>
      </c>
      <c r="N146" s="302">
        <f t="shared" ref="N146:N147" si="125">SUM(K146:M146)</f>
        <v>6.6442206585778374E-3</v>
      </c>
    </row>
    <row r="147" spans="1:14" x14ac:dyDescent="0.2">
      <c r="A147" s="282" t="s">
        <v>363</v>
      </c>
      <c r="B147" s="302">
        <f>SUM(B145:B146)</f>
        <v>3.2945892811141633</v>
      </c>
      <c r="C147" s="299" t="str">
        <f>CONCATENATE("(",ROUND((B147/$H147)*100,1),")")</f>
        <v>(85.3)</v>
      </c>
      <c r="D147" s="302">
        <f>SUM(D145:D146)</f>
        <v>0.25332831866486449</v>
      </c>
      <c r="E147" s="299" t="str">
        <f>CONCATENATE("(",ROUND((D147/$H147)*100,1),")")</f>
        <v>(6.6)</v>
      </c>
      <c r="F147" s="302">
        <f>SUM(F145:F146)</f>
        <v>0.31608240022097378</v>
      </c>
      <c r="G147" s="299" t="str">
        <f>CONCATENATE("(",ROUND((F147/$H147)*100,1),")")</f>
        <v>(8.2)</v>
      </c>
      <c r="H147" s="302">
        <f>SUM(H145:H146)</f>
        <v>3.8640000000000012</v>
      </c>
      <c r="I147" s="299" t="str">
        <f>CONCATENATE("(",ROUND((H147/$H147)*100,1),")")</f>
        <v>(100)</v>
      </c>
      <c r="K147" s="302">
        <f t="shared" si="122"/>
        <v>-4.1511535291334667E-2</v>
      </c>
      <c r="L147" s="302">
        <f t="shared" si="123"/>
        <v>6.7786858511675874E-4</v>
      </c>
      <c r="M147" s="302">
        <f t="shared" si="124"/>
        <v>-1.1166333293777753E-2</v>
      </c>
      <c r="N147" s="302">
        <f t="shared" si="125"/>
        <v>-5.1999999999995661E-2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3.4002223737702741</v>
      </c>
      <c r="C156" s="299" t="str">
        <f>CONCATENATE("(",ROUND((B156/$H158)*100,1),")")</f>
        <v>(67.3)</v>
      </c>
      <c r="D156" s="302">
        <f>'Ind T6'!M63</f>
        <v>0.4681057313802573</v>
      </c>
      <c r="E156" s="299" t="str">
        <f>CONCATENATE("(",ROUND((D156/$H158)*100,1),")")</f>
        <v>(9.3)</v>
      </c>
      <c r="F156" s="302">
        <f>'Ind T6'!N63</f>
        <v>0.21769811847023623</v>
      </c>
      <c r="G156" s="299" t="str">
        <f>CONCATENATE("(",ROUND((F156/$H158)*100,1),")")</f>
        <v>(4.3)</v>
      </c>
      <c r="H156" s="302">
        <f>SUM(B156,D156,F156)</f>
        <v>4.0860262236207676</v>
      </c>
      <c r="I156" s="299" t="str">
        <f>CONCATENATE("(",ROUND((H156/$H158)*100,1),")")</f>
        <v>(80.9)</v>
      </c>
      <c r="K156" s="302">
        <f>B161-B156</f>
        <v>0.19946129468863028</v>
      </c>
      <c r="L156" s="302">
        <f>D161-D156</f>
        <v>3.3062949927005036E-2</v>
      </c>
      <c r="M156" s="302">
        <f>F161-F156</f>
        <v>5.6994524220722598E-3</v>
      </c>
      <c r="N156" s="302">
        <f>SUM(K156:M156)</f>
        <v>0.23822369703770757</v>
      </c>
    </row>
    <row r="157" spans="1:14" x14ac:dyDescent="0.2">
      <c r="A157" s="282" t="s">
        <v>365</v>
      </c>
      <c r="B157" s="302">
        <f>'Ind T6'!L62</f>
        <v>0.7665603050048464</v>
      </c>
      <c r="C157" s="299" t="str">
        <f>CONCATENATE("(",ROUND((B157/$H158)*100,1),")")</f>
        <v>(15.2)</v>
      </c>
      <c r="D157" s="302">
        <f>'Ind T6'!M62</f>
        <v>0.18389309072907079</v>
      </c>
      <c r="E157" s="299" t="str">
        <f>CONCATENATE("(",ROUND((D157/$H158)*100,1),")")</f>
        <v>(3.6)</v>
      </c>
      <c r="F157" s="302">
        <f>'Ind T6'!N62</f>
        <v>1.2520380645295252E-2</v>
      </c>
      <c r="G157" s="299" t="str">
        <f>CONCATENATE("(",ROUND((F157/$H158)*100,1),")")</f>
        <v>(0.2)</v>
      </c>
      <c r="H157" s="302">
        <f t="shared" ref="H157" si="126">SUM(B157,D157,F157)</f>
        <v>0.96297377637921244</v>
      </c>
      <c r="I157" s="299" t="str">
        <f>CONCATENATE("(",ROUND((H157/$H158)*100,1),")")</f>
        <v>(19.1)</v>
      </c>
      <c r="K157" s="302">
        <f t="shared" ref="K157:K158" si="127">B162-B157</f>
        <v>8.2599029161367632E-2</v>
      </c>
      <c r="L157" s="302">
        <f t="shared" ref="L157:L158" si="128">D162-D157</f>
        <v>1.4492651994005401E-2</v>
      </c>
      <c r="M157" s="302">
        <f t="shared" ref="M157:M158" si="129">F162-F157</f>
        <v>6.8462180694301919E-4</v>
      </c>
      <c r="N157" s="302">
        <f t="shared" ref="N157:N158" si="130">SUM(K157:M157)</f>
        <v>9.7776302962316056E-2</v>
      </c>
    </row>
    <row r="158" spans="1:14" x14ac:dyDescent="0.2">
      <c r="A158" s="282" t="s">
        <v>363</v>
      </c>
      <c r="B158" s="302">
        <f>SUM(B156:B157)</f>
        <v>4.166782678775121</v>
      </c>
      <c r="C158" s="299" t="str">
        <f>CONCATENATE("(",ROUND((B158/$H158)*100,1),")")</f>
        <v>(82.5)</v>
      </c>
      <c r="D158" s="302">
        <f>SUM(D156:D157)</f>
        <v>0.65199882210932802</v>
      </c>
      <c r="E158" s="299" t="str">
        <f>CONCATENATE("(",ROUND((D158/$H158)*100,1),")")</f>
        <v>(12.9)</v>
      </c>
      <c r="F158" s="302">
        <f>SUM(F156:F157)</f>
        <v>0.23021849911553149</v>
      </c>
      <c r="G158" s="299" t="str">
        <f>CONCATENATE("(",ROUND((F158/$H158)*100,1),")")</f>
        <v>(4.6)</v>
      </c>
      <c r="H158" s="302">
        <f>SUM(H156:H157)</f>
        <v>5.0489999999999799</v>
      </c>
      <c r="I158" s="299" t="str">
        <f>CONCATENATE("(",ROUND((H158/$H158)*100,1),")")</f>
        <v>(100)</v>
      </c>
      <c r="K158" s="302">
        <f t="shared" si="127"/>
        <v>0.28206032384999702</v>
      </c>
      <c r="L158" s="302">
        <f t="shared" si="128"/>
        <v>4.7555601921010493E-2</v>
      </c>
      <c r="M158" s="302">
        <f t="shared" si="129"/>
        <v>6.3840742290152686E-3</v>
      </c>
      <c r="N158" s="302">
        <f t="shared" si="130"/>
        <v>0.33600000000002278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3.5996836684589044</v>
      </c>
      <c r="C161" s="299" t="str">
        <f>CONCATENATE("(",ROUND((B161/$H163)*100,1),")")</f>
        <v>(66.8)</v>
      </c>
      <c r="D161" s="302">
        <f>'Ind T6'!R63</f>
        <v>0.50116868130726233</v>
      </c>
      <c r="E161" s="299" t="str">
        <f>CONCATENATE("(",ROUND((D161/$H163)*100,1),")")</f>
        <v>(9.3)</v>
      </c>
      <c r="F161" s="302">
        <f>'Ind T6'!S63</f>
        <v>0.22339757089230849</v>
      </c>
      <c r="G161" s="299" t="str">
        <f>CONCATENATE("(",ROUND((F161/$H163)*100,1),")")</f>
        <v>(4.1)</v>
      </c>
      <c r="H161" s="302">
        <f>SUM(B161,D161,F161)</f>
        <v>4.3242499206584757</v>
      </c>
      <c r="I161" s="299" t="str">
        <f>CONCATENATE("(",ROUND((H161/$H163)*100,1),")")</f>
        <v>(80.3)</v>
      </c>
      <c r="K161" s="302">
        <f>B166-B161</f>
        <v>0.32111492739356162</v>
      </c>
      <c r="L161" s="302">
        <f>D166-D161</f>
        <v>5.3241147571093661E-2</v>
      </c>
      <c r="M161" s="302">
        <f>F166-F161</f>
        <v>3.5879490677341863E-3</v>
      </c>
      <c r="N161" s="302">
        <f>SUM(K161:M161)</f>
        <v>0.37794402403238947</v>
      </c>
    </row>
    <row r="162" spans="1:14" x14ac:dyDescent="0.2">
      <c r="A162" s="282" t="s">
        <v>365</v>
      </c>
      <c r="B162" s="302">
        <f>'Ind T6'!Q62</f>
        <v>0.84915933416621403</v>
      </c>
      <c r="C162" s="299" t="str">
        <f>CONCATENATE("(",ROUND((B162/$H163)*100,1),")")</f>
        <v>(15.8)</v>
      </c>
      <c r="D162" s="302">
        <f>'Ind T6'!R62</f>
        <v>0.19838574272307619</v>
      </c>
      <c r="E162" s="299" t="str">
        <f>CONCATENATE("(",ROUND((D162/$H163)*100,1),")")</f>
        <v>(3.7)</v>
      </c>
      <c r="F162" s="302">
        <f>'Ind T6'!S62</f>
        <v>1.3205002452238272E-2</v>
      </c>
      <c r="G162" s="299" t="str">
        <f>CONCATENATE("(",ROUND((F162/$H163)*100,1),")")</f>
        <v>(0.2)</v>
      </c>
      <c r="H162" s="302">
        <f t="shared" ref="H162" si="131">SUM(B162,D162,F162)</f>
        <v>1.0607500793415285</v>
      </c>
      <c r="I162" s="299" t="str">
        <f>CONCATENATE("(",ROUND((H162/$H163)*100,1),")")</f>
        <v>(19.7)</v>
      </c>
      <c r="K162" s="302">
        <f t="shared" ref="K162:K163" si="132">B167-B162</f>
        <v>0.16060371982518329</v>
      </c>
      <c r="L162" s="302">
        <f t="shared" ref="L162:L163" si="133">D167-D162</f>
        <v>2.5528254645447945E-2</v>
      </c>
      <c r="M162" s="302">
        <f t="shared" ref="M162:M163" si="134">F167-F162</f>
        <v>9.2400149696544864E-4</v>
      </c>
      <c r="N162" s="302">
        <f t="shared" ref="N162:N163" si="135">SUM(K162:M162)</f>
        <v>0.18705597596759668</v>
      </c>
    </row>
    <row r="163" spans="1:14" x14ac:dyDescent="0.2">
      <c r="A163" s="282" t="s">
        <v>363</v>
      </c>
      <c r="B163" s="302">
        <f>SUM(B161:B162)</f>
        <v>4.448843002625118</v>
      </c>
      <c r="C163" s="299" t="str">
        <f>CONCATENATE("(",ROUND((B163/$H163)*100,1),")")</f>
        <v>(82.6)</v>
      </c>
      <c r="D163" s="302">
        <f>SUM(D161:D162)</f>
        <v>0.69955442403033852</v>
      </c>
      <c r="E163" s="299" t="str">
        <f>CONCATENATE("(",ROUND((D163/$H163)*100,1),")")</f>
        <v>(13)</v>
      </c>
      <c r="F163" s="302">
        <f>SUM(F161:F162)</f>
        <v>0.23660257334454676</v>
      </c>
      <c r="G163" s="299" t="str">
        <f>CONCATENATE("(",ROUND((F163/$H163)*100,1),")")</f>
        <v>(4.4)</v>
      </c>
      <c r="H163" s="302">
        <f>SUM(H161:H162)</f>
        <v>5.3850000000000042</v>
      </c>
      <c r="I163" s="299" t="str">
        <f>CONCATENATE("(",ROUND((H163/$H163)*100,1),")")</f>
        <v>(100)</v>
      </c>
      <c r="K163" s="302">
        <f t="shared" si="132"/>
        <v>0.48171864721874513</v>
      </c>
      <c r="L163" s="302">
        <f t="shared" si="133"/>
        <v>7.8769402216541606E-2</v>
      </c>
      <c r="M163" s="302">
        <f t="shared" si="134"/>
        <v>4.511950564699635E-3</v>
      </c>
      <c r="N163" s="302">
        <f t="shared" si="135"/>
        <v>0.5649999999999864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3.920798595852466</v>
      </c>
      <c r="C166" s="299" t="str">
        <f>CONCATENATE("(",ROUND((B166/$H168)*100,1),")")</f>
        <v>(65.9)</v>
      </c>
      <c r="D166" s="302">
        <f>'Ind T6'!W63</f>
        <v>0.55440982887835599</v>
      </c>
      <c r="E166" s="299" t="str">
        <f>CONCATENATE("(",ROUND((D166/$H168)*100,1),")")</f>
        <v>(9.3)</v>
      </c>
      <c r="F166" s="302">
        <f>'Ind T6'!X63</f>
        <v>0.22698551996004268</v>
      </c>
      <c r="G166" s="299" t="str">
        <f>CONCATENATE("(",ROUND((F166/$H168)*100,1),")")</f>
        <v>(3.8)</v>
      </c>
      <c r="H166" s="302">
        <f>SUM(B166,D166,F166)</f>
        <v>4.7021939446908654</v>
      </c>
      <c r="I166" s="299" t="str">
        <f>CONCATENATE("(",ROUND((H166/$H168)*100,1),")")</f>
        <v>(79)</v>
      </c>
      <c r="K166" s="302">
        <f>B166-B156</f>
        <v>0.5205762220821919</v>
      </c>
      <c r="L166" s="302">
        <f>D166-D156</f>
        <v>8.6304097498098697E-2</v>
      </c>
      <c r="M166" s="302">
        <f>F166-F156</f>
        <v>9.2874014898064461E-3</v>
      </c>
      <c r="N166" s="302">
        <f>SUM(K166:M166)</f>
        <v>0.61616772107009699</v>
      </c>
    </row>
    <row r="167" spans="1:14" x14ac:dyDescent="0.2">
      <c r="A167" s="282" t="s">
        <v>365</v>
      </c>
      <c r="B167" s="302">
        <f>'Ind T6'!V62</f>
        <v>1.0097630539913973</v>
      </c>
      <c r="C167" s="299" t="str">
        <f>CONCATENATE("(",ROUND((B167/$H168)*100,1),")")</f>
        <v>(17)</v>
      </c>
      <c r="D167" s="302">
        <f>'Ind T6'!W62</f>
        <v>0.22391399736852413</v>
      </c>
      <c r="E167" s="299" t="str">
        <f>CONCATENATE("(",ROUND((D167/$H168)*100,1),")")</f>
        <v>(3.8)</v>
      </c>
      <c r="F167" s="302">
        <f>'Ind T6'!X62</f>
        <v>1.412900394920372E-2</v>
      </c>
      <c r="G167" s="299" t="str">
        <f>CONCATENATE("(",ROUND((F167/$H168)*100,1),")")</f>
        <v>(0.2)</v>
      </c>
      <c r="H167" s="302">
        <f t="shared" ref="H167" si="136">SUM(B167,D167,F167)</f>
        <v>1.247806055309125</v>
      </c>
      <c r="I167" s="299" t="str">
        <f>CONCATENATE("(",ROUND((H167/$H168)*100,1),")")</f>
        <v>(21)</v>
      </c>
      <c r="K167" s="302">
        <f t="shared" ref="K167:K168" si="137">B167-B157</f>
        <v>0.24320274898655092</v>
      </c>
      <c r="L167" s="302">
        <f t="shared" ref="L167:L168" si="138">D167-D157</f>
        <v>4.0020906639453346E-2</v>
      </c>
      <c r="M167" s="302">
        <f t="shared" ref="M167:M168" si="139">F167-F157</f>
        <v>1.6086233039084678E-3</v>
      </c>
      <c r="N167" s="302">
        <f t="shared" ref="N167:N168" si="140">SUM(K167:M167)</f>
        <v>0.28483227892991275</v>
      </c>
    </row>
    <row r="168" spans="1:14" x14ac:dyDescent="0.2">
      <c r="A168" s="282" t="s">
        <v>363</v>
      </c>
      <c r="B168" s="302">
        <f>SUM(B166:B167)</f>
        <v>4.9305616498438631</v>
      </c>
      <c r="C168" s="299" t="str">
        <f>CONCATENATE("(",ROUND((B168/$H168)*100,1),")")</f>
        <v>(82.9)</v>
      </c>
      <c r="D168" s="302">
        <f>SUM(D166:D167)</f>
        <v>0.77832382624688012</v>
      </c>
      <c r="E168" s="299" t="str">
        <f>CONCATENATE("(",ROUND((D168/$H168)*100,1),")")</f>
        <v>(13.1)</v>
      </c>
      <c r="F168" s="302">
        <f>SUM(F166:F167)</f>
        <v>0.2411145239092464</v>
      </c>
      <c r="G168" s="299" t="str">
        <f>CONCATENATE("(",ROUND((F168/$H168)*100,1),")")</f>
        <v>(4.1)</v>
      </c>
      <c r="H168" s="302">
        <f>SUM(H166:H167)</f>
        <v>5.9499999999999904</v>
      </c>
      <c r="I168" s="299" t="str">
        <f>CONCATENATE("(",ROUND((H168/$H168)*100,1),")")</f>
        <v>(100)</v>
      </c>
      <c r="K168" s="302">
        <f t="shared" si="137"/>
        <v>0.76377897106874215</v>
      </c>
      <c r="L168" s="302">
        <f t="shared" si="138"/>
        <v>0.1263250041375521</v>
      </c>
      <c r="M168" s="302">
        <f t="shared" si="139"/>
        <v>1.0896024793714904E-2</v>
      </c>
      <c r="N168" s="302">
        <f t="shared" si="140"/>
        <v>0.90100000000000913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26.797046174948051</v>
      </c>
      <c r="C177" s="299" t="str">
        <f>CONCATENATE("(",ROUND((B177/$H179)*100,1),")")</f>
        <v>(43.7)</v>
      </c>
      <c r="D177" s="302">
        <f>'Ind T6'!M72</f>
        <v>1.981741298317238</v>
      </c>
      <c r="E177" s="299" t="str">
        <f>CONCATENATE("(",ROUND((D177/$H179)*100,1),")")</f>
        <v>(3.2)</v>
      </c>
      <c r="F177" s="302">
        <f>'Ind T6'!N72</f>
        <v>21.926407833228012</v>
      </c>
      <c r="G177" s="299" t="str">
        <f>CONCATENATE("(",ROUND((F177/$H179)*100,1),")")</f>
        <v>(35.8)</v>
      </c>
      <c r="H177" s="302">
        <f>SUM(B177,D177,F177)</f>
        <v>50.705195306493302</v>
      </c>
      <c r="I177" s="299" t="str">
        <f>CONCATENATE("(",ROUND((H177/$H179)*100,1),")")</f>
        <v>(82.7)</v>
      </c>
      <c r="K177" s="302">
        <f>B182-B177</f>
        <v>0.86083656288152</v>
      </c>
      <c r="L177" s="302">
        <f>D182-D177</f>
        <v>0.12759878142390146</v>
      </c>
      <c r="M177" s="302">
        <f>F182-F177</f>
        <v>1.2232774768551771</v>
      </c>
      <c r="N177" s="302">
        <f>SUM(K177:M177)</f>
        <v>2.2117128211605985</v>
      </c>
    </row>
    <row r="178" spans="1:14" x14ac:dyDescent="0.2">
      <c r="A178" s="282" t="s">
        <v>365</v>
      </c>
      <c r="B178" s="302">
        <f>'Ind T6'!L71</f>
        <v>4.9942708573402612</v>
      </c>
      <c r="C178" s="299" t="str">
        <f>CONCATENATE("(",ROUND((B178/$H179)*100,1),")")</f>
        <v>(8.1)</v>
      </c>
      <c r="D178" s="302">
        <f>'Ind T6'!M71</f>
        <v>3.9321002842802364</v>
      </c>
      <c r="E178" s="299" t="str">
        <f>CONCATENATE("(",ROUND((D178/$H179)*100,1),")")</f>
        <v>(6.4)</v>
      </c>
      <c r="F178" s="302">
        <f>'Ind T6'!N71</f>
        <v>1.6484335518863094</v>
      </c>
      <c r="G178" s="299" t="str">
        <f>CONCATENATE("(",ROUND((F178/$H179)*100,1),")")</f>
        <v>(2.7)</v>
      </c>
      <c r="H178" s="302">
        <f t="shared" ref="H178" si="141">SUM(B178,D178,F178)</f>
        <v>10.574804693506808</v>
      </c>
      <c r="I178" s="299" t="str">
        <f>CONCATENATE("(",ROUND((H178/$H179)*100,1),")")</f>
        <v>(17.3)</v>
      </c>
      <c r="K178" s="302">
        <f t="shared" ref="K178:K179" si="142">B183-B178</f>
        <v>0.24890716791609702</v>
      </c>
      <c r="L178" s="302">
        <f t="shared" ref="L178:L179" si="143">D183-D178</f>
        <v>0.22335391495952495</v>
      </c>
      <c r="M178" s="302">
        <f t="shared" ref="M178:M179" si="144">F183-F178</f>
        <v>9.0026095963525954E-2</v>
      </c>
      <c r="N178" s="302">
        <f t="shared" ref="N178:N179" si="145">SUM(K178:M178)</f>
        <v>0.56228717883914792</v>
      </c>
    </row>
    <row r="179" spans="1:14" x14ac:dyDescent="0.2">
      <c r="A179" s="282" t="s">
        <v>363</v>
      </c>
      <c r="B179" s="302">
        <f>SUM(B177:B178)</f>
        <v>31.791317032288312</v>
      </c>
      <c r="C179" s="299" t="str">
        <f>CONCATENATE("(",ROUND((B179/$H179)*100,1),")")</f>
        <v>(51.9)</v>
      </c>
      <c r="D179" s="302">
        <f>SUM(D177:D178)</f>
        <v>5.9138415825974739</v>
      </c>
      <c r="E179" s="299" t="str">
        <f>CONCATENATE("(",ROUND((D179/$H179)*100,1),")")</f>
        <v>(9.7)</v>
      </c>
      <c r="F179" s="302">
        <f>SUM(F177:F178)</f>
        <v>23.574841385114322</v>
      </c>
      <c r="G179" s="299" t="str">
        <f>CONCATENATE("(",ROUND((F179/$H179)*100,1),")")</f>
        <v>(38.5)</v>
      </c>
      <c r="H179" s="302">
        <f>SUM(H177:H178)</f>
        <v>61.280000000000108</v>
      </c>
      <c r="I179" s="299" t="str">
        <f>CONCATENATE("(",ROUND((H179/$H179)*100,1),")")</f>
        <v>(100)</v>
      </c>
      <c r="K179" s="302">
        <f t="shared" si="142"/>
        <v>1.1097437307976179</v>
      </c>
      <c r="L179" s="302">
        <f t="shared" si="143"/>
        <v>0.35095269638342685</v>
      </c>
      <c r="M179" s="302">
        <f t="shared" si="144"/>
        <v>1.3133035728187039</v>
      </c>
      <c r="N179" s="302">
        <f t="shared" si="145"/>
        <v>2.7739999999997487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27.657882737829571</v>
      </c>
      <c r="C182" s="299" t="str">
        <f>CONCATENATE("(",ROUND((B182/$H184)*100,1),")")</f>
        <v>(43.2)</v>
      </c>
      <c r="D182" s="302">
        <f>'Ind T6'!R72</f>
        <v>2.1093400797411395</v>
      </c>
      <c r="E182" s="299" t="str">
        <f>CONCATENATE("(",ROUND((D182/$H184)*100,1),")")</f>
        <v>(3.3)</v>
      </c>
      <c r="F182" s="302">
        <f>'Ind T6'!S72</f>
        <v>23.149685310083189</v>
      </c>
      <c r="G182" s="299" t="str">
        <f>CONCATENATE("(",ROUND((F182/$H184)*100,1),")")</f>
        <v>(36.1)</v>
      </c>
      <c r="H182" s="302">
        <f>SUM(B182,D182,F182)</f>
        <v>52.916908127653898</v>
      </c>
      <c r="I182" s="299" t="str">
        <f>CONCATENATE("(",ROUND((H182/$H184)*100,1),")")</f>
        <v>(82.6)</v>
      </c>
      <c r="K182" s="302">
        <f>B187-B182</f>
        <v>0.57649848695000827</v>
      </c>
      <c r="L182" s="302">
        <f>D187-D182</f>
        <v>0.19512445938241996</v>
      </c>
      <c r="M182" s="302">
        <f>F187-F182</f>
        <v>1.7926274338485229</v>
      </c>
      <c r="N182" s="302">
        <f>SUM(K182:M182)</f>
        <v>2.5642503801809511</v>
      </c>
    </row>
    <row r="183" spans="1:14" x14ac:dyDescent="0.2">
      <c r="A183" s="282" t="s">
        <v>365</v>
      </c>
      <c r="B183" s="302">
        <f>'Ind T6'!Q71</f>
        <v>5.2431780252563582</v>
      </c>
      <c r="C183" s="299" t="str">
        <f>CONCATENATE("(",ROUND((B183/$H184)*100,1),")")</f>
        <v>(8.2)</v>
      </c>
      <c r="D183" s="302">
        <f>'Ind T6'!R71</f>
        <v>4.1554541992397613</v>
      </c>
      <c r="E183" s="299" t="str">
        <f>CONCATENATE("(",ROUND((D183/$H184)*100,1),")")</f>
        <v>(6.5)</v>
      </c>
      <c r="F183" s="302">
        <f>'Ind T6'!S71</f>
        <v>1.7384596478498353</v>
      </c>
      <c r="G183" s="299" t="str">
        <f>CONCATENATE("(",ROUND((F183/$H184)*100,1),")")</f>
        <v>(2.7)</v>
      </c>
      <c r="H183" s="302">
        <f t="shared" ref="H183" si="146">SUM(B183,D183,F183)</f>
        <v>11.137091872345954</v>
      </c>
      <c r="I183" s="299" t="str">
        <f>CONCATENATE("(",ROUND((H183/$H184)*100,1),")")</f>
        <v>(17.4)</v>
      </c>
      <c r="K183" s="302">
        <f t="shared" ref="K183:K184" si="147">B188-B183</f>
        <v>0.35966450007803807</v>
      </c>
      <c r="L183" s="302">
        <f t="shared" ref="L183:L184" si="148">D188-D183</f>
        <v>0.33475651707998377</v>
      </c>
      <c r="M183" s="302">
        <f t="shared" ref="M183:M184" si="149">F188-F183</f>
        <v>0.17132860266116667</v>
      </c>
      <c r="N183" s="302">
        <f t="shared" ref="N183:N184" si="150">SUM(K183:M183)</f>
        <v>0.86574961981918852</v>
      </c>
    </row>
    <row r="184" spans="1:14" x14ac:dyDescent="0.2">
      <c r="A184" s="282" t="s">
        <v>363</v>
      </c>
      <c r="B184" s="302">
        <f>SUM(B182:B183)</f>
        <v>32.90106076308593</v>
      </c>
      <c r="C184" s="299" t="str">
        <f>CONCATENATE("(",ROUND((B184/$H184)*100,1),")")</f>
        <v>(51.4)</v>
      </c>
      <c r="D184" s="302">
        <f>SUM(D182:D183)</f>
        <v>6.2647942789809008</v>
      </c>
      <c r="E184" s="299" t="str">
        <f>CONCATENATE("(",ROUND((D184/$H184)*100,1),")")</f>
        <v>(9.8)</v>
      </c>
      <c r="F184" s="302">
        <f>SUM(F182:F183)</f>
        <v>24.888144957933026</v>
      </c>
      <c r="G184" s="299" t="str">
        <f>CONCATENATE("(",ROUND((F184/$H184)*100,1),")")</f>
        <v>(38.9)</v>
      </c>
      <c r="H184" s="302">
        <f>SUM(H182:H183)</f>
        <v>64.053999999999846</v>
      </c>
      <c r="I184" s="299" t="str">
        <f>CONCATENATE("(",ROUND((H184/$H184)*100,1),")")</f>
        <v>(100)</v>
      </c>
      <c r="K184" s="302">
        <f t="shared" si="147"/>
        <v>0.93616298702804812</v>
      </c>
      <c r="L184" s="302">
        <f t="shared" si="148"/>
        <v>0.52988097646240373</v>
      </c>
      <c r="M184" s="302">
        <f t="shared" si="149"/>
        <v>1.9639560365096891</v>
      </c>
      <c r="N184" s="302">
        <f t="shared" si="150"/>
        <v>3.4300000000001409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28.234381224779579</v>
      </c>
      <c r="C187" s="299" t="str">
        <f>CONCATENATE("(",ROUND((B187/$H189)*100,1),")")</f>
        <v>(41.8)</v>
      </c>
      <c r="D187" s="302">
        <f>'Ind T6'!W72</f>
        <v>2.3044645391235594</v>
      </c>
      <c r="E187" s="299" t="str">
        <f>CONCATENATE("(",ROUND((D187/$H189)*100,1),")")</f>
        <v>(3.4)</v>
      </c>
      <c r="F187" s="302">
        <f>'Ind T6'!X72</f>
        <v>24.942312743931712</v>
      </c>
      <c r="G187" s="299" t="str">
        <f>CONCATENATE("(",ROUND((F187/$H189)*100,1),")")</f>
        <v>(37)</v>
      </c>
      <c r="H187" s="302">
        <f>SUM(B187,D187,F187)</f>
        <v>55.481158507834849</v>
      </c>
      <c r="I187" s="299" t="str">
        <f>CONCATENATE("(",ROUND((H187/$H189)*100,1),")")</f>
        <v>(82.2)</v>
      </c>
      <c r="K187" s="302">
        <f>B187-B177</f>
        <v>1.4373350498315283</v>
      </c>
      <c r="L187" s="302">
        <f>D187-D177</f>
        <v>0.32272324080632142</v>
      </c>
      <c r="M187" s="302">
        <f>F187-F177</f>
        <v>3.0159049107036999</v>
      </c>
      <c r="N187" s="302">
        <f>SUM(K187:M187)</f>
        <v>4.7759632013415496</v>
      </c>
    </row>
    <row r="188" spans="1:14" x14ac:dyDescent="0.2">
      <c r="A188" s="282" t="s">
        <v>365</v>
      </c>
      <c r="B188" s="302">
        <f>'Ind T6'!V71</f>
        <v>5.6028425253343963</v>
      </c>
      <c r="C188" s="299" t="str">
        <f>CONCATENATE("(",ROUND((B188/$H189)*100,1),")")</f>
        <v>(8.3)</v>
      </c>
      <c r="D188" s="302">
        <f>'Ind T6'!W71</f>
        <v>4.4902107163197451</v>
      </c>
      <c r="E188" s="299" t="str">
        <f>CONCATENATE("(",ROUND((D188/$H189)*100,1),")")</f>
        <v>(6.7)</v>
      </c>
      <c r="F188" s="302">
        <f>'Ind T6'!X71</f>
        <v>1.909788250511002</v>
      </c>
      <c r="G188" s="299" t="str">
        <f>CONCATENATE("(",ROUND((F188/$H189)*100,1),")")</f>
        <v>(2.8)</v>
      </c>
      <c r="H188" s="302">
        <f t="shared" ref="H188" si="151">SUM(B188,D188,F188)</f>
        <v>12.002841492165143</v>
      </c>
      <c r="I188" s="299" t="str">
        <f>CONCATENATE("(",ROUND((H188/$H189)*100,1),")")</f>
        <v>(17.8)</v>
      </c>
      <c r="K188" s="302">
        <f t="shared" ref="K188:K189" si="152">B188-B178</f>
        <v>0.60857166799413509</v>
      </c>
      <c r="L188" s="302">
        <f t="shared" ref="L188:L189" si="153">D188-D178</f>
        <v>0.55811043203950872</v>
      </c>
      <c r="M188" s="302">
        <f t="shared" ref="M188:M189" si="154">F188-F178</f>
        <v>0.26135469862469263</v>
      </c>
      <c r="N188" s="302">
        <f t="shared" ref="N188:N189" si="155">SUM(K188:M188)</f>
        <v>1.4280367986583364</v>
      </c>
    </row>
    <row r="189" spans="1:14" x14ac:dyDescent="0.2">
      <c r="A189" s="282" t="s">
        <v>363</v>
      </c>
      <c r="B189" s="302">
        <f>SUM(B187:B188)</f>
        <v>33.837223750113978</v>
      </c>
      <c r="C189" s="299" t="str">
        <f>CONCATENATE("(",ROUND((B189/$H189)*100,1),")")</f>
        <v>(50.1)</v>
      </c>
      <c r="D189" s="302">
        <f>SUM(D187:D188)</f>
        <v>6.7946752554433045</v>
      </c>
      <c r="E189" s="299" t="str">
        <f>CONCATENATE("(",ROUND((D189/$H189)*100,1),")")</f>
        <v>(10.1)</v>
      </c>
      <c r="F189" s="302">
        <f>SUM(F187:F188)</f>
        <v>26.852100994442715</v>
      </c>
      <c r="G189" s="299" t="str">
        <f>CONCATENATE("(",ROUND((F189/$H189)*100,1),")")</f>
        <v>(39.8)</v>
      </c>
      <c r="H189" s="302">
        <f>SUM(H187:H188)</f>
        <v>67.483999999999995</v>
      </c>
      <c r="I189" s="299" t="str">
        <f>CONCATENATE("(",ROUND((H189/$H189)*100,1),")")</f>
        <v>(100)</v>
      </c>
      <c r="K189" s="302">
        <f t="shared" si="152"/>
        <v>2.045906717825666</v>
      </c>
      <c r="L189" s="302">
        <f t="shared" si="153"/>
        <v>0.88083367284583058</v>
      </c>
      <c r="M189" s="302">
        <f t="shared" si="154"/>
        <v>3.277259609328393</v>
      </c>
      <c r="N189" s="302">
        <f t="shared" si="155"/>
        <v>6.2039999999998896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46.031425233938279</v>
      </c>
      <c r="C198" s="299" t="str">
        <f>CONCATENATE("(",ROUND((B198/$H200)*100,1),")")</f>
        <v>(35.2)</v>
      </c>
      <c r="D198" s="302">
        <f>'Ind T6'!M81</f>
        <v>16.621341966137663</v>
      </c>
      <c r="E198" s="299" t="str">
        <f>CONCATENATE("(",ROUND((D198/$H200)*100,1),")")</f>
        <v>(12.7)</v>
      </c>
      <c r="F198" s="302">
        <f>'Ind T6'!N81</f>
        <v>3.7656874684178079</v>
      </c>
      <c r="G198" s="299" t="str">
        <f>CONCATENATE("(",ROUND((F198/$H200)*100,1),")")</f>
        <v>(2.9)</v>
      </c>
      <c r="H198" s="302">
        <f>SUM(B198,D198,F198)</f>
        <v>66.418454668493752</v>
      </c>
      <c r="I198" s="299" t="str">
        <f>CONCATENATE("(",ROUND((H198/$H200)*100,1),")")</f>
        <v>(50.8)</v>
      </c>
      <c r="K198" s="302">
        <f>B203-B198</f>
        <v>0.73335947158070525</v>
      </c>
      <c r="L198" s="302">
        <f>D203-D198</f>
        <v>-2.0334549484239517E-2</v>
      </c>
      <c r="M198" s="302">
        <f>F203-F198</f>
        <v>4.7155377976431989E-2</v>
      </c>
      <c r="N198" s="302">
        <f>SUM(K198:M198)</f>
        <v>0.76018030007289772</v>
      </c>
    </row>
    <row r="199" spans="1:14" x14ac:dyDescent="0.2">
      <c r="A199" s="282" t="s">
        <v>365</v>
      </c>
      <c r="B199" s="302">
        <f>'Ind T6'!L80</f>
        <v>28.805610947922311</v>
      </c>
      <c r="C199" s="299" t="str">
        <f>CONCATENATE("(",ROUND((B199/$H200)*100,1),")")</f>
        <v>(22)</v>
      </c>
      <c r="D199" s="302">
        <f>'Ind T6'!M80</f>
        <v>32.532467961986754</v>
      </c>
      <c r="E199" s="299" t="str">
        <f>CONCATENATE("(",ROUND((D199/$H200)*100,1),")")</f>
        <v>(24.9)</v>
      </c>
      <c r="F199" s="302">
        <f>'Ind T6'!N80</f>
        <v>3.0034664215973965</v>
      </c>
      <c r="G199" s="299" t="str">
        <f>CONCATENATE("(",ROUND((F199/$H200)*100,1),")")</f>
        <v>(2.3)</v>
      </c>
      <c r="H199" s="302">
        <f t="shared" ref="H199" si="156">SUM(B199,D199,F199)</f>
        <v>64.341545331506467</v>
      </c>
      <c r="I199" s="299" t="str">
        <f>CONCATENATE("(",ROUND((H199/$H200)*100,1),")")</f>
        <v>(49.2)</v>
      </c>
      <c r="K199" s="302">
        <f t="shared" ref="K199:K200" si="157">B204-B199</f>
        <v>1.2106471807996435</v>
      </c>
      <c r="L199" s="302">
        <f t="shared" ref="L199:L200" si="158">D204-D199</f>
        <v>-1.262037548791298</v>
      </c>
      <c r="M199" s="302">
        <f t="shared" ref="M199:M200" si="159">F204-F199</f>
        <v>8.8210067918434554E-2</v>
      </c>
      <c r="N199" s="302">
        <f t="shared" ref="N199:N200" si="160">SUM(K199:M199)</f>
        <v>3.6819699926780025E-2</v>
      </c>
    </row>
    <row r="200" spans="1:14" x14ac:dyDescent="0.2">
      <c r="A200" s="282" t="s">
        <v>363</v>
      </c>
      <c r="B200" s="302">
        <f>SUM(B198:B199)</f>
        <v>74.837036181860583</v>
      </c>
      <c r="C200" s="299" t="str">
        <f>CONCATENATE("(",ROUND((B200/$H200)*100,1),")")</f>
        <v>(57.2)</v>
      </c>
      <c r="D200" s="302">
        <f>SUM(D198:D199)</f>
        <v>49.153809928124417</v>
      </c>
      <c r="E200" s="299" t="str">
        <f>CONCATENATE("(",ROUND((D200/$H200)*100,1),")")</f>
        <v>(37.6)</v>
      </c>
      <c r="F200" s="302">
        <f>SUM(F198:F199)</f>
        <v>6.769153890015204</v>
      </c>
      <c r="G200" s="299" t="str">
        <f>CONCATENATE("(",ROUND((F200/$H200)*100,1),")")</f>
        <v>(5.2)</v>
      </c>
      <c r="H200" s="302">
        <f>SUM(H198:H199)</f>
        <v>130.76000000000022</v>
      </c>
      <c r="I200" s="299" t="str">
        <f>CONCATENATE("(",ROUND((H200/$H200)*100,1),")")</f>
        <v>(100)</v>
      </c>
      <c r="K200" s="302">
        <f t="shared" si="157"/>
        <v>1.9440066523803523</v>
      </c>
      <c r="L200" s="302">
        <f t="shared" si="158"/>
        <v>-1.2823720982755376</v>
      </c>
      <c r="M200" s="302">
        <f t="shared" si="159"/>
        <v>0.13536544589486699</v>
      </c>
      <c r="N200" s="302">
        <f t="shared" si="160"/>
        <v>0.79699999999968174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46.764784705518984</v>
      </c>
      <c r="C203" s="299" t="str">
        <f>CONCATENATE("(",ROUND((B203/$H205)*100,1),")")</f>
        <v>(35.5)</v>
      </c>
      <c r="D203" s="302">
        <f>'Ind T6'!R81</f>
        <v>16.601007416653424</v>
      </c>
      <c r="E203" s="299" t="str">
        <f>CONCATENATE("(",ROUND((D203/$H205)*100,1),")")</f>
        <v>(12.6)</v>
      </c>
      <c r="F203" s="302">
        <f>'Ind T6'!S81</f>
        <v>3.8128428463942399</v>
      </c>
      <c r="G203" s="299" t="str">
        <f>CONCATENATE("(",ROUND((F203/$H205)*100,1),")")</f>
        <v>(2.9)</v>
      </c>
      <c r="H203" s="302">
        <f>SUM(B203,D203,F203)</f>
        <v>67.178634968566655</v>
      </c>
      <c r="I203" s="299" t="str">
        <f>CONCATENATE("(",ROUND((H203/$H205)*100,1),")")</f>
        <v>(51.1)</v>
      </c>
      <c r="K203" s="302">
        <f>B208-B203</f>
        <v>0.96283531192258209</v>
      </c>
      <c r="L203" s="302">
        <f>D208-D203</f>
        <v>0.14978320294651937</v>
      </c>
      <c r="M203" s="302">
        <f>F208-F203</f>
        <v>8.3440966406354899E-2</v>
      </c>
      <c r="N203" s="302">
        <f>SUM(K203:M203)</f>
        <v>1.1960594812754564</v>
      </c>
    </row>
    <row r="204" spans="1:14" x14ac:dyDescent="0.2">
      <c r="A204" s="282" t="s">
        <v>365</v>
      </c>
      <c r="B204" s="302">
        <f>'Ind T6'!Q80</f>
        <v>30.016258128721955</v>
      </c>
      <c r="C204" s="299" t="str">
        <f>CONCATENATE("(",ROUND((B204/$H205)*100,1),")")</f>
        <v>(22.8)</v>
      </c>
      <c r="D204" s="302">
        <f>'Ind T6'!R80</f>
        <v>31.270430413195456</v>
      </c>
      <c r="E204" s="299" t="str">
        <f>CONCATENATE("(",ROUND((D204/$H205)*100,1),")")</f>
        <v>(23.8)</v>
      </c>
      <c r="F204" s="302">
        <f>'Ind T6'!S80</f>
        <v>3.0916764895158311</v>
      </c>
      <c r="G204" s="299" t="str">
        <f>CONCATENATE("(",ROUND((F204/$H205)*100,1),")")</f>
        <v>(2.4)</v>
      </c>
      <c r="H204" s="302">
        <f t="shared" ref="H204" si="161">SUM(B204,D204,F204)</f>
        <v>64.378365031433248</v>
      </c>
      <c r="I204" s="299" t="str">
        <f>CONCATENATE("(",ROUND((H204/$H205)*100,1),")")</f>
        <v>(48.9)</v>
      </c>
      <c r="K204" s="302">
        <f t="shared" ref="K204:K205" si="162">B209-B204</f>
        <v>2.3733821916408253</v>
      </c>
      <c r="L204" s="302">
        <f t="shared" ref="L204:L205" si="163">D209-D204</f>
        <v>-2.1440724341439967</v>
      </c>
      <c r="M204" s="302">
        <f t="shared" ref="M204:M205" si="164">F209-F204</f>
        <v>0.20563076122778146</v>
      </c>
      <c r="N204" s="302">
        <f t="shared" ref="N204:N205" si="165">SUM(K204:M204)</f>
        <v>0.43494051872461004</v>
      </c>
    </row>
    <row r="205" spans="1:14" x14ac:dyDescent="0.2">
      <c r="A205" s="282" t="s">
        <v>363</v>
      </c>
      <c r="B205" s="302">
        <f>SUM(B203:B204)</f>
        <v>76.781042834240935</v>
      </c>
      <c r="C205" s="299" t="str">
        <f>CONCATENATE("(",ROUND((B205/$H205)*100,1),")")</f>
        <v>(58.4)</v>
      </c>
      <c r="D205" s="302">
        <f>SUM(D203:D204)</f>
        <v>47.87143782984888</v>
      </c>
      <c r="E205" s="299" t="str">
        <f>CONCATENATE("(",ROUND((D205/$H205)*100,1),")")</f>
        <v>(36.4)</v>
      </c>
      <c r="F205" s="302">
        <f>SUM(F203:F204)</f>
        <v>6.9045193359100709</v>
      </c>
      <c r="G205" s="299" t="str">
        <f>CONCATENATE("(",ROUND((F205/$H205)*100,1),")")</f>
        <v>(5.2)</v>
      </c>
      <c r="H205" s="302">
        <f>SUM(H203:H204)</f>
        <v>131.5569999999999</v>
      </c>
      <c r="I205" s="299" t="str">
        <f>CONCATENATE("(",ROUND((H205/$H205)*100,1),")")</f>
        <v>(100)</v>
      </c>
      <c r="K205" s="302">
        <f t="shared" si="162"/>
        <v>3.3362175035634039</v>
      </c>
      <c r="L205" s="302">
        <f t="shared" si="163"/>
        <v>-1.9942892311974774</v>
      </c>
      <c r="M205" s="302">
        <f t="shared" si="164"/>
        <v>0.2890717276341368</v>
      </c>
      <c r="N205" s="302">
        <f t="shared" si="165"/>
        <v>1.6310000000000633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47.727620017441566</v>
      </c>
      <c r="C208" s="299" t="str">
        <f>CONCATENATE("(",ROUND((B208/$H210)*100,1),")")</f>
        <v>(35.8)</v>
      </c>
      <c r="D208" s="302">
        <f>'Ind T6'!W81</f>
        <v>16.750790619599943</v>
      </c>
      <c r="E208" s="299" t="str">
        <f>CONCATENATE("(",ROUND((D208/$H210)*100,1),")")</f>
        <v>(12.6)</v>
      </c>
      <c r="F208" s="302">
        <f>'Ind T6'!X81</f>
        <v>3.8962838128005948</v>
      </c>
      <c r="G208" s="299" t="str">
        <f>CONCATENATE("(",ROUND((F208/$H210)*100,1),")")</f>
        <v>(2.9)</v>
      </c>
      <c r="H208" s="302">
        <f>SUM(B208,D208,F208)</f>
        <v>68.374694449842096</v>
      </c>
      <c r="I208" s="299" t="str">
        <f>CONCATENATE("(",ROUND((H208/$H210)*100,1),")")</f>
        <v>(51.3)</v>
      </c>
      <c r="K208" s="302">
        <f>B208-B198</f>
        <v>1.6961947835032873</v>
      </c>
      <c r="L208" s="302">
        <f>D208-D198</f>
        <v>0.12944865346227985</v>
      </c>
      <c r="M208" s="302">
        <f>F208-F198</f>
        <v>0.13059634438278689</v>
      </c>
      <c r="N208" s="302">
        <f>SUM(K208:M208)</f>
        <v>1.9562397813483541</v>
      </c>
    </row>
    <row r="209" spans="1:14" x14ac:dyDescent="0.2">
      <c r="A209" s="282" t="s">
        <v>365</v>
      </c>
      <c r="B209" s="302">
        <f>'Ind T6'!V80</f>
        <v>32.38964032036278</v>
      </c>
      <c r="C209" s="299" t="str">
        <f>CONCATENATE("(",ROUND((B209/$H210)*100,1),")")</f>
        <v>(24.3)</v>
      </c>
      <c r="D209" s="302">
        <f>'Ind T6'!W80</f>
        <v>29.126357979051459</v>
      </c>
      <c r="E209" s="299" t="str">
        <f>CONCATENATE("(",ROUND((D209/$H210)*100,1),")")</f>
        <v>(21.9)</v>
      </c>
      <c r="F209" s="302">
        <f>'Ind T6'!X80</f>
        <v>3.2973072507436125</v>
      </c>
      <c r="G209" s="299" t="str">
        <f>CONCATENATE("(",ROUND((F209/$H210)*100,1),")")</f>
        <v>(2.5)</v>
      </c>
      <c r="H209" s="302">
        <f t="shared" ref="H209" si="166">SUM(B209,D209,F209)</f>
        <v>64.81330555015785</v>
      </c>
      <c r="I209" s="299" t="str">
        <f>CONCATENATE("(",ROUND((H209/$H210)*100,1),")")</f>
        <v>(48.7)</v>
      </c>
      <c r="K209" s="302">
        <f t="shared" ref="K209:K210" si="167">B209-B199</f>
        <v>3.5840293724404688</v>
      </c>
      <c r="L209" s="302">
        <f t="shared" ref="L209:L210" si="168">D209-D199</f>
        <v>-3.4061099829352948</v>
      </c>
      <c r="M209" s="302">
        <f t="shared" ref="M209:M210" si="169">F209-F199</f>
        <v>0.29384082914621601</v>
      </c>
      <c r="N209" s="302">
        <f t="shared" ref="N209:N210" si="170">SUM(K209:M209)</f>
        <v>0.47176021865139006</v>
      </c>
    </row>
    <row r="210" spans="1:14" x14ac:dyDescent="0.2">
      <c r="A210" s="282" t="s">
        <v>363</v>
      </c>
      <c r="B210" s="302">
        <f>SUM(B208:B209)</f>
        <v>80.117260337804339</v>
      </c>
      <c r="C210" s="299" t="str">
        <f>CONCATENATE("(",ROUND((B210/$H210)*100,1),")")</f>
        <v>(60.2)</v>
      </c>
      <c r="D210" s="302">
        <f>SUM(D208:D209)</f>
        <v>45.877148598651402</v>
      </c>
      <c r="E210" s="299" t="str">
        <f>CONCATENATE("(",ROUND((D210/$H210)*100,1),")")</f>
        <v>(34.4)</v>
      </c>
      <c r="F210" s="302">
        <f>SUM(F208:F209)</f>
        <v>7.1935910635442077</v>
      </c>
      <c r="G210" s="299" t="str">
        <f>CONCATENATE("(",ROUND((F210/$H210)*100,1),")")</f>
        <v>(5.4)</v>
      </c>
      <c r="H210" s="302">
        <f>SUM(H208:H209)</f>
        <v>133.18799999999993</v>
      </c>
      <c r="I210" s="299" t="str">
        <f>CONCATENATE("(",ROUND((H210/$H210)*100,1),")")</f>
        <v>(100)</v>
      </c>
      <c r="K210" s="302">
        <f t="shared" si="167"/>
        <v>5.2802241559437562</v>
      </c>
      <c r="L210" s="302">
        <f t="shared" si="168"/>
        <v>-3.2766613294730149</v>
      </c>
      <c r="M210" s="302">
        <f t="shared" si="169"/>
        <v>0.42443717352900379</v>
      </c>
      <c r="N210" s="302">
        <f t="shared" si="170"/>
        <v>2.427999999999745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26.171590603976099</v>
      </c>
      <c r="C219" s="299" t="str">
        <f>CONCATENATE("(",ROUND((B219/$H221)*100,1),")")</f>
        <v>(56.1)</v>
      </c>
      <c r="D219" s="302">
        <f>'Ind T6'!M90</f>
        <v>4.2192592999342766</v>
      </c>
      <c r="E219" s="299" t="str">
        <f>CONCATENATE("(",ROUND((D219/$H221)*100,1),")")</f>
        <v>(9)</v>
      </c>
      <c r="F219" s="302">
        <f>'Ind T6'!N90</f>
        <v>4.4558150581355127</v>
      </c>
      <c r="G219" s="299" t="str">
        <f>CONCATENATE("(",ROUND((F219/$H221)*100,1),")")</f>
        <v>(9.6)</v>
      </c>
      <c r="H219" s="302">
        <f>SUM(B219,D219,F219)</f>
        <v>34.846664962045885</v>
      </c>
      <c r="I219" s="299" t="str">
        <f>CONCATENATE("(",ROUND((H219/$H221)*100,1),")")</f>
        <v>(74.7)</v>
      </c>
      <c r="K219" s="302">
        <f>B224-B219</f>
        <v>-0.74664749507501327</v>
      </c>
      <c r="L219" s="302">
        <f>D224-D219</f>
        <v>-7.4840938881756358E-2</v>
      </c>
      <c r="M219" s="302">
        <f>F224-F219</f>
        <v>-0.10481941711750409</v>
      </c>
      <c r="N219" s="302">
        <f>SUM(K219:M219)</f>
        <v>-0.92630785107427371</v>
      </c>
    </row>
    <row r="220" spans="1:14" x14ac:dyDescent="0.2">
      <c r="A220" s="282" t="s">
        <v>365</v>
      </c>
      <c r="B220" s="302">
        <f>'Ind T6'!L89</f>
        <v>7.1194888584583431</v>
      </c>
      <c r="C220" s="299" t="str">
        <f>CONCATENATE("(",ROUND((B220/$H221)*100,1),")")</f>
        <v>(15.3)</v>
      </c>
      <c r="D220" s="302">
        <f>'Ind T6'!M89</f>
        <v>4.2769453265784456</v>
      </c>
      <c r="E220" s="299" t="str">
        <f>CONCATENATE("(",ROUND((D220/$H221)*100,1),")")</f>
        <v>(9.2)</v>
      </c>
      <c r="F220" s="302">
        <f>'Ind T6'!N89</f>
        <v>0.39390085291734722</v>
      </c>
      <c r="G220" s="299" t="str">
        <f>CONCATENATE("(",ROUND((F220/$H221)*100,1),")")</f>
        <v>(0.8)</v>
      </c>
      <c r="H220" s="302">
        <f t="shared" ref="H220" si="171">SUM(B220,D220,F220)</f>
        <v>11.790335037954137</v>
      </c>
      <c r="I220" s="299" t="str">
        <f>CONCATENATE("(",ROUND((H220/$H221)*100,1),")")</f>
        <v>(25.3)</v>
      </c>
      <c r="K220" s="302">
        <f t="shared" ref="K220:K221" si="172">B225-B220</f>
        <v>-0.18208846423468028</v>
      </c>
      <c r="L220" s="302">
        <f t="shared" ref="L220:L221" si="173">D225-D220</f>
        <v>7.0301878947232055E-3</v>
      </c>
      <c r="M220" s="302">
        <f t="shared" ref="M220:M221" si="174">F225-F220</f>
        <v>-2.2633872585760939E-2</v>
      </c>
      <c r="N220" s="302">
        <f t="shared" ref="N220:N221" si="175">SUM(K220:M220)</f>
        <v>-0.19769214892571801</v>
      </c>
    </row>
    <row r="221" spans="1:14" x14ac:dyDescent="0.2">
      <c r="A221" s="282" t="s">
        <v>363</v>
      </c>
      <c r="B221" s="302">
        <f>SUM(B219:B220)</f>
        <v>33.291079462434439</v>
      </c>
      <c r="C221" s="299" t="str">
        <f>CONCATENATE("(",ROUND((B221/$H221)*100,1),")")</f>
        <v>(71.4)</v>
      </c>
      <c r="D221" s="302">
        <f>SUM(D219:D220)</f>
        <v>8.4962046265127213</v>
      </c>
      <c r="E221" s="299" t="str">
        <f>CONCATENATE("(",ROUND((D221/$H221)*100,1),")")</f>
        <v>(18.2)</v>
      </c>
      <c r="F221" s="302">
        <f>SUM(F219:F220)</f>
        <v>4.8497159110528596</v>
      </c>
      <c r="G221" s="299" t="str">
        <f>CONCATENATE("(",ROUND((F221/$H221)*100,1),")")</f>
        <v>(10.4)</v>
      </c>
      <c r="H221" s="302">
        <f>SUM(H219:H220)</f>
        <v>46.637000000000022</v>
      </c>
      <c r="I221" s="299" t="str">
        <f>CONCATENATE("(",ROUND((H221/$H221)*100,1),")")</f>
        <v>(100)</v>
      </c>
      <c r="K221" s="302">
        <f t="shared" si="172"/>
        <v>-0.92873595930969088</v>
      </c>
      <c r="L221" s="302">
        <f t="shared" si="173"/>
        <v>-6.7810750987032264E-2</v>
      </c>
      <c r="M221" s="302">
        <f t="shared" si="174"/>
        <v>-0.12745328970326497</v>
      </c>
      <c r="N221" s="302">
        <f t="shared" si="175"/>
        <v>-1.1239999999999881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25.424943108901086</v>
      </c>
      <c r="C224" s="299" t="str">
        <f>CONCATENATE("(",ROUND((B224/$H226)*100,1),")")</f>
        <v>(55.9)</v>
      </c>
      <c r="D224" s="302">
        <f>'Ind T6'!R90</f>
        <v>4.1444183610525203</v>
      </c>
      <c r="E224" s="299" t="str">
        <f>CONCATENATE("(",ROUND((D224/$H226)*100,1),")")</f>
        <v>(9.1)</v>
      </c>
      <c r="F224" s="302">
        <f>'Ind T6'!S90</f>
        <v>4.3509956410180086</v>
      </c>
      <c r="G224" s="299" t="str">
        <f>CONCATENATE("(",ROUND((F224/$H226)*100,1),")")</f>
        <v>(9.6)</v>
      </c>
      <c r="H224" s="302">
        <f>SUM(B224,D224,F224)</f>
        <v>33.920357110971615</v>
      </c>
      <c r="I224" s="299" t="str">
        <f>CONCATENATE("(",ROUND((H224/$H226)*100,1),")")</f>
        <v>(74.5)</v>
      </c>
      <c r="K224" s="302">
        <f>B229-B224</f>
        <v>-0.8414731857994866</v>
      </c>
      <c r="L224" s="302">
        <f>D229-D224</f>
        <v>8.3276260400585222E-2</v>
      </c>
      <c r="M224" s="302">
        <f>F229-F224</f>
        <v>6.0153208050824247E-2</v>
      </c>
      <c r="N224" s="302">
        <f>SUM(K224:M224)</f>
        <v>-0.69804371734807713</v>
      </c>
    </row>
    <row r="225" spans="1:14" x14ac:dyDescent="0.2">
      <c r="A225" s="282" t="s">
        <v>365</v>
      </c>
      <c r="B225" s="302">
        <f>'Ind T6'!Q89</f>
        <v>6.9374003942236628</v>
      </c>
      <c r="C225" s="299" t="str">
        <f>CONCATENATE("(",ROUND((B225/$H226)*100,1),")")</f>
        <v>(15.2)</v>
      </c>
      <c r="D225" s="302">
        <f>'Ind T6'!R89</f>
        <v>4.2839755144731688</v>
      </c>
      <c r="E225" s="299" t="str">
        <f>CONCATENATE("(",ROUND((D225/$H226)*100,1),")")</f>
        <v>(9.4)</v>
      </c>
      <c r="F225" s="302">
        <f>'Ind T6'!S89</f>
        <v>0.37126698033158628</v>
      </c>
      <c r="G225" s="299" t="str">
        <f>CONCATENATE("(",ROUND((F225/$H226)*100,1),")")</f>
        <v>(0.8)</v>
      </c>
      <c r="H225" s="302">
        <f t="shared" ref="H225" si="176">SUM(B225,D225,F225)</f>
        <v>11.592642889028419</v>
      </c>
      <c r="I225" s="299" t="str">
        <f>CONCATENATE("(",ROUND((H225/$H226)*100,1),")")</f>
        <v>(25.5)</v>
      </c>
      <c r="K225" s="302">
        <f t="shared" ref="K225:K226" si="177">B230-B225</f>
        <v>0.11392031091584442</v>
      </c>
      <c r="L225" s="302">
        <f t="shared" ref="L225:L226" si="178">D230-D225</f>
        <v>0.25872932618677069</v>
      </c>
      <c r="M225" s="302">
        <f t="shared" ref="M225:M226" si="179">F230-F225</f>
        <v>-1.2605919754559824E-2</v>
      </c>
      <c r="N225" s="302">
        <f t="shared" ref="N225:N226" si="180">SUM(K225:M225)</f>
        <v>0.36004371734805529</v>
      </c>
    </row>
    <row r="226" spans="1:14" x14ac:dyDescent="0.2">
      <c r="A226" s="282" t="s">
        <v>363</v>
      </c>
      <c r="B226" s="302">
        <f>SUM(B224:B225)</f>
        <v>32.362343503124748</v>
      </c>
      <c r="C226" s="299" t="str">
        <f>CONCATENATE("(",ROUND((B226/$H226)*100,1),")")</f>
        <v>(71.1)</v>
      </c>
      <c r="D226" s="302">
        <f>SUM(D224:D225)</f>
        <v>8.4283938755256891</v>
      </c>
      <c r="E226" s="299" t="str">
        <f>CONCATENATE("(",ROUND((D226/$H226)*100,1),")")</f>
        <v>(18.5)</v>
      </c>
      <c r="F226" s="302">
        <f>SUM(F224:F225)</f>
        <v>4.7222626213495946</v>
      </c>
      <c r="G226" s="299" t="str">
        <f>CONCATENATE("(",ROUND((F226/$H226)*100,1),")")</f>
        <v>(10.4)</v>
      </c>
      <c r="H226" s="302">
        <f>SUM(H224:H225)</f>
        <v>45.513000000000034</v>
      </c>
      <c r="I226" s="299" t="str">
        <f>CONCATENATE("(",ROUND((H226/$H226)*100,1),")")</f>
        <v>(100)</v>
      </c>
      <c r="K226" s="302">
        <f t="shared" si="177"/>
        <v>-0.72755287488364218</v>
      </c>
      <c r="L226" s="302">
        <f t="shared" si="178"/>
        <v>0.34200558658735503</v>
      </c>
      <c r="M226" s="302">
        <f t="shared" si="179"/>
        <v>4.7547288296264867E-2</v>
      </c>
      <c r="N226" s="302">
        <f t="shared" si="180"/>
        <v>-0.33800000000002228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24.5834699231016</v>
      </c>
      <c r="C229" s="299" t="str">
        <f>CONCATENATE("(",ROUND((B229/$H231)*100,1),")")</f>
        <v>(54.4)</v>
      </c>
      <c r="D229" s="302">
        <f>'Ind T6'!W90</f>
        <v>4.2276946214531055</v>
      </c>
      <c r="E229" s="299" t="str">
        <f>CONCATENATE("(",ROUND((D229/$H231)*100,1),")")</f>
        <v>(9.4)</v>
      </c>
      <c r="F229" s="302">
        <f>'Ind T6'!X90</f>
        <v>4.4111488490688329</v>
      </c>
      <c r="G229" s="299" t="str">
        <f>CONCATENATE("(",ROUND((F229/$H231)*100,1),")")</f>
        <v>(9.8)</v>
      </c>
      <c r="H229" s="302">
        <f>SUM(B229,D229,F229)</f>
        <v>33.222313393623537</v>
      </c>
      <c r="I229" s="299" t="str">
        <f>CONCATENATE("(",ROUND((H229/$H231)*100,1),")")</f>
        <v>(73.5)</v>
      </c>
      <c r="K229" s="302">
        <f>B229-B219</f>
        <v>-1.5881206808744999</v>
      </c>
      <c r="L229" s="302">
        <f>D229-D219</f>
        <v>8.4353215188288644E-3</v>
      </c>
      <c r="M229" s="302">
        <f>F229-F219</f>
        <v>-4.4666209066679841E-2</v>
      </c>
      <c r="N229" s="302">
        <f>SUM(K229:M229)</f>
        <v>-1.6243515684223508</v>
      </c>
    </row>
    <row r="230" spans="1:14" x14ac:dyDescent="0.2">
      <c r="A230" s="282" t="s">
        <v>365</v>
      </c>
      <c r="B230" s="302">
        <f>'Ind T6'!V89</f>
        <v>7.0513207051395073</v>
      </c>
      <c r="C230" s="299" t="str">
        <f>CONCATENATE("(",ROUND((B230/$H231)*100,1),")")</f>
        <v>(15.6)</v>
      </c>
      <c r="D230" s="302">
        <f>'Ind T6'!W89</f>
        <v>4.5427048406599395</v>
      </c>
      <c r="E230" s="299" t="str">
        <f>CONCATENATE("(",ROUND((D230/$H231)*100,1),")")</f>
        <v>(10.1)</v>
      </c>
      <c r="F230" s="302">
        <f>'Ind T6'!X89</f>
        <v>0.35866106057702646</v>
      </c>
      <c r="G230" s="299" t="str">
        <f>CONCATENATE("(",ROUND((F230/$H231)*100,1),")")</f>
        <v>(0.8)</v>
      </c>
      <c r="H230" s="302">
        <f t="shared" ref="H230" si="181">SUM(B230,D230,F230)</f>
        <v>11.952686606376473</v>
      </c>
      <c r="I230" s="299" t="str">
        <f>CONCATENATE("(",ROUND((H230/$H231)*100,1),")")</f>
        <v>(26.5)</v>
      </c>
      <c r="K230" s="302">
        <f t="shared" ref="K230:K231" si="182">B230-B220</f>
        <v>-6.8168153318835856E-2</v>
      </c>
      <c r="L230" s="302">
        <f t="shared" ref="L230:L231" si="183">D230-D220</f>
        <v>0.2657595140814939</v>
      </c>
      <c r="M230" s="302">
        <f t="shared" ref="M230:M231" si="184">F230-F220</f>
        <v>-3.5239792340320764E-2</v>
      </c>
      <c r="N230" s="302">
        <f t="shared" ref="N230:N231" si="185">SUM(K230:M230)</f>
        <v>0.16235156842233728</v>
      </c>
    </row>
    <row r="231" spans="1:14" x14ac:dyDescent="0.2">
      <c r="A231" s="282" t="s">
        <v>363</v>
      </c>
      <c r="B231" s="302">
        <f>SUM(B229:B230)</f>
        <v>31.634790628241106</v>
      </c>
      <c r="C231" s="299" t="str">
        <f>CONCATENATE("(",ROUND((B231/$H231)*100,1),")")</f>
        <v>(70)</v>
      </c>
      <c r="D231" s="302">
        <f>SUM(D229:D230)</f>
        <v>8.7703994621130441</v>
      </c>
      <c r="E231" s="299" t="str">
        <f>CONCATENATE("(",ROUND((D231/$H231)*100,1),")")</f>
        <v>(19.4)</v>
      </c>
      <c r="F231" s="302">
        <f>SUM(F229:F230)</f>
        <v>4.7698099096458595</v>
      </c>
      <c r="G231" s="299" t="str">
        <f>CONCATENATE("(",ROUND((F231/$H231)*100,1),")")</f>
        <v>(10.6)</v>
      </c>
      <c r="H231" s="302">
        <f>SUM(H229:H230)</f>
        <v>45.175000000000011</v>
      </c>
      <c r="I231" s="299" t="str">
        <f>CONCATENATE("(",ROUND((H231/$H231)*100,1),")")</f>
        <v>(100)</v>
      </c>
      <c r="K231" s="302">
        <f t="shared" si="182"/>
        <v>-1.6562888341933331</v>
      </c>
      <c r="L231" s="302">
        <f t="shared" si="183"/>
        <v>0.27419483560032276</v>
      </c>
      <c r="M231" s="302">
        <f t="shared" si="184"/>
        <v>-7.9906001407000105E-2</v>
      </c>
      <c r="N231" s="302">
        <f t="shared" si="185"/>
        <v>-1.4620000000000104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15.013419691369215</v>
      </c>
      <c r="C240" s="299" t="str">
        <f>CONCATENATE("(",ROUND((B240/$H242)*100,1),")")</f>
        <v>(22.3)</v>
      </c>
      <c r="D240" s="302">
        <f>'Ind T6'!M99</f>
        <v>15.660699105868524</v>
      </c>
      <c r="E240" s="299" t="str">
        <f>CONCATENATE("(",ROUND((D240/$H242)*100,1),")")</f>
        <v>(23.2)</v>
      </c>
      <c r="F240" s="302">
        <f>'Ind T6'!N99</f>
        <v>0.82667364480473371</v>
      </c>
      <c r="G240" s="299" t="str">
        <f>CONCATENATE("(",ROUND((F240/$H242)*100,1),")")</f>
        <v>(1.2)</v>
      </c>
      <c r="H240" s="302">
        <f>SUM(B240,D240,F240)</f>
        <v>31.500792442042474</v>
      </c>
      <c r="I240" s="299" t="str">
        <f>CONCATENATE("(",ROUND((H240/$H242)*100,1),")")</f>
        <v>(46.8)</v>
      </c>
      <c r="K240" s="302">
        <f>B245-B240</f>
        <v>0.89047881164749754</v>
      </c>
      <c r="L240" s="302">
        <f>D245-D240</f>
        <v>0.72555912096434838</v>
      </c>
      <c r="M240" s="302">
        <f>F245-F240</f>
        <v>5.5045728829341667E-2</v>
      </c>
      <c r="N240" s="302">
        <f>SUM(K240:M240)</f>
        <v>1.6710836614411875</v>
      </c>
    </row>
    <row r="241" spans="1:14" x14ac:dyDescent="0.2">
      <c r="A241" s="282" t="s">
        <v>365</v>
      </c>
      <c r="B241" s="302">
        <f>'Ind T6'!L98</f>
        <v>12.781421710240322</v>
      </c>
      <c r="C241" s="299" t="str">
        <f>CONCATENATE("(",ROUND((B241/$H242)*100,1),")")</f>
        <v>(19)</v>
      </c>
      <c r="D241" s="302">
        <f>'Ind T6'!M98</f>
        <v>21.843750710375762</v>
      </c>
      <c r="E241" s="299" t="str">
        <f>CONCATENATE("(",ROUND((D241/$H242)*100,1),")")</f>
        <v>(32.4)</v>
      </c>
      <c r="F241" s="302">
        <f>'Ind T6'!N98</f>
        <v>1.2430351373415014</v>
      </c>
      <c r="G241" s="299" t="str">
        <f>CONCATENATE("(",ROUND((F241/$H242)*100,1),")")</f>
        <v>(1.8)</v>
      </c>
      <c r="H241" s="302">
        <f t="shared" ref="H241" si="186">SUM(B241,D241,F241)</f>
        <v>35.868207557957582</v>
      </c>
      <c r="I241" s="299" t="str">
        <f>CONCATENATE("(",ROUND((H241/$H242)*100,1),")")</f>
        <v>(53.2)</v>
      </c>
      <c r="K241" s="302">
        <f t="shared" ref="K241:K242" si="187">B246-B241</f>
        <v>0.72965557918891477</v>
      </c>
      <c r="L241" s="302">
        <f t="shared" ref="L241:L242" si="188">D246-D241</f>
        <v>1.0867922061372788</v>
      </c>
      <c r="M241" s="302">
        <f t="shared" ref="M241:M242" si="189">F246-F241</f>
        <v>8.7468553232521895E-2</v>
      </c>
      <c r="N241" s="302">
        <f t="shared" ref="N241:N242" si="190">SUM(K241:M241)</f>
        <v>1.9039163385587154</v>
      </c>
    </row>
    <row r="242" spans="1:14" x14ac:dyDescent="0.2">
      <c r="A242" s="282" t="s">
        <v>363</v>
      </c>
      <c r="B242" s="302">
        <f>SUM(B240:B241)</f>
        <v>27.794841401609538</v>
      </c>
      <c r="C242" s="299" t="str">
        <f>CONCATENATE("(",ROUND((B242/$H242)*100,1),")")</f>
        <v>(41.3)</v>
      </c>
      <c r="D242" s="302">
        <f>SUM(D240:D241)</f>
        <v>37.504449816244289</v>
      </c>
      <c r="E242" s="299" t="str">
        <f>CONCATENATE("(",ROUND((D242/$H242)*100,1),")")</f>
        <v>(55.7)</v>
      </c>
      <c r="F242" s="302">
        <f>SUM(F240:F241)</f>
        <v>2.0697087821462352</v>
      </c>
      <c r="G242" s="299" t="str">
        <f>CONCATENATE("(",ROUND((F242/$H242)*100,1),")")</f>
        <v>(3.1)</v>
      </c>
      <c r="H242" s="302">
        <f>SUM(H240:H241)</f>
        <v>67.369000000000057</v>
      </c>
      <c r="I242" s="299" t="str">
        <f>CONCATENATE("(",ROUND((H242/$H242)*100,1),")")</f>
        <v>(100)</v>
      </c>
      <c r="K242" s="302">
        <f t="shared" si="187"/>
        <v>1.6201343908364123</v>
      </c>
      <c r="L242" s="302">
        <f t="shared" si="188"/>
        <v>1.8123513271016236</v>
      </c>
      <c r="M242" s="302">
        <f t="shared" si="189"/>
        <v>0.14251428206186345</v>
      </c>
      <c r="N242" s="302">
        <f t="shared" si="190"/>
        <v>3.5749999999998994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15.903898503016713</v>
      </c>
      <c r="C245" s="299" t="str">
        <f>CONCATENATE("(",ROUND((B245/$H247)*100,1),")")</f>
        <v>(22.4)</v>
      </c>
      <c r="D245" s="302">
        <f>'Ind T6'!R99</f>
        <v>16.386258226832872</v>
      </c>
      <c r="E245" s="299" t="str">
        <f>CONCATENATE("(",ROUND((D245/$H247)*100,1),")")</f>
        <v>(23.1)</v>
      </c>
      <c r="F245" s="302">
        <f>'Ind T6'!S99</f>
        <v>0.88171937363407538</v>
      </c>
      <c r="G245" s="299" t="str">
        <f>CONCATENATE("(",ROUND((F245/$H247)*100,1),")")</f>
        <v>(1.2)</v>
      </c>
      <c r="H245" s="302">
        <f>SUM(B245,D245,F245)</f>
        <v>33.171876103483662</v>
      </c>
      <c r="I245" s="299" t="str">
        <f>CONCATENATE("(",ROUND((H245/$H247)*100,1),")")</f>
        <v>(46.8)</v>
      </c>
      <c r="K245" s="302">
        <f>B250-B245</f>
        <v>2.5500782012111358</v>
      </c>
      <c r="L245" s="302">
        <f>D250-D245</f>
        <v>2.3691404126116993</v>
      </c>
      <c r="M245" s="302">
        <f>F250-F245</f>
        <v>0.13482034198716697</v>
      </c>
      <c r="N245" s="302">
        <f>SUM(K245:M245)</f>
        <v>5.0540389558100021</v>
      </c>
    </row>
    <row r="246" spans="1:14" x14ac:dyDescent="0.2">
      <c r="A246" s="282" t="s">
        <v>365</v>
      </c>
      <c r="B246" s="302">
        <f>'Ind T6'!Q98</f>
        <v>13.511077289429236</v>
      </c>
      <c r="C246" s="299" t="str">
        <f>CONCATENATE("(",ROUND((B246/$H247)*100,1),")")</f>
        <v>(19)</v>
      </c>
      <c r="D246" s="302">
        <f>'Ind T6'!R98</f>
        <v>22.930542916513041</v>
      </c>
      <c r="E246" s="299" t="str">
        <f>CONCATENATE("(",ROUND((D246/$H247)*100,1),")")</f>
        <v>(32.3)</v>
      </c>
      <c r="F246" s="302">
        <f>'Ind T6'!S98</f>
        <v>1.3305036905740233</v>
      </c>
      <c r="G246" s="299" t="str">
        <f>CONCATENATE("(",ROUND((F246/$H247)*100,1),")")</f>
        <v>(1.9)</v>
      </c>
      <c r="H246" s="302">
        <f t="shared" ref="H246" si="191">SUM(B246,D246,F246)</f>
        <v>37.772123896516305</v>
      </c>
      <c r="I246" s="299" t="str">
        <f>CONCATENATE("(",ROUND((H246/$H247)*100,1),")")</f>
        <v>(53.2)</v>
      </c>
      <c r="K246" s="302">
        <f t="shared" ref="K246:K247" si="192">B251-B246</f>
        <v>2.01079083495042</v>
      </c>
      <c r="L246" s="302">
        <f t="shared" ref="L246:L247" si="193">D251-D246</f>
        <v>3.2728472070017069</v>
      </c>
      <c r="M246" s="302">
        <f t="shared" ref="M246:M247" si="194">F251-F246</f>
        <v>0.20132300223799393</v>
      </c>
      <c r="N246" s="302">
        <f t="shared" ref="N246:N247" si="195">SUM(K246:M246)</f>
        <v>5.4849610441901211</v>
      </c>
    </row>
    <row r="247" spans="1:14" x14ac:dyDescent="0.2">
      <c r="A247" s="282" t="s">
        <v>363</v>
      </c>
      <c r="B247" s="302">
        <f>SUM(B245:B246)</f>
        <v>29.414975792445951</v>
      </c>
      <c r="C247" s="299" t="str">
        <f>CONCATENATE("(",ROUND((B247/$H247)*100,1),")")</f>
        <v>(41.5)</v>
      </c>
      <c r="D247" s="302">
        <f>SUM(D245:D246)</f>
        <v>39.316801143345913</v>
      </c>
      <c r="E247" s="299" t="str">
        <f>CONCATENATE("(",ROUND((D247/$H247)*100,1),")")</f>
        <v>(55.4)</v>
      </c>
      <c r="F247" s="302">
        <f>SUM(F245:F246)</f>
        <v>2.2122230642080987</v>
      </c>
      <c r="G247" s="299" t="str">
        <f>CONCATENATE("(",ROUND((F247/$H247)*100,1),")")</f>
        <v>(3.1)</v>
      </c>
      <c r="H247" s="302">
        <f>SUM(H245:H246)</f>
        <v>70.94399999999996</v>
      </c>
      <c r="I247" s="299" t="str">
        <f>CONCATENATE("(",ROUND((H247/$H247)*100,1),")")</f>
        <v>(100)</v>
      </c>
      <c r="K247" s="302">
        <f t="shared" si="192"/>
        <v>4.5608690361615558</v>
      </c>
      <c r="L247" s="302">
        <f t="shared" si="193"/>
        <v>5.6419876196134027</v>
      </c>
      <c r="M247" s="302">
        <f t="shared" si="194"/>
        <v>0.33614334422516068</v>
      </c>
      <c r="N247" s="302">
        <f t="shared" si="195"/>
        <v>10.539000000000119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18.453976704227848</v>
      </c>
      <c r="C250" s="299" t="str">
        <f>CONCATENATE("(",ROUND((B250/$H252)*100,1),")")</f>
        <v>(22.6)</v>
      </c>
      <c r="D250" s="302">
        <f>'Ind T6'!W99</f>
        <v>18.755398639444572</v>
      </c>
      <c r="E250" s="299" t="str">
        <f>CONCATENATE("(",ROUND((D250/$H252)*100,1),")")</f>
        <v>(23)</v>
      </c>
      <c r="F250" s="302">
        <f>'Ind T6'!X99</f>
        <v>1.0165397156212423</v>
      </c>
      <c r="G250" s="299" t="str">
        <f>CONCATENATE("(",ROUND((F250/$H252)*100,1),")")</f>
        <v>(1.2)</v>
      </c>
      <c r="H250" s="302">
        <f>SUM(B250,D250,F250)</f>
        <v>38.225915059293662</v>
      </c>
      <c r="I250" s="299" t="str">
        <f>CONCATENATE("(",ROUND((H250/$H252)*100,1),")")</f>
        <v>(46.9)</v>
      </c>
      <c r="K250" s="302">
        <f>B250-B240</f>
        <v>3.4405570128586334</v>
      </c>
      <c r="L250" s="302">
        <f>D250-D240</f>
        <v>3.0946995335760477</v>
      </c>
      <c r="M250" s="302">
        <f>F250-F240</f>
        <v>0.18986607081650864</v>
      </c>
      <c r="N250" s="302">
        <f>SUM(K250:M250)</f>
        <v>6.7251226172511895</v>
      </c>
    </row>
    <row r="251" spans="1:14" x14ac:dyDescent="0.2">
      <c r="A251" s="282" t="s">
        <v>365</v>
      </c>
      <c r="B251" s="302">
        <f>'Ind T6'!V98</f>
        <v>15.521868124379656</v>
      </c>
      <c r="C251" s="299" t="str">
        <f>CONCATENATE("(",ROUND((B251/$H252)*100,1),")")</f>
        <v>(19)</v>
      </c>
      <c r="D251" s="302">
        <f>'Ind T6'!W98</f>
        <v>26.203390123514748</v>
      </c>
      <c r="E251" s="299" t="str">
        <f>CONCATENATE("(",ROUND((D251/$H252)*100,1),")")</f>
        <v>(32.2)</v>
      </c>
      <c r="F251" s="302">
        <f>'Ind T6'!X98</f>
        <v>1.5318266928120172</v>
      </c>
      <c r="G251" s="299" t="str">
        <f>CONCATENATE("(",ROUND((F251/$H252)*100,1),")")</f>
        <v>(1.9)</v>
      </c>
      <c r="H251" s="302">
        <f t="shared" ref="H251" si="196">SUM(B251,D251,F251)</f>
        <v>43.25708494070642</v>
      </c>
      <c r="I251" s="299" t="str">
        <f>CONCATENATE("(",ROUND((H251/$H252)*100,1),")")</f>
        <v>(53.1)</v>
      </c>
      <c r="K251" s="302">
        <f t="shared" ref="K251:K252" si="197">B251-B241</f>
        <v>2.7404464141393348</v>
      </c>
      <c r="L251" s="302">
        <f t="shared" ref="L251:L252" si="198">D251-D241</f>
        <v>4.3596394131389857</v>
      </c>
      <c r="M251" s="302">
        <f t="shared" ref="M251:M252" si="199">F251-F241</f>
        <v>0.28879155547051583</v>
      </c>
      <c r="N251" s="302">
        <f t="shared" ref="N251:N252" si="200">SUM(K251:M251)</f>
        <v>7.3888773827488361</v>
      </c>
    </row>
    <row r="252" spans="1:14" x14ac:dyDescent="0.2">
      <c r="A252" s="282" t="s">
        <v>363</v>
      </c>
      <c r="B252" s="302">
        <f>SUM(B250:B251)</f>
        <v>33.975844828607507</v>
      </c>
      <c r="C252" s="299" t="str">
        <f>CONCATENATE("(",ROUND((B252/$H252)*100,1),")")</f>
        <v>(41.7)</v>
      </c>
      <c r="D252" s="302">
        <f>SUM(D250:D251)</f>
        <v>44.958788762959315</v>
      </c>
      <c r="E252" s="299" t="str">
        <f>CONCATENATE("(",ROUND((D252/$H252)*100,1),")")</f>
        <v>(55.2)</v>
      </c>
      <c r="F252" s="302">
        <f>SUM(F250:F251)</f>
        <v>2.5483664084332593</v>
      </c>
      <c r="G252" s="299" t="str">
        <f>CONCATENATE("(",ROUND((F252/$H252)*100,1),")")</f>
        <v>(3.1)</v>
      </c>
      <c r="H252" s="302">
        <f>SUM(H250:H251)</f>
        <v>81.483000000000089</v>
      </c>
      <c r="I252" s="299" t="str">
        <f>CONCATENATE("(",ROUND((H252/$H252)*100,1),")")</f>
        <v>(100)</v>
      </c>
      <c r="K252" s="302">
        <f t="shared" si="197"/>
        <v>6.1810034269979681</v>
      </c>
      <c r="L252" s="302">
        <f t="shared" si="198"/>
        <v>7.4543389467150263</v>
      </c>
      <c r="M252" s="302">
        <f t="shared" si="199"/>
        <v>0.47865762628702413</v>
      </c>
      <c r="N252" s="302">
        <f t="shared" si="200"/>
        <v>14.114000000000019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2.0632759121284359</v>
      </c>
      <c r="C261" s="299" t="str">
        <f>CONCATENATE("(",ROUND((B261/$H263)*100,1),")")</f>
        <v>(28.6)</v>
      </c>
      <c r="D261" s="302">
        <f>'Ind T6'!M108</f>
        <v>0.6508800929125369</v>
      </c>
      <c r="E261" s="299" t="str">
        <f>CONCATENATE("(",ROUND((D261/$H263)*100,1),")")</f>
        <v>(9)</v>
      </c>
      <c r="F261" s="302">
        <f>'Ind T6'!N108</f>
        <v>0.73792044906763354</v>
      </c>
      <c r="G261" s="299" t="str">
        <f>CONCATENATE("(",ROUND((F261/$H263)*100,1),")")</f>
        <v>(10.2)</v>
      </c>
      <c r="H261" s="302">
        <f>SUM(B261,D261,F261)</f>
        <v>3.4520764541086066</v>
      </c>
      <c r="I261" s="299" t="str">
        <f>CONCATENATE("(",ROUND((H261/$H263)*100,1),")")</f>
        <v>(47.8)</v>
      </c>
      <c r="K261" s="302">
        <f>B266-B261</f>
        <v>-9.5050974130320709E-2</v>
      </c>
      <c r="L261" s="302">
        <f>D266-D261</f>
        <v>3.280609299152526E-3</v>
      </c>
      <c r="M261" s="302">
        <f>F266-F261</f>
        <v>-2.5461307012685674E-2</v>
      </c>
      <c r="N261" s="302">
        <f>SUM(K261:M261)</f>
        <v>-0.11723167184385386</v>
      </c>
    </row>
    <row r="262" spans="1:14" x14ac:dyDescent="0.2">
      <c r="A262" s="282" t="s">
        <v>365</v>
      </c>
      <c r="B262" s="302">
        <f>'Ind T6'!L107</f>
        <v>1.6974617245672454</v>
      </c>
      <c r="C262" s="299" t="str">
        <f>CONCATENATE("(",ROUND((B262/$H263)*100,1),")")</f>
        <v>(23.5)</v>
      </c>
      <c r="D262" s="302">
        <f>'Ind T6'!M107</f>
        <v>0.83230155813068696</v>
      </c>
      <c r="E262" s="299" t="str">
        <f>CONCATENATE("(",ROUND((D262/$H263)*100,1),")")</f>
        <v>(11.5)</v>
      </c>
      <c r="F262" s="302">
        <f>'Ind T6'!N107</f>
        <v>1.2421602631934607</v>
      </c>
      <c r="G262" s="299" t="str">
        <f>CONCATENATE("(",ROUND((F262/$H263)*100,1),")")</f>
        <v>(17.2)</v>
      </c>
      <c r="H262" s="302">
        <f t="shared" ref="H262" si="201">SUM(B262,D262,F262)</f>
        <v>3.7719235458913936</v>
      </c>
      <c r="I262" s="299" t="str">
        <f>CONCATENATE("(",ROUND((H262/$H263)*100,1),")")</f>
        <v>(52.2)</v>
      </c>
      <c r="K262" s="302">
        <f t="shared" ref="K262:K263" si="202">B267-B262</f>
        <v>-7.1196291683911284E-2</v>
      </c>
      <c r="L262" s="302">
        <f t="shared" ref="L262:L263" si="203">D267-D262</f>
        <v>-2.2910383339543761E-2</v>
      </c>
      <c r="M262" s="302">
        <f t="shared" ref="M262:M263" si="204">F267-F262</f>
        <v>-6.3661653132694784E-2</v>
      </c>
      <c r="N262" s="302">
        <f t="shared" ref="N262:N263" si="205">SUM(K262:M262)</f>
        <v>-0.15776832815614983</v>
      </c>
    </row>
    <row r="263" spans="1:14" x14ac:dyDescent="0.2">
      <c r="A263" s="282" t="s">
        <v>363</v>
      </c>
      <c r="B263" s="302">
        <f>SUM(B261:B262)</f>
        <v>3.7607376366956813</v>
      </c>
      <c r="C263" s="299" t="str">
        <f>CONCATENATE("(",ROUND((B263/$H263)*100,1),")")</f>
        <v>(52.1)</v>
      </c>
      <c r="D263" s="302">
        <f>SUM(D261:D262)</f>
        <v>1.4831816510432239</v>
      </c>
      <c r="E263" s="299" t="str">
        <f>CONCATENATE("(",ROUND((D263/$H263)*100,1),")")</f>
        <v>(20.5)</v>
      </c>
      <c r="F263" s="302">
        <f>SUM(F261:F262)</f>
        <v>1.9800807122610942</v>
      </c>
      <c r="G263" s="299" t="str">
        <f>CONCATENATE("(",ROUND((F263/$H263)*100,1),")")</f>
        <v>(27.4)</v>
      </c>
      <c r="H263" s="302">
        <f>SUM(H261:H262)</f>
        <v>7.2240000000000002</v>
      </c>
      <c r="I263" s="299" t="str">
        <f>CONCATENATE("(",ROUND((H263/$H263)*100,1),")")</f>
        <v>(100)</v>
      </c>
      <c r="K263" s="302">
        <f t="shared" si="202"/>
        <v>-0.16624726581423177</v>
      </c>
      <c r="L263" s="302">
        <f t="shared" si="203"/>
        <v>-1.9629774040391235E-2</v>
      </c>
      <c r="M263" s="302">
        <f t="shared" si="204"/>
        <v>-8.9122960145380237E-2</v>
      </c>
      <c r="N263" s="302">
        <f t="shared" si="205"/>
        <v>-0.27500000000000324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1.9682249379981152</v>
      </c>
      <c r="C266" s="299" t="str">
        <f>CONCATENATE("(",ROUND((B266/$H268)*100,1),")")</f>
        <v>(28.3)</v>
      </c>
      <c r="D266" s="302">
        <f>'Ind T6'!R108</f>
        <v>0.65416070221168943</v>
      </c>
      <c r="E266" s="299" t="str">
        <f>CONCATENATE("(",ROUND((D266/$H268)*100,1),")")</f>
        <v>(9.4)</v>
      </c>
      <c r="F266" s="302">
        <f>'Ind T6'!S108</f>
        <v>0.71245914205494787</v>
      </c>
      <c r="G266" s="299" t="str">
        <f>CONCATENATE("(",ROUND((F266/$H268)*100,1),")")</f>
        <v>(10.3)</v>
      </c>
      <c r="H266" s="302">
        <f>SUM(B266,D266,F266)</f>
        <v>3.3348447822647524</v>
      </c>
      <c r="I266" s="299" t="str">
        <f>CONCATENATE("(",ROUND((H266/$H268)*100,1),")")</f>
        <v>(48)</v>
      </c>
      <c r="K266" s="302">
        <f>B271-B266</f>
        <v>-6.71589707937994E-2</v>
      </c>
      <c r="L266" s="302">
        <f>D271-D266</f>
        <v>2.6761201575121962E-2</v>
      </c>
      <c r="M266" s="302">
        <f>F271-F266</f>
        <v>-1.0377668132543927E-2</v>
      </c>
      <c r="N266" s="302">
        <f>SUM(K266:M266)</f>
        <v>-5.0775437351221364E-2</v>
      </c>
    </row>
    <row r="267" spans="1:14" x14ac:dyDescent="0.2">
      <c r="A267" s="282" t="s">
        <v>365</v>
      </c>
      <c r="B267" s="302">
        <f>'Ind T6'!Q107</f>
        <v>1.6262654328833341</v>
      </c>
      <c r="C267" s="299" t="str">
        <f>CONCATENATE("(",ROUND((B267/$H268)*100,1),")")</f>
        <v>(23.4)</v>
      </c>
      <c r="D267" s="302">
        <f>'Ind T6'!R107</f>
        <v>0.8093911747911432</v>
      </c>
      <c r="E267" s="299" t="str">
        <f>CONCATENATE("(",ROUND((D267/$H268)*100,1),")")</f>
        <v>(11.6)</v>
      </c>
      <c r="F267" s="302">
        <f>'Ind T6'!S107</f>
        <v>1.1784986100607659</v>
      </c>
      <c r="G267" s="299" t="str">
        <f>CONCATENATE("(",ROUND((F267/$H268)*100,1),")")</f>
        <v>(17)</v>
      </c>
      <c r="H267" s="302">
        <f t="shared" ref="H267" si="206">SUM(B267,D267,F267)</f>
        <v>3.6141552177352434</v>
      </c>
      <c r="I267" s="299" t="str">
        <f>CONCATENATE("(",ROUND((H267/$H268)*100,1),")")</f>
        <v>(52)</v>
      </c>
      <c r="K267" s="302">
        <f t="shared" ref="K267:K268" si="207">B272-B267</f>
        <v>-2.5249107375948876E-2</v>
      </c>
      <c r="L267" s="302">
        <f t="shared" ref="L267:L268" si="208">D272-D267</f>
        <v>-1.7468247452974262E-2</v>
      </c>
      <c r="M267" s="302">
        <f t="shared" ref="M267:M268" si="209">F272-F267</f>
        <v>-7.750720781984799E-2</v>
      </c>
      <c r="N267" s="302">
        <f t="shared" ref="N267:N268" si="210">SUM(K267:M267)</f>
        <v>-0.12022456264877113</v>
      </c>
    </row>
    <row r="268" spans="1:14" x14ac:dyDescent="0.2">
      <c r="A268" s="282" t="s">
        <v>363</v>
      </c>
      <c r="B268" s="302">
        <f>SUM(B266:B267)</f>
        <v>3.5944903708814495</v>
      </c>
      <c r="C268" s="299" t="str">
        <f>CONCATENATE("(",ROUND((B268/$H268)*100,1),")")</f>
        <v>(51.7)</v>
      </c>
      <c r="D268" s="302">
        <f>SUM(D266:D267)</f>
        <v>1.4635518770028326</v>
      </c>
      <c r="E268" s="299" t="str">
        <f>CONCATENATE("(",ROUND((D268/$H268)*100,1),")")</f>
        <v>(21.1)</v>
      </c>
      <c r="F268" s="302">
        <f>SUM(F266:F267)</f>
        <v>1.8909577521157139</v>
      </c>
      <c r="G268" s="299" t="str">
        <f>CONCATENATE("(",ROUND((F268/$H268)*100,1),")")</f>
        <v>(27.2)</v>
      </c>
      <c r="H268" s="302">
        <f>SUM(H266:H267)</f>
        <v>6.9489999999999963</v>
      </c>
      <c r="I268" s="299" t="str">
        <f>CONCATENATE("(",ROUND((H268/$H268)*100,1),")")</f>
        <v>(100)</v>
      </c>
      <c r="K268" s="302">
        <f t="shared" si="207"/>
        <v>-9.240807816974872E-2</v>
      </c>
      <c r="L268" s="302">
        <f t="shared" si="208"/>
        <v>9.2929541221475898E-3</v>
      </c>
      <c r="M268" s="302">
        <f t="shared" si="209"/>
        <v>-8.7884875952392028E-2</v>
      </c>
      <c r="N268" s="302">
        <f t="shared" si="210"/>
        <v>-0.17099999999999316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1.9010659672043158</v>
      </c>
      <c r="C271" s="299" t="str">
        <f>CONCATENATE("(",ROUND((B271/$H273)*100,1),")")</f>
        <v>(28)</v>
      </c>
      <c r="D271" s="302">
        <f>'Ind T6'!W108</f>
        <v>0.68092190378681139</v>
      </c>
      <c r="E271" s="299" t="str">
        <f>CONCATENATE("(",ROUND((D271/$H273)*100,1),")")</f>
        <v>(10)</v>
      </c>
      <c r="F271" s="302">
        <f>'Ind T6'!X108</f>
        <v>0.70208147392240394</v>
      </c>
      <c r="G271" s="299" t="str">
        <f>CONCATENATE("(",ROUND((F271/$H273)*100,1),")")</f>
        <v>(10.4)</v>
      </c>
      <c r="H271" s="302">
        <f>SUM(B271,D271,F271)</f>
        <v>3.2840693449135312</v>
      </c>
      <c r="I271" s="299" t="str">
        <f>CONCATENATE("(",ROUND((H271/$H273)*100,1),")")</f>
        <v>(48.5)</v>
      </c>
      <c r="K271" s="302">
        <f>B271-B261</f>
        <v>-0.16220994492412011</v>
      </c>
      <c r="L271" s="302">
        <f>D271-D261</f>
        <v>3.0041810874274488E-2</v>
      </c>
      <c r="M271" s="302">
        <f>F271-F261</f>
        <v>-3.5838975145229601E-2</v>
      </c>
      <c r="N271" s="302">
        <f>SUM(K271:M271)</f>
        <v>-0.16800710919507522</v>
      </c>
    </row>
    <row r="272" spans="1:14" x14ac:dyDescent="0.2">
      <c r="A272" s="282" t="s">
        <v>365</v>
      </c>
      <c r="B272" s="302">
        <f>'Ind T6'!V107</f>
        <v>1.6010163255073853</v>
      </c>
      <c r="C272" s="299" t="str">
        <f>CONCATENATE("(",ROUND((B272/$H273)*100,1),")")</f>
        <v>(23.6)</v>
      </c>
      <c r="D272" s="302">
        <f>'Ind T6'!W107</f>
        <v>0.79192292733816894</v>
      </c>
      <c r="E272" s="299" t="str">
        <f>CONCATENATE("(",ROUND((D272/$H273)*100,1),")")</f>
        <v>(11.7)</v>
      </c>
      <c r="F272" s="302">
        <f>'Ind T6'!X107</f>
        <v>1.100991402240918</v>
      </c>
      <c r="G272" s="299" t="str">
        <f>CONCATENATE("(",ROUND((F272/$H273)*100,1),")")</f>
        <v>(16.2)</v>
      </c>
      <c r="H272" s="302">
        <f t="shared" ref="H272" si="211">SUM(B272,D272,F272)</f>
        <v>3.4939306550864724</v>
      </c>
      <c r="I272" s="299" t="str">
        <f>CONCATENATE("(",ROUND((H272/$H273)*100,1),")")</f>
        <v>(51.5)</v>
      </c>
      <c r="K272" s="302">
        <f t="shared" ref="K272:K273" si="212">B272-B262</f>
        <v>-9.644539905986016E-2</v>
      </c>
      <c r="L272" s="302">
        <f t="shared" ref="L272:L273" si="213">D272-D262</f>
        <v>-4.0378630792518022E-2</v>
      </c>
      <c r="M272" s="302">
        <f t="shared" ref="M272:M273" si="214">F272-F262</f>
        <v>-0.14116886095254277</v>
      </c>
      <c r="N272" s="302">
        <f t="shared" ref="N272:N273" si="215">SUM(K272:M272)</f>
        <v>-0.27799289080492096</v>
      </c>
    </row>
    <row r="273" spans="1:14" x14ac:dyDescent="0.2">
      <c r="A273" s="282" t="s">
        <v>363</v>
      </c>
      <c r="B273" s="302">
        <f>SUM(B271:B272)</f>
        <v>3.5020822927117008</v>
      </c>
      <c r="C273" s="299" t="str">
        <f>CONCATENATE("(",ROUND((B273/$H273)*100,1),")")</f>
        <v>(51.7)</v>
      </c>
      <c r="D273" s="302">
        <f>SUM(D271:D272)</f>
        <v>1.4728448311249802</v>
      </c>
      <c r="E273" s="299" t="str">
        <f>CONCATENATE("(",ROUND((D273/$H273)*100,1),")")</f>
        <v>(21.7)</v>
      </c>
      <c r="F273" s="302">
        <f>SUM(F271:F272)</f>
        <v>1.8030728761633219</v>
      </c>
      <c r="G273" s="299" t="str">
        <f>CONCATENATE("(",ROUND((F273/$H273)*100,1),")")</f>
        <v>(26.6)</v>
      </c>
      <c r="H273" s="302">
        <f>SUM(H271:H272)</f>
        <v>6.778000000000004</v>
      </c>
      <c r="I273" s="299" t="str">
        <f>CONCATENATE("(",ROUND((H273/$H273)*100,1),")")</f>
        <v>(100)</v>
      </c>
      <c r="K273" s="302">
        <f t="shared" si="212"/>
        <v>-0.25865534398398049</v>
      </c>
      <c r="L273" s="302">
        <f t="shared" si="213"/>
        <v>-1.0336819918243645E-2</v>
      </c>
      <c r="M273" s="302">
        <f t="shared" si="214"/>
        <v>-0.17700783609777226</v>
      </c>
      <c r="N273" s="302">
        <f t="shared" si="215"/>
        <v>-0.4459999999999964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14.526565517658122</v>
      </c>
      <c r="C282" s="299" t="str">
        <f>CONCATENATE("(",ROUND((B282/$H284)*100,1),")")</f>
        <v>(59)</v>
      </c>
      <c r="D282" s="302">
        <f>'Ind T6'!M117</f>
        <v>1.0982244181743959</v>
      </c>
      <c r="E282" s="299" t="str">
        <f>CONCATENATE("(",ROUND((D282/$H284)*100,1),")")</f>
        <v>(4.5)</v>
      </c>
      <c r="F282" s="302">
        <f>'Ind T6'!N117</f>
        <v>1.895384400588737</v>
      </c>
      <c r="G282" s="299" t="str">
        <f>CONCATENATE("(",ROUND((F282/$H284)*100,1),")")</f>
        <v>(7.7)</v>
      </c>
      <c r="H282" s="302">
        <f>SUM(B282,D282,F282)</f>
        <v>17.520174336421256</v>
      </c>
      <c r="I282" s="299" t="str">
        <f>CONCATENATE("(",ROUND((H282/$H284)*100,1),")")</f>
        <v>(71.2)</v>
      </c>
      <c r="K282" s="302">
        <f>B287-B282</f>
        <v>0.89061076844640574</v>
      </c>
      <c r="L282" s="302">
        <f>D287-D282</f>
        <v>8.5007706616198053E-2</v>
      </c>
      <c r="M282" s="302">
        <f>F287-F282</f>
        <v>0.1776480938537397</v>
      </c>
      <c r="N282" s="302">
        <f>SUM(K282:M282)</f>
        <v>1.1532665689163435</v>
      </c>
    </row>
    <row r="283" spans="1:14" x14ac:dyDescent="0.2">
      <c r="A283" s="282" t="s">
        <v>365</v>
      </c>
      <c r="B283" s="302">
        <f>'Ind T6'!L116</f>
        <v>5.0378735060885971</v>
      </c>
      <c r="C283" s="299" t="str">
        <f>CONCATENATE("(",ROUND((B283/$H284)*100,1),")")</f>
        <v>(20.5)</v>
      </c>
      <c r="D283" s="302">
        <f>'Ind T6'!M116</f>
        <v>1.343123197883255</v>
      </c>
      <c r="E283" s="299" t="str">
        <f>CONCATENATE("(",ROUND((D283/$H284)*100,1),")")</f>
        <v>(5.5)</v>
      </c>
      <c r="F283" s="302">
        <f>'Ind T6'!N116</f>
        <v>0.71982895960692128</v>
      </c>
      <c r="G283" s="299" t="str">
        <f>CONCATENATE("(",ROUND((F283/$H284)*100,1),")")</f>
        <v>(2.9)</v>
      </c>
      <c r="H283" s="302">
        <f t="shared" ref="H283" si="216">SUM(B283,D283,F283)</f>
        <v>7.1008256635787736</v>
      </c>
      <c r="I283" s="299" t="str">
        <f>CONCATENATE("(",ROUND((H283/$H284)*100,1),")")</f>
        <v>(28.8)</v>
      </c>
      <c r="K283" s="302">
        <f t="shared" ref="K283:K284" si="217">B288-B283</f>
        <v>0.47386027878965642</v>
      </c>
      <c r="L283" s="302">
        <f t="shared" ref="L283:L284" si="218">D288-D283</f>
        <v>7.303507463907577E-2</v>
      </c>
      <c r="M283" s="302">
        <f t="shared" ref="M283:M284" si="219">F288-F283</f>
        <v>6.1838077654937651E-2</v>
      </c>
      <c r="N283" s="302">
        <f t="shared" ref="N283:N284" si="220">SUM(K283:M283)</f>
        <v>0.60873343108366984</v>
      </c>
    </row>
    <row r="284" spans="1:14" x14ac:dyDescent="0.2">
      <c r="A284" s="282" t="s">
        <v>363</v>
      </c>
      <c r="B284" s="302">
        <f>SUM(B282:B283)</f>
        <v>19.564439023746719</v>
      </c>
      <c r="C284" s="299" t="str">
        <f>CONCATENATE("(",ROUND((B284/$H284)*100,1),")")</f>
        <v>(79.5)</v>
      </c>
      <c r="D284" s="302">
        <f>SUM(D282:D283)</f>
        <v>2.4413476160576506</v>
      </c>
      <c r="E284" s="299" t="str">
        <f>CONCATENATE("(",ROUND((D284/$H284)*100,1),")")</f>
        <v>(9.9)</v>
      </c>
      <c r="F284" s="302">
        <f>SUM(F282:F283)</f>
        <v>2.6152133601956584</v>
      </c>
      <c r="G284" s="299" t="str">
        <f>CONCATENATE("(",ROUND((F284/$H284)*100,1),")")</f>
        <v>(10.6)</v>
      </c>
      <c r="H284" s="302">
        <f>SUM(H282:H283)</f>
        <v>24.621000000000031</v>
      </c>
      <c r="I284" s="299" t="str">
        <f>CONCATENATE("(",ROUND((H284/$H284)*100,1),")")</f>
        <v>(100)</v>
      </c>
      <c r="K284" s="302">
        <f t="shared" si="217"/>
        <v>1.3644710472360622</v>
      </c>
      <c r="L284" s="302">
        <f t="shared" si="218"/>
        <v>0.15804278125527382</v>
      </c>
      <c r="M284" s="302">
        <f t="shared" si="219"/>
        <v>0.23948617150867735</v>
      </c>
      <c r="N284" s="302">
        <f t="shared" si="220"/>
        <v>1.7620000000000133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15.417176286104528</v>
      </c>
      <c r="C287" s="299" t="str">
        <f>CONCATENATE("(",ROUND((B287/$H289)*100,1),")")</f>
        <v>(58.4)</v>
      </c>
      <c r="D287" s="302">
        <f>'Ind T6'!R117</f>
        <v>1.1832321247905939</v>
      </c>
      <c r="E287" s="299" t="str">
        <f>CONCATENATE("(",ROUND((D287/$H289)*100,1),")")</f>
        <v>(4.5)</v>
      </c>
      <c r="F287" s="302">
        <f>'Ind T6'!S117</f>
        <v>2.0730324944424767</v>
      </c>
      <c r="G287" s="299" t="str">
        <f>CONCATENATE("(",ROUND((F287/$H289)*100,1),")")</f>
        <v>(7.9)</v>
      </c>
      <c r="H287" s="302">
        <f>SUM(B287,D287,F287)</f>
        <v>18.673440905337596</v>
      </c>
      <c r="I287" s="299" t="str">
        <f>CONCATENATE("(",ROUND((H287/$H289)*100,1),")")</f>
        <v>(70.8)</v>
      </c>
      <c r="K287" s="302">
        <f>B292-B287</f>
        <v>0.98984676881982381</v>
      </c>
      <c r="L287" s="302">
        <f>D292-D287</f>
        <v>9.971926223617511E-2</v>
      </c>
      <c r="M287" s="302">
        <f>F292-F287</f>
        <v>0.20687166405624557</v>
      </c>
      <c r="N287" s="302">
        <f>SUM(K287:M287)</f>
        <v>1.2964376951122445</v>
      </c>
    </row>
    <row r="288" spans="1:14" x14ac:dyDescent="0.2">
      <c r="A288" s="282" t="s">
        <v>365</v>
      </c>
      <c r="B288" s="302">
        <f>'Ind T6'!Q116</f>
        <v>5.5117337848782535</v>
      </c>
      <c r="C288" s="299" t="str">
        <f>CONCATENATE("(",ROUND((B288/$H289)*100,1),")")</f>
        <v>(20.9)</v>
      </c>
      <c r="D288" s="302">
        <f>'Ind T6'!R116</f>
        <v>1.4161582725223307</v>
      </c>
      <c r="E288" s="299" t="str">
        <f>CONCATENATE("(",ROUND((D288/$H289)*100,1),")")</f>
        <v>(5.4)</v>
      </c>
      <c r="F288" s="302">
        <f>'Ind T6'!S116</f>
        <v>0.78166703726185893</v>
      </c>
      <c r="G288" s="299" t="str">
        <f>CONCATENATE("(",ROUND((F288/$H289)*100,1),")")</f>
        <v>(3)</v>
      </c>
      <c r="H288" s="302">
        <f t="shared" ref="H288" si="221">SUM(B288,D288,F288)</f>
        <v>7.7095590946624428</v>
      </c>
      <c r="I288" s="299" t="str">
        <f>CONCATENATE("(",ROUND((H288/$H289)*100,1),")")</f>
        <v>(29.2)</v>
      </c>
      <c r="K288" s="302">
        <f t="shared" ref="K288:K289" si="222">B293-B288</f>
        <v>0.67291048351849714</v>
      </c>
      <c r="L288" s="302">
        <f t="shared" ref="L288:L289" si="223">D293-D288</f>
        <v>5.5471353169984861E-2</v>
      </c>
      <c r="M288" s="302">
        <f t="shared" ref="M288:M289" si="224">F293-F288</f>
        <v>6.2180468199213634E-2</v>
      </c>
      <c r="N288" s="302">
        <f t="shared" ref="N288:N289" si="225">SUM(K288:M288)</f>
        <v>0.79056230488769563</v>
      </c>
    </row>
    <row r="289" spans="1:14" x14ac:dyDescent="0.2">
      <c r="A289" s="282" t="s">
        <v>363</v>
      </c>
      <c r="B289" s="302">
        <f>SUM(B287:B288)</f>
        <v>20.928910070982781</v>
      </c>
      <c r="C289" s="299" t="str">
        <f>CONCATENATE("(",ROUND((B289/$H289)*100,1),")")</f>
        <v>(79.3)</v>
      </c>
      <c r="D289" s="302">
        <f>SUM(D287:D288)</f>
        <v>2.5993903973129244</v>
      </c>
      <c r="E289" s="299" t="str">
        <f>CONCATENATE("(",ROUND((D289/$H289)*100,1),")")</f>
        <v>(9.9)</v>
      </c>
      <c r="F289" s="302">
        <f>SUM(F287:F288)</f>
        <v>2.8546995317043358</v>
      </c>
      <c r="G289" s="299" t="str">
        <f>CONCATENATE("(",ROUND((F289/$H289)*100,1),")")</f>
        <v>(10.8)</v>
      </c>
      <c r="H289" s="302">
        <f>SUM(H287:H288)</f>
        <v>26.383000000000038</v>
      </c>
      <c r="I289" s="299" t="str">
        <f>CONCATENATE("(",ROUND((H289/$H289)*100,1),")")</f>
        <v>(100)</v>
      </c>
      <c r="K289" s="302">
        <f t="shared" si="222"/>
        <v>1.6627572523383236</v>
      </c>
      <c r="L289" s="302">
        <f t="shared" si="223"/>
        <v>0.15519061540615997</v>
      </c>
      <c r="M289" s="302">
        <f t="shared" si="224"/>
        <v>0.26905213225545932</v>
      </c>
      <c r="N289" s="302">
        <f t="shared" si="225"/>
        <v>2.0869999999999429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16.407023054924352</v>
      </c>
      <c r="C292" s="299" t="str">
        <f>CONCATENATE("(",ROUND((B292/$H294)*100,1),")")</f>
        <v>(57.6)</v>
      </c>
      <c r="D292" s="302">
        <f>'Ind T6'!W117</f>
        <v>1.282951387026769</v>
      </c>
      <c r="E292" s="299" t="str">
        <f>CONCATENATE("(",ROUND((D292/$H294)*100,1),")")</f>
        <v>(4.5)</v>
      </c>
      <c r="F292" s="302">
        <f>'Ind T6'!X117</f>
        <v>2.2799041584987223</v>
      </c>
      <c r="G292" s="299" t="str">
        <f>CONCATENATE("(",ROUND((F292/$H294)*100,1),")")</f>
        <v>(8)</v>
      </c>
      <c r="H292" s="302">
        <f>SUM(B292,D292,F292)</f>
        <v>19.969878600449846</v>
      </c>
      <c r="I292" s="299" t="str">
        <f>CONCATENATE("(",ROUND((H292/$H294)*100,1),")")</f>
        <v>(70.1)</v>
      </c>
      <c r="K292" s="302">
        <f>B292-B282</f>
        <v>1.8804575372662296</v>
      </c>
      <c r="L292" s="302">
        <f>D292-D282</f>
        <v>0.18472696885237316</v>
      </c>
      <c r="M292" s="302">
        <f>F292-F282</f>
        <v>0.38451975790998527</v>
      </c>
      <c r="N292" s="302">
        <f>SUM(K292:M292)</f>
        <v>2.449704264028588</v>
      </c>
    </row>
    <row r="293" spans="1:14" x14ac:dyDescent="0.2">
      <c r="A293" s="282" t="s">
        <v>365</v>
      </c>
      <c r="B293" s="302">
        <f>'Ind T6'!V116</f>
        <v>6.1846442683967506</v>
      </c>
      <c r="C293" s="299" t="str">
        <f>CONCATENATE("(",ROUND((B293/$H294)*100,1),")")</f>
        <v>(21.7)</v>
      </c>
      <c r="D293" s="302">
        <f>'Ind T6'!W116</f>
        <v>1.4716296256923156</v>
      </c>
      <c r="E293" s="299" t="str">
        <f>CONCATENATE("(",ROUND((D293/$H294)*100,1),")")</f>
        <v>(5.2)</v>
      </c>
      <c r="F293" s="302">
        <f>'Ind T6'!X116</f>
        <v>0.84384750546107257</v>
      </c>
      <c r="G293" s="299" t="str">
        <f>CONCATENATE("(",ROUND((F293/$H294)*100,1),")")</f>
        <v>(3)</v>
      </c>
      <c r="H293" s="302">
        <f t="shared" ref="H293" si="226">SUM(B293,D293,F293)</f>
        <v>8.5001213995501388</v>
      </c>
      <c r="I293" s="299" t="str">
        <f>CONCATENATE("(",ROUND((H293/$H294)*100,1),")")</f>
        <v>(29.9)</v>
      </c>
      <c r="K293" s="302">
        <f t="shared" ref="K293:K294" si="227">B293-B283</f>
        <v>1.1467707623081536</v>
      </c>
      <c r="L293" s="302">
        <f t="shared" ref="L293:L294" si="228">D293-D283</f>
        <v>0.12850642780906063</v>
      </c>
      <c r="M293" s="302">
        <f t="shared" ref="M293:M294" si="229">F293-F283</f>
        <v>0.12401854585415129</v>
      </c>
      <c r="N293" s="302">
        <f t="shared" ref="N293:N294" si="230">SUM(K293:M293)</f>
        <v>1.3992957359713656</v>
      </c>
    </row>
    <row r="294" spans="1:14" x14ac:dyDescent="0.2">
      <c r="A294" s="282" t="s">
        <v>363</v>
      </c>
      <c r="B294" s="302">
        <f>SUM(B292:B293)</f>
        <v>22.591667323321104</v>
      </c>
      <c r="C294" s="299" t="str">
        <f>CONCATENATE("(",ROUND((B294/$H294)*100,1),")")</f>
        <v>(79.4)</v>
      </c>
      <c r="D294" s="302">
        <f>SUM(D292:D293)</f>
        <v>2.7545810127190844</v>
      </c>
      <c r="E294" s="299" t="str">
        <f>CONCATENATE("(",ROUND((D294/$H294)*100,1),")")</f>
        <v>(9.7)</v>
      </c>
      <c r="F294" s="302">
        <f>SUM(F292:F293)</f>
        <v>3.1237516639597951</v>
      </c>
      <c r="G294" s="299" t="str">
        <f>CONCATENATE("(",ROUND((F294/$H294)*100,1),")")</f>
        <v>(11)</v>
      </c>
      <c r="H294" s="302">
        <f>SUM(H292:H293)</f>
        <v>28.469999999999985</v>
      </c>
      <c r="I294" s="299" t="str">
        <f>CONCATENATE("(",ROUND((H294/$H294)*100,1),")")</f>
        <v>(100)</v>
      </c>
      <c r="K294" s="302">
        <f t="shared" si="227"/>
        <v>3.0272282995743858</v>
      </c>
      <c r="L294" s="302">
        <f t="shared" si="228"/>
        <v>0.31323339666143379</v>
      </c>
      <c r="M294" s="302">
        <f t="shared" si="229"/>
        <v>0.50853830376413667</v>
      </c>
      <c r="N294" s="302">
        <f t="shared" si="230"/>
        <v>3.8489999999999562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11.472254250702367</v>
      </c>
      <c r="C303" s="299" t="str">
        <f>CONCATENATE("(",ROUND((B303/$H305)*100,1),")")</f>
        <v>(42.3)</v>
      </c>
      <c r="D303" s="302">
        <f>'Ind T6'!M126</f>
        <v>0.4943821304096267</v>
      </c>
      <c r="E303" s="299" t="str">
        <f>CONCATENATE("(",ROUND((D303/$H305)*100,1),")")</f>
        <v>(1.8)</v>
      </c>
      <c r="F303" s="302">
        <f>'Ind T6'!N126</f>
        <v>2.5172150956144419</v>
      </c>
      <c r="G303" s="299" t="str">
        <f>CONCATENATE("(",ROUND((F303/$H305)*100,1),")")</f>
        <v>(9.3)</v>
      </c>
      <c r="H303" s="302">
        <f>SUM(B303,D303,F303)</f>
        <v>14.483851476726436</v>
      </c>
      <c r="I303" s="299" t="str">
        <f>CONCATENATE("(",ROUND((H303/$H305)*100,1),")")</f>
        <v>(53.4)</v>
      </c>
      <c r="K303" s="302">
        <f>B308-B303</f>
        <v>-0.34372282409061405</v>
      </c>
      <c r="L303" s="302">
        <f>D308-D303</f>
        <v>5.2798383071158139E-3</v>
      </c>
      <c r="M303" s="302">
        <f>F308-F303</f>
        <v>4.6993405047397907E-2</v>
      </c>
      <c r="N303" s="302">
        <f>SUM(K303:M303)</f>
        <v>-0.29144958073610033</v>
      </c>
    </row>
    <row r="304" spans="1:14" x14ac:dyDescent="0.2">
      <c r="A304" s="282" t="s">
        <v>365</v>
      </c>
      <c r="B304" s="302">
        <f>'Ind T6'!L125</f>
        <v>9.4546406914352996</v>
      </c>
      <c r="C304" s="299" t="str">
        <f>CONCATENATE("(",ROUND((B304/$H305)*100,1),")")</f>
        <v>(34.9)</v>
      </c>
      <c r="D304" s="302">
        <f>'Ind T6'!M125</f>
        <v>2.6644023430364738</v>
      </c>
      <c r="E304" s="299" t="str">
        <f>CONCATENATE("(",ROUND((D304/$H305)*100,1),")")</f>
        <v>(9.8)</v>
      </c>
      <c r="F304" s="302">
        <f>'Ind T6'!N125</f>
        <v>0.52110548880178054</v>
      </c>
      <c r="G304" s="299" t="str">
        <f>CONCATENATE("(",ROUND((F304/$H305)*100,1),")")</f>
        <v>(1.9)</v>
      </c>
      <c r="H304" s="302">
        <f t="shared" ref="H304" si="231">SUM(B304,D304,F304)</f>
        <v>12.640148523273552</v>
      </c>
      <c r="I304" s="299" t="str">
        <f>CONCATENATE("(",ROUND((H304/$H305)*100,1),")")</f>
        <v>(46.6)</v>
      </c>
      <c r="K304" s="302">
        <f t="shared" ref="K304:K305" si="232">B309-B304</f>
        <v>-0.32204611879496881</v>
      </c>
      <c r="L304" s="302">
        <f t="shared" ref="L304:L305" si="233">D309-D304</f>
        <v>-0.11833682714795124</v>
      </c>
      <c r="M304" s="302">
        <f t="shared" ref="M304:M305" si="234">F309-F304</f>
        <v>4.8325266790443244E-3</v>
      </c>
      <c r="N304" s="302">
        <f t="shared" ref="N304:N305" si="235">SUM(K304:M304)</f>
        <v>-0.43555041926387572</v>
      </c>
    </row>
    <row r="305" spans="1:14" x14ac:dyDescent="0.2">
      <c r="A305" s="282" t="s">
        <v>363</v>
      </c>
      <c r="B305" s="302">
        <f>SUM(B303:B304)</f>
        <v>20.926894942137665</v>
      </c>
      <c r="C305" s="299" t="str">
        <f>CONCATENATE("(",ROUND((B305/$H305)*100,1),")")</f>
        <v>(77.2)</v>
      </c>
      <c r="D305" s="302">
        <f>SUM(D303:D304)</f>
        <v>3.1587844734461004</v>
      </c>
      <c r="E305" s="299" t="str">
        <f>CONCATENATE("(",ROUND((D305/$H305)*100,1),")")</f>
        <v>(11.6)</v>
      </c>
      <c r="F305" s="302">
        <f>SUM(F303:F304)</f>
        <v>3.0383205844162227</v>
      </c>
      <c r="G305" s="299" t="str">
        <f>CONCATENATE("(",ROUND((F305/$H305)*100,1),")")</f>
        <v>(11.2)</v>
      </c>
      <c r="H305" s="302">
        <f>SUM(H303:H304)</f>
        <v>27.123999999999988</v>
      </c>
      <c r="I305" s="299" t="str">
        <f>CONCATENATE("(",ROUND((H305/$H305)*100,1),")")</f>
        <v>(100)</v>
      </c>
      <c r="K305" s="302">
        <f t="shared" si="232"/>
        <v>-0.66576894288558108</v>
      </c>
      <c r="L305" s="302">
        <f t="shared" si="233"/>
        <v>-0.11305698884083526</v>
      </c>
      <c r="M305" s="302">
        <f t="shared" si="234"/>
        <v>5.1825931726441787E-2</v>
      </c>
      <c r="N305" s="302">
        <f t="shared" si="235"/>
        <v>-0.72699999999997456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11.128531426611753</v>
      </c>
      <c r="C308" s="299" t="str">
        <f>CONCATENATE("(",ROUND((B308/$H310)*100,1),")")</f>
        <v>(42.2)</v>
      </c>
      <c r="D308" s="302">
        <f>'Ind T6'!R126</f>
        <v>0.49966196871674251</v>
      </c>
      <c r="E308" s="299" t="str">
        <f>CONCATENATE("(",ROUND((D308/$H310)*100,1),")")</f>
        <v>(1.9)</v>
      </c>
      <c r="F308" s="302">
        <f>'Ind T6'!S126</f>
        <v>2.5642085006618398</v>
      </c>
      <c r="G308" s="299" t="str">
        <f>CONCATENATE("(",ROUND((F308/$H310)*100,1),")")</f>
        <v>(9.7)</v>
      </c>
      <c r="H308" s="302">
        <f>SUM(B308,D308,F308)</f>
        <v>14.192401895990335</v>
      </c>
      <c r="I308" s="299" t="str">
        <f>CONCATENATE("(",ROUND((H308/$H310)*100,1),")")</f>
        <v>(53.8)</v>
      </c>
      <c r="K308" s="302">
        <f>B313-B308</f>
        <v>-0.89621087180246661</v>
      </c>
      <c r="L308" s="302">
        <f>D313-D308</f>
        <v>-8.7757231723556428E-3</v>
      </c>
      <c r="M308" s="302">
        <f>F313-F308</f>
        <v>-0.11144482702182312</v>
      </c>
      <c r="N308" s="302">
        <f>SUM(K308:M308)</f>
        <v>-1.0164314219966455</v>
      </c>
    </row>
    <row r="309" spans="1:14" x14ac:dyDescent="0.2">
      <c r="A309" s="282" t="s">
        <v>365</v>
      </c>
      <c r="B309" s="302">
        <f>'Ind T6'!Q125</f>
        <v>9.1325945726403308</v>
      </c>
      <c r="C309" s="299" t="str">
        <f>CONCATENATE("(",ROUND((B309/$H310)*100,1),")")</f>
        <v>(34.6)</v>
      </c>
      <c r="D309" s="302">
        <f>'Ind T6'!R125</f>
        <v>2.5460655158885226</v>
      </c>
      <c r="E309" s="299" t="str">
        <f>CONCATENATE("(",ROUND((D309/$H310)*100,1),")")</f>
        <v>(9.6)</v>
      </c>
      <c r="F309" s="302">
        <f>'Ind T6'!S125</f>
        <v>0.52593801548082486</v>
      </c>
      <c r="G309" s="299" t="str">
        <f>CONCATENATE("(",ROUND((F309/$H310)*100,1),")")</f>
        <v>(2)</v>
      </c>
      <c r="H309" s="302">
        <f t="shared" ref="H309" si="236">SUM(B309,D309,F309)</f>
        <v>12.20459810400968</v>
      </c>
      <c r="I309" s="299" t="str">
        <f>CONCATENATE("(",ROUND((H309/$H310)*100,1),")")</f>
        <v>(46.2)</v>
      </c>
      <c r="K309" s="302">
        <f t="shared" ref="K309:K310" si="237">B314-B309</f>
        <v>-0.76251508644984511</v>
      </c>
      <c r="L309" s="302">
        <f t="shared" ref="L309:L310" si="238">D314-D309</f>
        <v>-0.23400172160620647</v>
      </c>
      <c r="M309" s="302">
        <f t="shared" ref="M309:M310" si="239">F314-F309</f>
        <v>-3.5051769947317735E-2</v>
      </c>
      <c r="N309" s="302">
        <f t="shared" ref="N309:N310" si="240">SUM(K309:M309)</f>
        <v>-1.0315685780033692</v>
      </c>
    </row>
    <row r="310" spans="1:14" x14ac:dyDescent="0.2">
      <c r="A310" s="282" t="s">
        <v>363</v>
      </c>
      <c r="B310" s="302">
        <f>SUM(B308:B309)</f>
        <v>20.261125999252084</v>
      </c>
      <c r="C310" s="299" t="str">
        <f>CONCATENATE("(",ROUND((B310/$H310)*100,1),")")</f>
        <v>(76.8)</v>
      </c>
      <c r="D310" s="302">
        <f>SUM(D308:D309)</f>
        <v>3.0457274846052651</v>
      </c>
      <c r="E310" s="299" t="str">
        <f>CONCATENATE("(",ROUND((D310/$H310)*100,1),")")</f>
        <v>(11.5)</v>
      </c>
      <c r="F310" s="302">
        <f>SUM(F308:F309)</f>
        <v>3.0901465161426644</v>
      </c>
      <c r="G310" s="299" t="str">
        <f>CONCATENATE("(",ROUND((F310/$H310)*100,1),")")</f>
        <v>(11.7)</v>
      </c>
      <c r="H310" s="302">
        <f>SUM(H308:H309)</f>
        <v>26.397000000000013</v>
      </c>
      <c r="I310" s="299" t="str">
        <f>CONCATENATE("(",ROUND((H310/$H310)*100,1),")")</f>
        <v>(100)</v>
      </c>
      <c r="K310" s="302">
        <f t="shared" si="237"/>
        <v>-1.6587259582523117</v>
      </c>
      <c r="L310" s="302">
        <f t="shared" si="238"/>
        <v>-0.24277744477856222</v>
      </c>
      <c r="M310" s="302">
        <f t="shared" si="239"/>
        <v>-0.14649659696914075</v>
      </c>
      <c r="N310" s="302">
        <f t="shared" si="240"/>
        <v>-2.0480000000000147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10.232320554809286</v>
      </c>
      <c r="C313" s="299" t="str">
        <f>CONCATENATE("(",ROUND((B313/$H315)*100,1),")")</f>
        <v>(42)</v>
      </c>
      <c r="D313" s="302">
        <f>'Ind T6'!W126</f>
        <v>0.49088624554438687</v>
      </c>
      <c r="E313" s="299" t="str">
        <f>CONCATENATE("(",ROUND((D313/$H315)*100,1),")")</f>
        <v>(2)</v>
      </c>
      <c r="F313" s="302">
        <f>'Ind T6'!X126</f>
        <v>2.4527636736400167</v>
      </c>
      <c r="G313" s="299" t="str">
        <f>CONCATENATE("(",ROUND((F313/$H315)*100,1),")")</f>
        <v>(10.1)</v>
      </c>
      <c r="H313" s="302">
        <f>SUM(B313,D313,F313)</f>
        <v>13.17597047399369</v>
      </c>
      <c r="I313" s="299" t="str">
        <f>CONCATENATE("(",ROUND((H313/$H315)*100,1),")")</f>
        <v>(54.1)</v>
      </c>
      <c r="K313" s="302">
        <f>B313-B303</f>
        <v>-1.2399336958930807</v>
      </c>
      <c r="L313" s="302">
        <f>D313-D303</f>
        <v>-3.4958848652398289E-3</v>
      </c>
      <c r="M313" s="302">
        <f>F313-F303</f>
        <v>-6.4451421974425216E-2</v>
      </c>
      <c r="N313" s="302">
        <f>SUM(K313:M313)</f>
        <v>-1.3078810027327457</v>
      </c>
    </row>
    <row r="314" spans="1:14" x14ac:dyDescent="0.2">
      <c r="A314" s="282" t="s">
        <v>365</v>
      </c>
      <c r="B314" s="302">
        <f>'Ind T6'!V125</f>
        <v>8.3700794861904857</v>
      </c>
      <c r="C314" s="299" t="str">
        <f>CONCATENATE("(",ROUND((B314/$H315)*100,1),")")</f>
        <v>(34.4)</v>
      </c>
      <c r="D314" s="302">
        <f>'Ind T6'!W125</f>
        <v>2.3120637942823161</v>
      </c>
      <c r="E314" s="299" t="str">
        <f>CONCATENATE("(",ROUND((D314/$H315)*100,1),")")</f>
        <v>(9.5)</v>
      </c>
      <c r="F314" s="302">
        <f>'Ind T6'!X125</f>
        <v>0.49088624553350713</v>
      </c>
      <c r="G314" s="299" t="str">
        <f>CONCATENATE("(",ROUND((F314/$H315)*100,1),")")</f>
        <v>(2)</v>
      </c>
      <c r="H314" s="302">
        <f t="shared" ref="H314" si="241">SUM(B314,D314,F314)</f>
        <v>11.17302952600631</v>
      </c>
      <c r="I314" s="299" t="str">
        <f>CONCATENATE("(",ROUND((H314/$H315)*100,1),")")</f>
        <v>(45.9)</v>
      </c>
      <c r="K314" s="302">
        <f t="shared" ref="K314:K315" si="242">B314-B304</f>
        <v>-1.0845612052448139</v>
      </c>
      <c r="L314" s="302">
        <f t="shared" ref="L314:L315" si="243">D314-D304</f>
        <v>-0.35233854875415771</v>
      </c>
      <c r="M314" s="302">
        <f t="shared" ref="M314:M315" si="244">F314-F304</f>
        <v>-3.021924326827341E-2</v>
      </c>
      <c r="N314" s="302">
        <f t="shared" ref="N314:N315" si="245">SUM(K314:M314)</f>
        <v>-1.4671189972672449</v>
      </c>
    </row>
    <row r="315" spans="1:14" x14ac:dyDescent="0.2">
      <c r="A315" s="282" t="s">
        <v>363</v>
      </c>
      <c r="B315" s="302">
        <f>SUM(B313:B314)</f>
        <v>18.602400040999772</v>
      </c>
      <c r="C315" s="299" t="str">
        <f>CONCATENATE("(",ROUND((B315/$H315)*100,1),")")</f>
        <v>(76.4)</v>
      </c>
      <c r="D315" s="302">
        <f>SUM(D313:D314)</f>
        <v>2.8029500398267029</v>
      </c>
      <c r="E315" s="299" t="str">
        <f>CONCATENATE("(",ROUND((D315/$H315)*100,1),")")</f>
        <v>(11.5)</v>
      </c>
      <c r="F315" s="302">
        <f>SUM(F313:F314)</f>
        <v>2.9436499191735237</v>
      </c>
      <c r="G315" s="299" t="str">
        <f>CONCATENATE("(",ROUND((F315/$H315)*100,1),")")</f>
        <v>(12.1)</v>
      </c>
      <c r="H315" s="302">
        <f>SUM(H313:H314)</f>
        <v>24.349</v>
      </c>
      <c r="I315" s="299" t="str">
        <f>CONCATENATE("(",ROUND((H315/$H315)*100,1),")")</f>
        <v>(100)</v>
      </c>
      <c r="K315" s="302">
        <f t="shared" si="242"/>
        <v>-2.3244949011378928</v>
      </c>
      <c r="L315" s="302">
        <f t="shared" si="243"/>
        <v>-0.35583443361939748</v>
      </c>
      <c r="M315" s="302">
        <f t="shared" si="244"/>
        <v>-9.4670665242698959E-2</v>
      </c>
      <c r="N315" s="302">
        <f t="shared" si="245"/>
        <v>-2.7749999999999893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4.8228450597281469</v>
      </c>
      <c r="C324" s="299" t="str">
        <f>CONCATENATE("(",ROUND((B324/$H326)*100,1),")")</f>
        <v>(30.1)</v>
      </c>
      <c r="D324" s="302">
        <f>'Ind T6'!M135</f>
        <v>1.1773123945287121</v>
      </c>
      <c r="E324" s="299" t="str">
        <f>CONCATENATE("(",ROUND((D324/$H326)*100,1),")")</f>
        <v>(7.4)</v>
      </c>
      <c r="F324" s="302">
        <f>'Ind T6'!N135</f>
        <v>0.75105362124831421</v>
      </c>
      <c r="G324" s="299" t="str">
        <f>CONCATENATE("(",ROUND((F324/$H326)*100,1),")")</f>
        <v>(4.7)</v>
      </c>
      <c r="H324" s="302">
        <f>SUM(B324,D324,F324)</f>
        <v>6.7512110755051733</v>
      </c>
      <c r="I324" s="299" t="str">
        <f>CONCATENATE("(",ROUND((H324/$H326)*100,1),")")</f>
        <v>(42.2)</v>
      </c>
      <c r="K324" s="302">
        <f>B329-B324</f>
        <v>-2.6479686455120444E-2</v>
      </c>
      <c r="L324" s="302">
        <f>D329-D324</f>
        <v>-3.3716691351712846E-3</v>
      </c>
      <c r="M324" s="302">
        <f>F329-F324</f>
        <v>3.5190558781881265E-2</v>
      </c>
      <c r="N324" s="302">
        <f>SUM(K324:M324)</f>
        <v>5.3392031915895366E-3</v>
      </c>
    </row>
    <row r="325" spans="1:14" x14ac:dyDescent="0.2">
      <c r="A325" s="282" t="s">
        <v>365</v>
      </c>
      <c r="B325" s="302">
        <f>'Ind T6'!L134</f>
        <v>4.6978532676471962</v>
      </c>
      <c r="C325" s="299" t="str">
        <f>CONCATENATE("(",ROUND((B325/$H326)*100,1),")")</f>
        <v>(29.3)</v>
      </c>
      <c r="D325" s="302">
        <f>'Ind T6'!M134</f>
        <v>3.5885511130070573</v>
      </c>
      <c r="E325" s="299" t="str">
        <f>CONCATENATE("(",ROUND((D325/$H326)*100,1),")")</f>
        <v>(22.4)</v>
      </c>
      <c r="F325" s="302">
        <f>'Ind T6'!N134</f>
        <v>0.97438454384053141</v>
      </c>
      <c r="G325" s="299" t="str">
        <f>CONCATENATE("(",ROUND((F325/$H326)*100,1),")")</f>
        <v>(6.1)</v>
      </c>
      <c r="H325" s="302">
        <f t="shared" ref="H325" si="246">SUM(B325,D325,F325)</f>
        <v>9.2607889244947863</v>
      </c>
      <c r="I325" s="299" t="str">
        <f>CONCATENATE("(",ROUND((H325/$H326)*100,1),")")</f>
        <v>(57.8)</v>
      </c>
      <c r="K325" s="302">
        <f t="shared" ref="K325:K326" si="247">B330-B325</f>
        <v>0.14412346400863729</v>
      </c>
      <c r="L325" s="302">
        <f t="shared" ref="L325:L326" si="248">D330-D325</f>
        <v>-0.17266499464603591</v>
      </c>
      <c r="M325" s="302">
        <f t="shared" ref="M325:M326" si="249">F330-F325</f>
        <v>9.2023274458520321E-3</v>
      </c>
      <c r="N325" s="302">
        <f t="shared" ref="N325:N326" si="250">SUM(K325:M325)</f>
        <v>-1.9339203191546583E-2</v>
      </c>
    </row>
    <row r="326" spans="1:14" x14ac:dyDescent="0.2">
      <c r="A326" s="282" t="s">
        <v>363</v>
      </c>
      <c r="B326" s="302">
        <f>SUM(B324:B325)</f>
        <v>9.5206983273753423</v>
      </c>
      <c r="C326" s="299" t="str">
        <f>CONCATENATE("(",ROUND((B326/$H326)*100,1),")")</f>
        <v>(59.5)</v>
      </c>
      <c r="D326" s="302">
        <f>SUM(D324:D325)</f>
        <v>4.7658635075357694</v>
      </c>
      <c r="E326" s="299" t="str">
        <f>CONCATENATE("(",ROUND((D326/$H326)*100,1),")")</f>
        <v>(29.8)</v>
      </c>
      <c r="F326" s="302">
        <f>SUM(F324:F325)</f>
        <v>1.7254381650888457</v>
      </c>
      <c r="G326" s="299" t="str">
        <f>CONCATENATE("(",ROUND((F326/$H326)*100,1),")")</f>
        <v>(10.8)</v>
      </c>
      <c r="H326" s="302">
        <f>SUM(H324:H325)</f>
        <v>16.011999999999958</v>
      </c>
      <c r="I326" s="299" t="str">
        <f>CONCATENATE("(",ROUND((H326/$H326)*100,1),")")</f>
        <v>(100)</v>
      </c>
      <c r="K326" s="302">
        <f t="shared" si="247"/>
        <v>0.11764377755351774</v>
      </c>
      <c r="L326" s="302">
        <f t="shared" si="248"/>
        <v>-0.17603666378120764</v>
      </c>
      <c r="M326" s="302">
        <f t="shared" si="249"/>
        <v>4.4392886227733186E-2</v>
      </c>
      <c r="N326" s="302">
        <f t="shared" si="250"/>
        <v>-1.3999999999956714E-2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4.7963653732730265</v>
      </c>
      <c r="C329" s="299" t="str">
        <f>CONCATENATE("(",ROUND((B329/$H331)*100,1),")")</f>
        <v>(30)</v>
      </c>
      <c r="D329" s="302">
        <f>'Ind T6'!R135</f>
        <v>1.1739407253935408</v>
      </c>
      <c r="E329" s="299" t="str">
        <f>CONCATENATE("(",ROUND((D329/$H331)*100,1),")")</f>
        <v>(7.3)</v>
      </c>
      <c r="F329" s="302">
        <f>'Ind T6'!S135</f>
        <v>0.78624418003019547</v>
      </c>
      <c r="G329" s="299" t="str">
        <f>CONCATENATE("(",ROUND((F329/$H331)*100,1),")")</f>
        <v>(4.9)</v>
      </c>
      <c r="H329" s="302">
        <f>SUM(B329,D329,F329)</f>
        <v>6.7565502786967624</v>
      </c>
      <c r="I329" s="299" t="str">
        <f>CONCATENATE("(",ROUND((H329/$H331)*100,1),")")</f>
        <v>(42.2)</v>
      </c>
      <c r="K329" s="302">
        <f>B334-B329</f>
        <v>0.41885236789905811</v>
      </c>
      <c r="L329" s="302">
        <f>D334-D329</f>
        <v>0.12573012791459393</v>
      </c>
      <c r="M329" s="302">
        <f>F334-F329</f>
        <v>0.14258531839426891</v>
      </c>
      <c r="N329" s="302">
        <f>SUM(K329:M329)</f>
        <v>0.68716781420792095</v>
      </c>
    </row>
    <row r="330" spans="1:14" x14ac:dyDescent="0.2">
      <c r="A330" s="282" t="s">
        <v>365</v>
      </c>
      <c r="B330" s="302">
        <f>'Ind T6'!Q134</f>
        <v>4.8419767316558335</v>
      </c>
      <c r="C330" s="299" t="str">
        <f>CONCATENATE("(",ROUND((B330/$H331)*100,1),")")</f>
        <v>(30.3)</v>
      </c>
      <c r="D330" s="302">
        <f>'Ind T6'!R134</f>
        <v>3.4158861183610214</v>
      </c>
      <c r="E330" s="299" t="str">
        <f>CONCATENATE("(",ROUND((D330/$H331)*100,1),")")</f>
        <v>(21.4)</v>
      </c>
      <c r="F330" s="302">
        <f>'Ind T6'!S134</f>
        <v>0.98358687128638345</v>
      </c>
      <c r="G330" s="299" t="str">
        <f>CONCATENATE("(",ROUND((F330/$H331)*100,1),")")</f>
        <v>(6.1)</v>
      </c>
      <c r="H330" s="302">
        <f t="shared" ref="H330" si="251">SUM(B330,D330,F330)</f>
        <v>9.2414497213032387</v>
      </c>
      <c r="I330" s="299" t="str">
        <f>CONCATENATE("(",ROUND((H330/$H331)*100,1),")")</f>
        <v>(57.8)</v>
      </c>
      <c r="K330" s="302">
        <f t="shared" ref="K330:K331" si="252">B335-B330</f>
        <v>0.79750096249028513</v>
      </c>
      <c r="L330" s="302">
        <f t="shared" ref="L330:L331" si="253">D335-D330</f>
        <v>-1.4538659250097563E-2</v>
      </c>
      <c r="M330" s="302">
        <f t="shared" ref="M330:M331" si="254">F335-F330</f>
        <v>9.3869882551873673E-2</v>
      </c>
      <c r="N330" s="302">
        <f t="shared" ref="N330:N331" si="255">SUM(K330:M330)</f>
        <v>0.87683218579206124</v>
      </c>
    </row>
    <row r="331" spans="1:14" x14ac:dyDescent="0.2">
      <c r="A331" s="282" t="s">
        <v>363</v>
      </c>
      <c r="B331" s="302">
        <f>SUM(B329:B330)</f>
        <v>9.63834210492886</v>
      </c>
      <c r="C331" s="299" t="str">
        <f>CONCATENATE("(",ROUND((B331/$H331)*100,1),")")</f>
        <v>(60.2)</v>
      </c>
      <c r="D331" s="302">
        <f>SUM(D329:D330)</f>
        <v>4.5898268437545617</v>
      </c>
      <c r="E331" s="299" t="str">
        <f>CONCATENATE("(",ROUND((D331/$H331)*100,1),")")</f>
        <v>(28.7)</v>
      </c>
      <c r="F331" s="302">
        <f>SUM(F329:F330)</f>
        <v>1.7698310513165789</v>
      </c>
      <c r="G331" s="299" t="str">
        <f>CONCATENATE("(",ROUND((F331/$H331)*100,1),")")</f>
        <v>(11.1)</v>
      </c>
      <c r="H331" s="302">
        <f>SUM(H329:H330)</f>
        <v>15.998000000000001</v>
      </c>
      <c r="I331" s="299" t="str">
        <f>CONCATENATE("(",ROUND((H331/$H331)*100,1),")")</f>
        <v>(100)</v>
      </c>
      <c r="K331" s="302">
        <f t="shared" si="252"/>
        <v>1.2163533303893423</v>
      </c>
      <c r="L331" s="302">
        <f t="shared" si="253"/>
        <v>0.11119146866449725</v>
      </c>
      <c r="M331" s="302">
        <f t="shared" si="254"/>
        <v>0.2364552009461427</v>
      </c>
      <c r="N331" s="302">
        <f t="shared" si="255"/>
        <v>1.5639999999999823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5.2152177411720846</v>
      </c>
      <c r="C334" s="299" t="str">
        <f>CONCATENATE("(",ROUND((B334/$H336)*100,1),")")</f>
        <v>(29.7)</v>
      </c>
      <c r="D334" s="302">
        <f>'Ind T6'!W135</f>
        <v>1.2996708533081347</v>
      </c>
      <c r="E334" s="299" t="str">
        <f>CONCATENATE("(",ROUND((D334/$H336)*100,1),")")</f>
        <v>(7.4)</v>
      </c>
      <c r="F334" s="302">
        <f>'Ind T6'!X135</f>
        <v>0.92882949842446438</v>
      </c>
      <c r="G334" s="299" t="str">
        <f>CONCATENATE("(",ROUND((F334/$H336)*100,1),")")</f>
        <v>(5.3)</v>
      </c>
      <c r="H334" s="302">
        <f>SUM(B334,D334,F334)</f>
        <v>7.4437180929046836</v>
      </c>
      <c r="I334" s="299" t="str">
        <f>CONCATENATE("(",ROUND((H334/$H336)*100,1),")")</f>
        <v>(42.4)</v>
      </c>
      <c r="K334" s="302">
        <f>B334-B324</f>
        <v>0.39237268144393767</v>
      </c>
      <c r="L334" s="302">
        <f>D334-D324</f>
        <v>0.12235845877942264</v>
      </c>
      <c r="M334" s="302">
        <f>F334-F324</f>
        <v>0.17777587717615018</v>
      </c>
      <c r="N334" s="302">
        <f>SUM(K334:M334)</f>
        <v>0.69250701739951048</v>
      </c>
    </row>
    <row r="335" spans="1:14" x14ac:dyDescent="0.2">
      <c r="A335" s="282" t="s">
        <v>365</v>
      </c>
      <c r="B335" s="302">
        <f>'Ind T6'!V134</f>
        <v>5.6394776941461187</v>
      </c>
      <c r="C335" s="299" t="str">
        <f>CONCATENATE("(",ROUND((B335/$H336)*100,1),")")</f>
        <v>(32.1)</v>
      </c>
      <c r="D335" s="302">
        <f>'Ind T6'!W134</f>
        <v>3.4013474591109238</v>
      </c>
      <c r="E335" s="299" t="str">
        <f>CONCATENATE("(",ROUND((D335/$H336)*100,1),")")</f>
        <v>(19.4)</v>
      </c>
      <c r="F335" s="302">
        <f>'Ind T6'!X134</f>
        <v>1.0774567538382571</v>
      </c>
      <c r="G335" s="299" t="str">
        <f>CONCATENATE("(",ROUND((F335/$H336)*100,1),")")</f>
        <v>(6.1)</v>
      </c>
      <c r="H335" s="302">
        <f>SUM(B335,D335,F335)</f>
        <v>10.1182819070953</v>
      </c>
      <c r="I335" s="299" t="str">
        <f>CONCATENATE("(",ROUND((H335/$H336)*100,1),")")</f>
        <v>(57.6)</v>
      </c>
      <c r="K335" s="302">
        <f t="shared" ref="K335:K336" si="256">B335-B325</f>
        <v>0.94162442649892242</v>
      </c>
      <c r="L335" s="302">
        <f t="shared" ref="L335:L336" si="257">D335-D325</f>
        <v>-0.18720365389613347</v>
      </c>
      <c r="M335" s="302">
        <f t="shared" ref="M335:M336" si="258">F335-F325</f>
        <v>0.10307220999772571</v>
      </c>
      <c r="N335" s="302">
        <f t="shared" ref="N335:N336" si="259">SUM(K335:M335)</f>
        <v>0.85749298260051465</v>
      </c>
    </row>
    <row r="336" spans="1:14" x14ac:dyDescent="0.2">
      <c r="A336" s="282" t="s">
        <v>363</v>
      </c>
      <c r="B336" s="302">
        <f>SUM(B334:B335)</f>
        <v>10.854695435318202</v>
      </c>
      <c r="C336" s="299" t="str">
        <f>CONCATENATE("(",ROUND((B336/$H336)*100,1),")")</f>
        <v>(61.8)</v>
      </c>
      <c r="D336" s="302">
        <f>SUM(D334:D335)</f>
        <v>4.701018312419059</v>
      </c>
      <c r="E336" s="299" t="str">
        <f>CONCATENATE("(",ROUND((D336/$H336)*100,1),")")</f>
        <v>(26.8)</v>
      </c>
      <c r="F336" s="302">
        <f>SUM(F334:F335)</f>
        <v>2.0062862522627216</v>
      </c>
      <c r="G336" s="299" t="str">
        <f>CONCATENATE("(",ROUND((F336/$H336)*100,1),")")</f>
        <v>(11.4)</v>
      </c>
      <c r="H336" s="302">
        <f>SUM(H334:H335)</f>
        <v>17.561999999999983</v>
      </c>
      <c r="I336" s="299" t="str">
        <f>CONCATENATE("(",ROUND((H336/$H336)*100,1),")")</f>
        <v>(100)</v>
      </c>
      <c r="K336" s="302">
        <f t="shared" si="256"/>
        <v>1.3339971079428601</v>
      </c>
      <c r="L336" s="302">
        <f t="shared" si="257"/>
        <v>-6.4845195116710386E-2</v>
      </c>
      <c r="M336" s="302">
        <f t="shared" si="258"/>
        <v>0.28084808717387588</v>
      </c>
      <c r="N336" s="302">
        <f t="shared" si="259"/>
        <v>1.5500000000000256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25.829788990839418</v>
      </c>
      <c r="C345" s="299" t="str">
        <f>CONCATENATE("(",ROUND((B345/$H347)*100,1),")")</f>
        <v>(40.2)</v>
      </c>
      <c r="D345" s="302">
        <f>'Ind T6'!M144</f>
        <v>4.137314313740613</v>
      </c>
      <c r="E345" s="299" t="str">
        <f>CONCATENATE("(",ROUND((D345/$H347)*100,1),")")</f>
        <v>(6.4)</v>
      </c>
      <c r="F345" s="302">
        <f>'Ind T6'!N144</f>
        <v>5.3063803504178315</v>
      </c>
      <c r="G345" s="299" t="str">
        <f>CONCATENATE("(",ROUND((F345/$H347)*100,1),")")</f>
        <v>(8.3)</v>
      </c>
      <c r="H345" s="302">
        <f>SUM(B345,D345,F345)</f>
        <v>35.273483654997861</v>
      </c>
      <c r="I345" s="299" t="str">
        <f>CONCATENATE("(",ROUND((H345/$H347)*100,1),")")</f>
        <v>(54.9)</v>
      </c>
      <c r="K345" s="302">
        <f>B350-B345</f>
        <v>0.87117268749620536</v>
      </c>
      <c r="L345" s="302">
        <f>D350-D345</f>
        <v>0.29767521489167681</v>
      </c>
      <c r="M345" s="302">
        <f>F350-F345</f>
        <v>0.32937046418255012</v>
      </c>
      <c r="N345" s="302">
        <f>SUM(K345:M345)</f>
        <v>1.4982183665704323</v>
      </c>
    </row>
    <row r="346" spans="1:14" x14ac:dyDescent="0.2">
      <c r="A346" s="282" t="s">
        <v>365</v>
      </c>
      <c r="B346" s="302">
        <f>'Ind T6'!L143</f>
        <v>17.278295556531443</v>
      </c>
      <c r="C346" s="299" t="str">
        <f>CONCATENATE("(",ROUND((B346/$H347)*100,1),")")</f>
        <v>(26.9)</v>
      </c>
      <c r="D346" s="302">
        <f>'Ind T6'!M143</f>
        <v>7.3148208750238259</v>
      </c>
      <c r="E346" s="299" t="str">
        <f>CONCATENATE("(",ROUND((D346/$H347)*100,1),")")</f>
        <v>(11.4)</v>
      </c>
      <c r="F346" s="302">
        <f>'Ind T6'!N143</f>
        <v>4.387399913446842</v>
      </c>
      <c r="G346" s="299" t="str">
        <f>CONCATENATE("(",ROUND((F346/$H347)*100,1),")")</f>
        <v>(6.8)</v>
      </c>
      <c r="H346" s="302">
        <f t="shared" ref="H346" si="260">SUM(B346,D346,F346)</f>
        <v>28.980516345002112</v>
      </c>
      <c r="I346" s="299" t="str">
        <f>CONCATENATE("(",ROUND((H346/$H347)*100,1),")")</f>
        <v>(45.1)</v>
      </c>
      <c r="K346" s="302">
        <f t="shared" ref="K346:K347" si="261">B351-B346</f>
        <v>1.1398757500129477</v>
      </c>
      <c r="L346" s="302">
        <f t="shared" ref="L346:L347" si="262">D351-D346</f>
        <v>0.49159325444689195</v>
      </c>
      <c r="M346" s="302">
        <f t="shared" ref="M346:M347" si="263">F351-F346</f>
        <v>0.43631262896977852</v>
      </c>
      <c r="N346" s="302">
        <f t="shared" ref="N346:N347" si="264">SUM(K346:M346)</f>
        <v>2.0677816334296182</v>
      </c>
    </row>
    <row r="347" spans="1:14" x14ac:dyDescent="0.2">
      <c r="A347" s="282" t="s">
        <v>363</v>
      </c>
      <c r="B347" s="302">
        <f>SUM(B345:B346)</f>
        <v>43.108084547370865</v>
      </c>
      <c r="C347" s="299" t="str">
        <f>CONCATENATE("(",ROUND((B347/$H347)*100,1),")")</f>
        <v>(67.1)</v>
      </c>
      <c r="D347" s="302">
        <f>SUM(D345:D346)</f>
        <v>11.452135188764439</v>
      </c>
      <c r="E347" s="299" t="str">
        <f>CONCATENATE("(",ROUND((D347/$H347)*100,1),")")</f>
        <v>(17.8)</v>
      </c>
      <c r="F347" s="302">
        <f>SUM(F345:F346)</f>
        <v>9.6937802638646744</v>
      </c>
      <c r="G347" s="299" t="str">
        <f>CONCATENATE("(",ROUND((F347/$H347)*100,1),")")</f>
        <v>(15.1)</v>
      </c>
      <c r="H347" s="302">
        <f>SUM(H345:H346)</f>
        <v>64.253999999999976</v>
      </c>
      <c r="I347" s="299" t="str">
        <f>CONCATENATE("(",ROUND((H347/$H347)*100,1),")")</f>
        <v>(100)</v>
      </c>
      <c r="K347" s="302">
        <f t="shared" si="261"/>
        <v>2.011048437509146</v>
      </c>
      <c r="L347" s="302">
        <f t="shared" si="262"/>
        <v>0.78926846933856787</v>
      </c>
      <c r="M347" s="302">
        <f t="shared" si="263"/>
        <v>0.76568309315232774</v>
      </c>
      <c r="N347" s="302">
        <f t="shared" si="264"/>
        <v>3.5660000000000416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26.700961678335624</v>
      </c>
      <c r="C350" s="299" t="str">
        <f>CONCATENATE("(",ROUND((B350/$H352)*100,1),")")</f>
        <v>(39.4)</v>
      </c>
      <c r="D350" s="302">
        <f>'Ind T6'!R144</f>
        <v>4.4349895286322898</v>
      </c>
      <c r="E350" s="299" t="str">
        <f>CONCATENATE("(",ROUND((D350/$H352)*100,1),")")</f>
        <v>(6.5)</v>
      </c>
      <c r="F350" s="302">
        <f>'Ind T6'!S144</f>
        <v>5.6357508146003816</v>
      </c>
      <c r="G350" s="299" t="str">
        <f>CONCATENATE("(",ROUND((F350/$H352)*100,1),")")</f>
        <v>(8.3)</v>
      </c>
      <c r="H350" s="302">
        <f>SUM(B350,D350,F350)</f>
        <v>36.771702021568295</v>
      </c>
      <c r="I350" s="299" t="str">
        <f>CONCATENATE("(",ROUND((H350/$H352)*100,1),")")</f>
        <v>(54.2)</v>
      </c>
      <c r="K350" s="302">
        <f>B355-B350</f>
        <v>1.1538411082333617</v>
      </c>
      <c r="L350" s="302">
        <f>D355-D350</f>
        <v>0.51785006765156893</v>
      </c>
      <c r="M350" s="302">
        <f>F355-F350</f>
        <v>0.50419002903374821</v>
      </c>
      <c r="N350" s="302">
        <f>SUM(K350:M350)</f>
        <v>2.1758812049186789</v>
      </c>
    </row>
    <row r="351" spans="1:14" x14ac:dyDescent="0.2">
      <c r="A351" s="282" t="s">
        <v>365</v>
      </c>
      <c r="B351" s="302">
        <f>'Ind T6'!Q143</f>
        <v>18.418171306544391</v>
      </c>
      <c r="C351" s="299" t="str">
        <f>CONCATENATE("(",ROUND((B351/$H352)*100,1),")")</f>
        <v>(27.2)</v>
      </c>
      <c r="D351" s="302">
        <f>'Ind T6'!R143</f>
        <v>7.8064141294707179</v>
      </c>
      <c r="E351" s="299" t="str">
        <f>CONCATENATE("(",ROUND((D351/$H352)*100,1),")")</f>
        <v>(11.5)</v>
      </c>
      <c r="F351" s="302">
        <f>'Ind T6'!S143</f>
        <v>4.8237125424166205</v>
      </c>
      <c r="G351" s="299" t="str">
        <f>CONCATENATE("(",ROUND((F351/$H352)*100,1),")")</f>
        <v>(7.1)</v>
      </c>
      <c r="H351" s="302">
        <f t="shared" ref="H351" si="265">SUM(B351,D351,F351)</f>
        <v>31.048297978431727</v>
      </c>
      <c r="I351" s="299" t="str">
        <f>CONCATENATE("(",ROUND((H351/$H352)*100,1),")")</f>
        <v>(45.8)</v>
      </c>
      <c r="K351" s="302">
        <f t="shared" ref="K351:K352" si="266">B356-B351</f>
        <v>1.5597307899572392</v>
      </c>
      <c r="L351" s="302">
        <f t="shared" ref="L351:L352" si="267">D356-D351</f>
        <v>0.6911335827222489</v>
      </c>
      <c r="M351" s="302">
        <f t="shared" ref="M351:M352" si="268">F356-F351</f>
        <v>0.72025442240170445</v>
      </c>
      <c r="N351" s="302">
        <f t="shared" ref="N351:N352" si="269">SUM(K351:M351)</f>
        <v>2.9711187950811926</v>
      </c>
    </row>
    <row r="352" spans="1:14" x14ac:dyDescent="0.2">
      <c r="A352" s="282" t="s">
        <v>363</v>
      </c>
      <c r="B352" s="302">
        <f>SUM(B350:B351)</f>
        <v>45.119132984880011</v>
      </c>
      <c r="C352" s="299" t="str">
        <f>CONCATENATE("(",ROUND((B352/$H352)*100,1),")")</f>
        <v>(66.5)</v>
      </c>
      <c r="D352" s="302">
        <f>SUM(D350:D351)</f>
        <v>12.241403658103007</v>
      </c>
      <c r="E352" s="299" t="str">
        <f>CONCATENATE("(",ROUND((D352/$H352)*100,1),")")</f>
        <v>(18)</v>
      </c>
      <c r="F352" s="302">
        <f>SUM(F350:F351)</f>
        <v>10.459463357017002</v>
      </c>
      <c r="G352" s="299" t="str">
        <f>CONCATENATE("(",ROUND((F352/$H352)*100,1),")")</f>
        <v>(15.4)</v>
      </c>
      <c r="H352" s="302">
        <f>SUM(H350:H351)</f>
        <v>67.820000000000022</v>
      </c>
      <c r="I352" s="299" t="str">
        <f>CONCATENATE("(",ROUND((H352/$H352)*100,1),")")</f>
        <v>(100)</v>
      </c>
      <c r="K352" s="302">
        <f t="shared" si="266"/>
        <v>2.7135718981906081</v>
      </c>
      <c r="L352" s="302">
        <f t="shared" si="267"/>
        <v>1.2089836503738187</v>
      </c>
      <c r="M352" s="302">
        <f t="shared" si="268"/>
        <v>1.2244444514354527</v>
      </c>
      <c r="N352" s="302">
        <f t="shared" si="269"/>
        <v>5.1469999999998794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27.854802786568985</v>
      </c>
      <c r="C355" s="299" t="str">
        <f>CONCATENATE("(",ROUND((B355/$H357)*100,1),")")</f>
        <v>(38.2)</v>
      </c>
      <c r="D355" s="302">
        <f>'Ind T6'!W144</f>
        <v>4.9528395962838587</v>
      </c>
      <c r="E355" s="299" t="str">
        <f>CONCATENATE("(",ROUND((D355/$H357)*100,1),")")</f>
        <v>(6.8)</v>
      </c>
      <c r="F355" s="302">
        <f>'Ind T6'!X144</f>
        <v>6.1399408436341298</v>
      </c>
      <c r="G355" s="299" t="str">
        <f>CONCATENATE("(",ROUND((F355/$H357)*100,1),")")</f>
        <v>(8.4)</v>
      </c>
      <c r="H355" s="302">
        <f>SUM(B355,D355,F355)</f>
        <v>38.947583226486977</v>
      </c>
      <c r="I355" s="299" t="str">
        <f>CONCATENATE("(",ROUND((H355/$H357)*100,1),")")</f>
        <v>(53.4)</v>
      </c>
      <c r="K355" s="302">
        <f>B355-B345</f>
        <v>2.0250137957295671</v>
      </c>
      <c r="L355" s="302">
        <f>D355-D345</f>
        <v>0.81552528254324574</v>
      </c>
      <c r="M355" s="302">
        <f>F355-F345</f>
        <v>0.83356049321629833</v>
      </c>
      <c r="N355" s="302">
        <f>SUM(K355:M355)</f>
        <v>3.6740995714891111</v>
      </c>
    </row>
    <row r="356" spans="1:14" x14ac:dyDescent="0.2">
      <c r="A356" s="282" t="s">
        <v>365</v>
      </c>
      <c r="B356" s="302">
        <f>'Ind T6'!V143</f>
        <v>19.97790209650163</v>
      </c>
      <c r="C356" s="299" t="str">
        <f>CONCATENATE("(",ROUND((B356/$H357)*100,1),")")</f>
        <v>(27.4)</v>
      </c>
      <c r="D356" s="302">
        <f>'Ind T6'!W143</f>
        <v>8.4975477121929668</v>
      </c>
      <c r="E356" s="299" t="str">
        <f>CONCATENATE("(",ROUND((D356/$H357)*100,1),")")</f>
        <v>(11.6)</v>
      </c>
      <c r="F356" s="302">
        <f>'Ind T6'!X143</f>
        <v>5.543966964818325</v>
      </c>
      <c r="G356" s="299" t="str">
        <f>CONCATENATE("(",ROUND((F356/$H357)*100,1),")")</f>
        <v>(7.6)</v>
      </c>
      <c r="H356" s="302">
        <f t="shared" ref="H356" si="270">SUM(B356,D356,F356)</f>
        <v>34.019416773512923</v>
      </c>
      <c r="I356" s="299" t="str">
        <f>CONCATENATE("(",ROUND((H356/$H357)*100,1),")")</f>
        <v>(46.6)</v>
      </c>
      <c r="K356" s="302">
        <f t="shared" ref="K356:K357" si="271">B356-B346</f>
        <v>2.699606539970187</v>
      </c>
      <c r="L356" s="302">
        <f t="shared" ref="L356:L357" si="272">D356-D346</f>
        <v>1.1827268371691408</v>
      </c>
      <c r="M356" s="302">
        <f t="shared" ref="M356:M357" si="273">F356-F346</f>
        <v>1.156567051371483</v>
      </c>
      <c r="N356" s="302">
        <f t="shared" ref="N356:N357" si="274">SUM(K356:M356)</f>
        <v>5.0389004285108108</v>
      </c>
    </row>
    <row r="357" spans="1:14" x14ac:dyDescent="0.2">
      <c r="A357" s="282" t="s">
        <v>363</v>
      </c>
      <c r="B357" s="302">
        <f>SUM(B355:B356)</f>
        <v>47.832704883070619</v>
      </c>
      <c r="C357" s="299" t="str">
        <f>CONCATENATE("(",ROUND((B357/$H357)*100,1),")")</f>
        <v>(65.6)</v>
      </c>
      <c r="D357" s="302">
        <f>SUM(D355:D356)</f>
        <v>13.450387308476826</v>
      </c>
      <c r="E357" s="299" t="str">
        <f>CONCATENATE("(",ROUND((D357/$H357)*100,1),")")</f>
        <v>(18.4)</v>
      </c>
      <c r="F357" s="302">
        <f>SUM(F355:F356)</f>
        <v>11.683907808452455</v>
      </c>
      <c r="G357" s="299" t="str">
        <f>CONCATENATE("(",ROUND((F357/$H357)*100,1),")")</f>
        <v>(16)</v>
      </c>
      <c r="H357" s="302">
        <f>SUM(H355:H356)</f>
        <v>72.966999999999899</v>
      </c>
      <c r="I357" s="299" t="str">
        <f>CONCATENATE("(",ROUND((H357/$H357)*100,1),")")</f>
        <v>(100)</v>
      </c>
      <c r="K357" s="302">
        <f t="shared" si="271"/>
        <v>4.724620335699754</v>
      </c>
      <c r="L357" s="302">
        <f t="shared" si="272"/>
        <v>1.9982521197123866</v>
      </c>
      <c r="M357" s="302">
        <f t="shared" si="273"/>
        <v>1.9901275445877804</v>
      </c>
      <c r="N357" s="302">
        <f t="shared" si="274"/>
        <v>8.712999999999921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20.618004395850921</v>
      </c>
      <c r="C366" s="299" t="str">
        <f>CONCATENATE("(",ROUND((B366/$H368)*100,1),")")</f>
        <v>(33)</v>
      </c>
      <c r="D366" s="302">
        <f>'Ind T6'!M153</f>
        <v>9.0395580842741854</v>
      </c>
      <c r="E366" s="299" t="str">
        <f>CONCATENATE("(",ROUND((D366/$H368)*100,1),")")</f>
        <v>(14.5)</v>
      </c>
      <c r="F366" s="302">
        <f>'Ind T6'!N153</f>
        <v>5.1340656674759231</v>
      </c>
      <c r="G366" s="299" t="str">
        <f>CONCATENATE("(",ROUND((F366/$H368)*100,1),")")</f>
        <v>(8.2)</v>
      </c>
      <c r="H366" s="302">
        <f>SUM(B366,D366,F366)</f>
        <v>34.791628147601031</v>
      </c>
      <c r="I366" s="299" t="str">
        <f>CONCATENATE("(",ROUND((H366/$H368)*100,1),")")</f>
        <v>(55.7)</v>
      </c>
      <c r="K366" s="302">
        <f>B371-B366</f>
        <v>1.12250513243551</v>
      </c>
      <c r="L366" s="302">
        <f>D371-D366</f>
        <v>0.47254685445463629</v>
      </c>
      <c r="M366" s="302">
        <f>F371-F366</f>
        <v>0.1948008030971291</v>
      </c>
      <c r="N366" s="302">
        <f>SUM(K366:M366)</f>
        <v>1.7898527899872754</v>
      </c>
    </row>
    <row r="367" spans="1:14" x14ac:dyDescent="0.2">
      <c r="A367" s="282" t="s">
        <v>365</v>
      </c>
      <c r="B367" s="302">
        <f>'Ind T6'!L152</f>
        <v>11.385594574271783</v>
      </c>
      <c r="C367" s="299" t="str">
        <f>CONCATENATE("(",ROUND((B367/$H368)*100,1),")")</f>
        <v>(18.2)</v>
      </c>
      <c r="D367" s="302">
        <f>'Ind T6'!M152</f>
        <v>11.597862011334112</v>
      </c>
      <c r="E367" s="299" t="str">
        <f>CONCATENATE("(",ROUND((D367/$H368)*100,1),")")</f>
        <v>(18.6)</v>
      </c>
      <c r="F367" s="302">
        <f>'Ind T6'!N152</f>
        <v>4.6529152667930784</v>
      </c>
      <c r="G367" s="299" t="str">
        <f>CONCATENATE("(",ROUND((F367/$H368)*100,1),")")</f>
        <v>(7.5)</v>
      </c>
      <c r="H367" s="302">
        <f t="shared" ref="H367" si="275">SUM(B367,D367,F367)</f>
        <v>27.636371852398973</v>
      </c>
      <c r="I367" s="299" t="str">
        <f>CONCATENATE("(",ROUND((H367/$H368)*100,1),")")</f>
        <v>(44.3)</v>
      </c>
      <c r="K367" s="302">
        <f t="shared" ref="K367:K368" si="276">B372-B367</f>
        <v>0.83563353044971223</v>
      </c>
      <c r="L367" s="302">
        <f t="shared" ref="L367:L368" si="277">D372-D367</f>
        <v>0.40187366375173816</v>
      </c>
      <c r="M367" s="302">
        <f t="shared" ref="M367:M368" si="278">F372-F367</f>
        <v>0.17164001581112487</v>
      </c>
      <c r="N367" s="302">
        <f t="shared" ref="N367:N368" si="279">SUM(K367:M367)</f>
        <v>1.4091472100125753</v>
      </c>
    </row>
    <row r="368" spans="1:14" x14ac:dyDescent="0.2">
      <c r="A368" s="282" t="s">
        <v>363</v>
      </c>
      <c r="B368" s="302">
        <f>SUM(B366:B367)</f>
        <v>32.003598970122702</v>
      </c>
      <c r="C368" s="299" t="str">
        <f>CONCATENATE("(",ROUND((B368/$H368)*100,1),")")</f>
        <v>(51.3)</v>
      </c>
      <c r="D368" s="302">
        <f>SUM(D366:D367)</f>
        <v>20.637420095608299</v>
      </c>
      <c r="E368" s="299" t="str">
        <f>CONCATENATE("(",ROUND((D368/$H368)*100,1),")")</f>
        <v>(33.1)</v>
      </c>
      <c r="F368" s="302">
        <f>SUM(F366:F367)</f>
        <v>9.7869809342690015</v>
      </c>
      <c r="G368" s="299" t="str">
        <f>CONCATENATE("(",ROUND((F368/$H368)*100,1),")")</f>
        <v>(15.7)</v>
      </c>
      <c r="H368" s="302">
        <f>SUM(H366:H367)</f>
        <v>62.428000000000004</v>
      </c>
      <c r="I368" s="299" t="str">
        <f>CONCATENATE("(",ROUND((H368/$H368)*100,1),")")</f>
        <v>(100)</v>
      </c>
      <c r="K368" s="302">
        <f t="shared" si="276"/>
        <v>1.9581386628852258</v>
      </c>
      <c r="L368" s="302">
        <f t="shared" si="277"/>
        <v>0.8744205182063709</v>
      </c>
      <c r="M368" s="302">
        <f t="shared" si="278"/>
        <v>0.36644081890825397</v>
      </c>
      <c r="N368" s="302">
        <f t="shared" si="279"/>
        <v>3.1989999999998506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21.740509528286431</v>
      </c>
      <c r="C371" s="299" t="str">
        <f>CONCATENATE("(",ROUND((B371/$H373)*100,1),")")</f>
        <v>(33.1)</v>
      </c>
      <c r="D371" s="302">
        <f>'Ind T6'!R153</f>
        <v>9.5121049387288217</v>
      </c>
      <c r="E371" s="299" t="str">
        <f>CONCATENATE("(",ROUND((D371/$H373)*100,1),")")</f>
        <v>(14.5)</v>
      </c>
      <c r="F371" s="302">
        <f>'Ind T6'!S153</f>
        <v>5.3288664705730522</v>
      </c>
      <c r="G371" s="299" t="str">
        <f>CONCATENATE("(",ROUND((F371/$H373)*100,1),")")</f>
        <v>(8.1)</v>
      </c>
      <c r="H371" s="302">
        <f>SUM(B371,D371,F371)</f>
        <v>36.581480937588303</v>
      </c>
      <c r="I371" s="299" t="str">
        <f>CONCATENATE("(",ROUND((H371/$H373)*100,1),")")</f>
        <v>(55.7)</v>
      </c>
      <c r="K371" s="302">
        <f>B376-B371</f>
        <v>2.0600395422766837</v>
      </c>
      <c r="L371" s="302">
        <f>D376-D371</f>
        <v>0.80608999332281783</v>
      </c>
      <c r="M371" s="302">
        <f>F376-F371</f>
        <v>0.52312690120086547</v>
      </c>
      <c r="N371" s="302">
        <f>SUM(K371:M371)</f>
        <v>3.389256436800367</v>
      </c>
    </row>
    <row r="372" spans="1:14" x14ac:dyDescent="0.2">
      <c r="A372" s="282" t="s">
        <v>365</v>
      </c>
      <c r="B372" s="302">
        <f>'Ind T6'!Q152</f>
        <v>12.221228104721495</v>
      </c>
      <c r="C372" s="299" t="str">
        <f>CONCATENATE("(",ROUND((B372/$H373)*100,1),")")</f>
        <v>(18.6)</v>
      </c>
      <c r="D372" s="302">
        <f>'Ind T6'!R152</f>
        <v>11.99973567508585</v>
      </c>
      <c r="E372" s="299" t="str">
        <f>CONCATENATE("(",ROUND((D372/$H373)*100,1),")")</f>
        <v>(18.3)</v>
      </c>
      <c r="F372" s="302">
        <f>'Ind T6'!S152</f>
        <v>4.8245552826042033</v>
      </c>
      <c r="G372" s="299" t="str">
        <f>CONCATENATE("(",ROUND((F372/$H373)*100,1),")")</f>
        <v>(7.4)</v>
      </c>
      <c r="H372" s="302">
        <f t="shared" ref="H372" si="280">SUM(B372,D372,F372)</f>
        <v>29.04551906241155</v>
      </c>
      <c r="I372" s="299" t="str">
        <f>CONCATENATE("(",ROUND((H372/$H373)*100,1),")")</f>
        <v>(44.3)</v>
      </c>
      <c r="K372" s="302">
        <f t="shared" ref="K372:K373" si="281">B377-B372</f>
        <v>1.4562688139156474</v>
      </c>
      <c r="L372" s="302">
        <f t="shared" ref="L372:L373" si="282">D377-D372</f>
        <v>0.6881436259053455</v>
      </c>
      <c r="M372" s="302">
        <f t="shared" ref="M372:M373" si="283">F377-F372</f>
        <v>0.50433112337880281</v>
      </c>
      <c r="N372" s="302">
        <f t="shared" ref="N372:N373" si="284">SUM(K372:M372)</f>
        <v>2.6487435631997958</v>
      </c>
    </row>
    <row r="373" spans="1:14" x14ac:dyDescent="0.2">
      <c r="A373" s="282" t="s">
        <v>363</v>
      </c>
      <c r="B373" s="302">
        <f>SUM(B371:B372)</f>
        <v>33.961737633007928</v>
      </c>
      <c r="C373" s="299" t="str">
        <f>CONCATENATE("(",ROUND((B373/$H373)*100,1),")")</f>
        <v>(51.7)</v>
      </c>
      <c r="D373" s="302">
        <f>SUM(D371:D372)</f>
        <v>21.51184061381467</v>
      </c>
      <c r="E373" s="299" t="str">
        <f>CONCATENATE("(",ROUND((D373/$H373)*100,1),")")</f>
        <v>(32.8)</v>
      </c>
      <c r="F373" s="302">
        <f>SUM(F371:F372)</f>
        <v>10.153421753177255</v>
      </c>
      <c r="G373" s="299" t="str">
        <f>CONCATENATE("(",ROUND((F373/$H373)*100,1),")")</f>
        <v>(15.5)</v>
      </c>
      <c r="H373" s="302">
        <f>SUM(H371:H372)</f>
        <v>65.626999999999853</v>
      </c>
      <c r="I373" s="299" t="str">
        <f>CONCATENATE("(",ROUND((H373/$H373)*100,1),")")</f>
        <v>(100)</v>
      </c>
      <c r="K373" s="302">
        <f t="shared" si="281"/>
        <v>3.5163083561923258</v>
      </c>
      <c r="L373" s="302">
        <f t="shared" si="282"/>
        <v>1.4942336192281651</v>
      </c>
      <c r="M373" s="302">
        <f t="shared" si="283"/>
        <v>1.0274580245796692</v>
      </c>
      <c r="N373" s="302">
        <f t="shared" si="284"/>
        <v>6.0380000000001601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23.800549070563115</v>
      </c>
      <c r="C376" s="299" t="str">
        <f>CONCATENATE("(",ROUND((B376/$H378)*100,1),")")</f>
        <v>(33.2)</v>
      </c>
      <c r="D376" s="302">
        <f>'Ind T6'!W153</f>
        <v>10.31819493205164</v>
      </c>
      <c r="E376" s="299" t="str">
        <f>CONCATENATE("(",ROUND((D376/$H378)*100,1),")")</f>
        <v>(14.4)</v>
      </c>
      <c r="F376" s="302">
        <f>'Ind T6'!X153</f>
        <v>5.8519933717739177</v>
      </c>
      <c r="G376" s="299" t="str">
        <f>CONCATENATE("(",ROUND((F376/$H378)*100,1),")")</f>
        <v>(8.2)</v>
      </c>
      <c r="H376" s="302">
        <f>SUM(B376,D376,F376)</f>
        <v>39.970737374388669</v>
      </c>
      <c r="I376" s="299" t="str">
        <f>CONCATENATE("(",ROUND((H376/$H378)*100,1),")")</f>
        <v>(55.8)</v>
      </c>
      <c r="K376" s="302">
        <f>B376-B366</f>
        <v>3.1825446747121937</v>
      </c>
      <c r="L376" s="302">
        <f>D376-D366</f>
        <v>1.2786368477774541</v>
      </c>
      <c r="M376" s="302">
        <f>F376-F366</f>
        <v>0.71792770429799457</v>
      </c>
      <c r="N376" s="302">
        <f>SUM(K376:M376)</f>
        <v>5.1791092267876424</v>
      </c>
    </row>
    <row r="377" spans="1:14" x14ac:dyDescent="0.2">
      <c r="A377" s="282" t="s">
        <v>365</v>
      </c>
      <c r="B377" s="302">
        <f>'Ind T6'!V152</f>
        <v>13.677496918637143</v>
      </c>
      <c r="C377" s="299" t="str">
        <f>CONCATENATE("(",ROUND((B377/$H378)*100,1),")")</f>
        <v>(19.1)</v>
      </c>
      <c r="D377" s="302">
        <f>'Ind T6'!W152</f>
        <v>12.687879300991195</v>
      </c>
      <c r="E377" s="299" t="str">
        <f>CONCATENATE("(",ROUND((D377/$H378)*100,1),")")</f>
        <v>(17.7)</v>
      </c>
      <c r="F377" s="302">
        <f>'Ind T6'!X152</f>
        <v>5.3288864059830061</v>
      </c>
      <c r="G377" s="299" t="str">
        <f>CONCATENATE("(",ROUND((F377/$H378)*100,1),")")</f>
        <v>(7.4)</v>
      </c>
      <c r="H377" s="302">
        <f t="shared" ref="H377" si="285">SUM(B377,D377,F377)</f>
        <v>31.694262625611344</v>
      </c>
      <c r="I377" s="299" t="str">
        <f>CONCATENATE("(",ROUND((H377/$H378)*100,1),")")</f>
        <v>(44.2)</v>
      </c>
      <c r="K377" s="302">
        <f t="shared" ref="K377:K378" si="286">B377-B367</f>
        <v>2.2919023443653597</v>
      </c>
      <c r="L377" s="302">
        <f t="shared" ref="L377:L378" si="287">D377-D367</f>
        <v>1.0900172896570837</v>
      </c>
      <c r="M377" s="302">
        <f t="shared" ref="M377:M378" si="288">F377-F367</f>
        <v>0.67597113918992768</v>
      </c>
      <c r="N377" s="302">
        <f t="shared" ref="N377:N378" si="289">SUM(K377:M377)</f>
        <v>4.057890773212371</v>
      </c>
    </row>
    <row r="378" spans="1:14" x14ac:dyDescent="0.2">
      <c r="A378" s="282" t="s">
        <v>363</v>
      </c>
      <c r="B378" s="302">
        <f>SUM(B376:B377)</f>
        <v>37.478045989200254</v>
      </c>
      <c r="C378" s="299" t="str">
        <f>CONCATENATE("(",ROUND((B378/$H378)*100,1),")")</f>
        <v>(52.3)</v>
      </c>
      <c r="D378" s="302">
        <f>SUM(D376:D377)</f>
        <v>23.006074233042835</v>
      </c>
      <c r="E378" s="299" t="str">
        <f>CONCATENATE("(",ROUND((D378/$H378)*100,1),")")</f>
        <v>(32.1)</v>
      </c>
      <c r="F378" s="302">
        <f>SUM(F376:F377)</f>
        <v>11.180879777756925</v>
      </c>
      <c r="G378" s="299" t="str">
        <f>CONCATENATE("(",ROUND((F378/$H378)*100,1),")")</f>
        <v>(15.6)</v>
      </c>
      <c r="H378" s="302">
        <f>SUM(H376:H377)</f>
        <v>71.66500000000002</v>
      </c>
      <c r="I378" s="299" t="str">
        <f>CONCATENATE("(",ROUND((H378/$H378)*100,1),")")</f>
        <v>(100)</v>
      </c>
      <c r="K378" s="302">
        <f t="shared" si="286"/>
        <v>5.4744470190775516</v>
      </c>
      <c r="L378" s="302">
        <f t="shared" si="287"/>
        <v>2.368654137434536</v>
      </c>
      <c r="M378" s="302">
        <f t="shared" si="288"/>
        <v>1.3938988434879231</v>
      </c>
      <c r="N378" s="302">
        <f t="shared" si="289"/>
        <v>9.2370000000000108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12.868603324156538</v>
      </c>
      <c r="C387" s="299" t="str">
        <f>CONCATENATE("(",ROUND((B387/$H389)*100,1),")")</f>
        <v>(35.9)</v>
      </c>
      <c r="D387" s="302">
        <f>'Ind T6'!M162</f>
        <v>1.8532950791201219</v>
      </c>
      <c r="E387" s="299" t="str">
        <f>CONCATENATE("(",ROUND((D387/$H389)*100,1),")")</f>
        <v>(5.2)</v>
      </c>
      <c r="F387" s="302">
        <f>'Ind T6'!N162</f>
        <v>0.69589515170147487</v>
      </c>
      <c r="G387" s="299" t="str">
        <f>CONCATENATE("(",ROUND((F387/$H389)*100,1),")")</f>
        <v>(1.9)</v>
      </c>
      <c r="H387" s="302">
        <f>SUM(B387,D387,F387)</f>
        <v>15.417793554978134</v>
      </c>
      <c r="I387" s="299" t="str">
        <f>CONCATENATE("(",ROUND((H387/$H389)*100,1),")")</f>
        <v>(43.1)</v>
      </c>
      <c r="K387" s="302">
        <f>B392-B387</f>
        <v>0.20140802905611466</v>
      </c>
      <c r="L387" s="302">
        <f>D392-D387</f>
        <v>0.17125338866274276</v>
      </c>
      <c r="M387" s="302">
        <f>F392-F387</f>
        <v>2.6123513831985634E-2</v>
      </c>
      <c r="N387" s="302">
        <f>SUM(K387:M387)</f>
        <v>0.39878493155084305</v>
      </c>
    </row>
    <row r="388" spans="1:14" x14ac:dyDescent="0.2">
      <c r="A388" s="282" t="s">
        <v>365</v>
      </c>
      <c r="B388" s="302">
        <f>'Ind T6'!L161</f>
        <v>10.709457388524839</v>
      </c>
      <c r="C388" s="299" t="str">
        <f>CONCATENATE("(",ROUND((B388/$H389)*100,1),")")</f>
        <v>(29.9)</v>
      </c>
      <c r="D388" s="302">
        <f>'Ind T6'!M161</f>
        <v>8.5243258238181738</v>
      </c>
      <c r="E388" s="299" t="str">
        <f>CONCATENATE("(",ROUND((D388/$H389)*100,1),")")</f>
        <v>(23.8)</v>
      </c>
      <c r="F388" s="302">
        <f>'Ind T6'!N161</f>
        <v>1.1514232326789173</v>
      </c>
      <c r="G388" s="299" t="str">
        <f>CONCATENATE("(",ROUND((F388/$H389)*100,1),")")</f>
        <v>(3.2)</v>
      </c>
      <c r="H388" s="302">
        <f t="shared" ref="H388" si="290">SUM(B388,D388,F388)</f>
        <v>20.385206445021929</v>
      </c>
      <c r="I388" s="299" t="str">
        <f>CONCATENATE("(",ROUND((H388/$H389)*100,1),")")</f>
        <v>(56.9)</v>
      </c>
      <c r="K388" s="302">
        <f t="shared" ref="K388:K389" si="291">B393-B388</f>
        <v>0.3916431070211317</v>
      </c>
      <c r="L388" s="302">
        <f t="shared" ref="L388:L389" si="292">D393-D388</f>
        <v>0.32992981671913491</v>
      </c>
      <c r="M388" s="302">
        <f t="shared" ref="M388:M389" si="293">F393-F388</f>
        <v>4.3642144708730957E-2</v>
      </c>
      <c r="N388" s="302">
        <f t="shared" ref="N388:N389" si="294">SUM(K388:M388)</f>
        <v>0.76521506844899756</v>
      </c>
    </row>
    <row r="389" spans="1:14" x14ac:dyDescent="0.2">
      <c r="A389" s="282" t="s">
        <v>363</v>
      </c>
      <c r="B389" s="302">
        <f>SUM(B387:B388)</f>
        <v>23.578060712681378</v>
      </c>
      <c r="C389" s="299" t="str">
        <f>CONCATENATE("(",ROUND((B389/$H389)*100,1),")")</f>
        <v>(65.9)</v>
      </c>
      <c r="D389" s="302">
        <f>SUM(D387:D388)</f>
        <v>10.377620902938295</v>
      </c>
      <c r="E389" s="299" t="str">
        <f>CONCATENATE("(",ROUND((D389/$H389)*100,1),")")</f>
        <v>(29)</v>
      </c>
      <c r="F389" s="302">
        <f>SUM(F387:F388)</f>
        <v>1.8473183843803922</v>
      </c>
      <c r="G389" s="299" t="str">
        <f>CONCATENATE("(",ROUND((F389/$H389)*100,1),")")</f>
        <v>(5.2)</v>
      </c>
      <c r="H389" s="302">
        <f>SUM(H387:H388)</f>
        <v>35.803000000000061</v>
      </c>
      <c r="I389" s="299" t="str">
        <f>CONCATENATE("(",ROUND((H389/$H389)*100,1),")")</f>
        <v>(100)</v>
      </c>
      <c r="K389" s="302">
        <f t="shared" si="291"/>
        <v>0.59305113607724635</v>
      </c>
      <c r="L389" s="302">
        <f t="shared" si="292"/>
        <v>0.50118320538187788</v>
      </c>
      <c r="M389" s="302">
        <f t="shared" si="293"/>
        <v>6.9765658540716702E-2</v>
      </c>
      <c r="N389" s="302">
        <f t="shared" si="294"/>
        <v>1.1639999999998409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13.070011353212653</v>
      </c>
      <c r="C392" s="299" t="str">
        <f>CONCATENATE("(",ROUND((B392/$H394)*100,1),")")</f>
        <v>(35.4)</v>
      </c>
      <c r="D392" s="302">
        <f>'Ind T6'!R162</f>
        <v>2.0245484677828647</v>
      </c>
      <c r="E392" s="299" t="str">
        <f>CONCATENATE("(",ROUND((D392/$H394)*100,1),")")</f>
        <v>(5.5)</v>
      </c>
      <c r="F392" s="302">
        <f>'Ind T6'!S162</f>
        <v>0.7220186655334605</v>
      </c>
      <c r="G392" s="299" t="str">
        <f>CONCATENATE("(",ROUND((F392/$H394)*100,1),")")</f>
        <v>(2)</v>
      </c>
      <c r="H392" s="302">
        <f>SUM(B392,D392,F392)</f>
        <v>15.816578486528977</v>
      </c>
      <c r="I392" s="299" t="str">
        <f>CONCATENATE("(",ROUND((H392/$H394)*100,1),")")</f>
        <v>(42.8)</v>
      </c>
      <c r="K392" s="302">
        <f>B397-B392</f>
        <v>-0.62276782129717212</v>
      </c>
      <c r="L392" s="302">
        <f>D397-D392</f>
        <v>0.19265584804803915</v>
      </c>
      <c r="M392" s="302">
        <f>F397-F392</f>
        <v>2.4664069047334314E-3</v>
      </c>
      <c r="N392" s="302">
        <f>SUM(K392:M392)</f>
        <v>-0.42764556634439954</v>
      </c>
    </row>
    <row r="393" spans="1:14" x14ac:dyDescent="0.2">
      <c r="A393" s="282" t="s">
        <v>365</v>
      </c>
      <c r="B393" s="302">
        <f>'Ind T6'!Q161</f>
        <v>11.101100495545971</v>
      </c>
      <c r="C393" s="299" t="str">
        <f>CONCATENATE("(",ROUND((B393/$H394)*100,1),")")</f>
        <v>(30)</v>
      </c>
      <c r="D393" s="302">
        <f>'Ind T6'!R161</f>
        <v>8.8542556405373087</v>
      </c>
      <c r="E393" s="299" t="str">
        <f>CONCATENATE("(",ROUND((D393/$H394)*100,1),")")</f>
        <v>(24)</v>
      </c>
      <c r="F393" s="302">
        <f>'Ind T6'!S161</f>
        <v>1.1950653773876483</v>
      </c>
      <c r="G393" s="299" t="str">
        <f>CONCATENATE("(",ROUND((F393/$H394)*100,1),")")</f>
        <v>(3.2)</v>
      </c>
      <c r="H393" s="302">
        <f t="shared" ref="H393" si="295">SUM(B393,D393,F393)</f>
        <v>21.150421513470931</v>
      </c>
      <c r="I393" s="299" t="str">
        <f>CONCATENATE("(",ROUND((H393/$H394)*100,1),")")</f>
        <v>(57.2)</v>
      </c>
      <c r="K393" s="302">
        <f t="shared" ref="K393:K394" si="296">B398-B393</f>
        <v>-8.0327571772794926E-2</v>
      </c>
      <c r="L393" s="302">
        <f t="shared" ref="L393:L394" si="297">D398-D393</f>
        <v>-6.0186836990494541E-2</v>
      </c>
      <c r="M393" s="302">
        <f t="shared" ref="M393:M394" si="298">F398-F393</f>
        <v>1.1599751077973064E-3</v>
      </c>
      <c r="N393" s="302">
        <f t="shared" ref="N393:N394" si="299">SUM(K393:M393)</f>
        <v>-0.13935443365549216</v>
      </c>
    </row>
    <row r="394" spans="1:14" x14ac:dyDescent="0.2">
      <c r="A394" s="282" t="s">
        <v>363</v>
      </c>
      <c r="B394" s="302">
        <f>SUM(B392:B393)</f>
        <v>24.171111848758624</v>
      </c>
      <c r="C394" s="299" t="str">
        <f>CONCATENATE("(",ROUND((B394/$H394)*100,1),")")</f>
        <v>(65.4)</v>
      </c>
      <c r="D394" s="302">
        <f>SUM(D392:D393)</f>
        <v>10.878804108320173</v>
      </c>
      <c r="E394" s="299" t="str">
        <f>CONCATENATE("(",ROUND((D394/$H394)*100,1),")")</f>
        <v>(29.4)</v>
      </c>
      <c r="F394" s="302">
        <f>SUM(F392:F393)</f>
        <v>1.9170840429211089</v>
      </c>
      <c r="G394" s="299" t="str">
        <f>CONCATENATE("(",ROUND((F394/$H394)*100,1),")")</f>
        <v>(5.2)</v>
      </c>
      <c r="H394" s="302">
        <f>SUM(H392:H393)</f>
        <v>36.966999999999906</v>
      </c>
      <c r="I394" s="299" t="str">
        <f>CONCATENATE("(",ROUND((H394/$H394)*100,1),")")</f>
        <v>(100)</v>
      </c>
      <c r="K394" s="302">
        <f t="shared" si="296"/>
        <v>-0.70309539306996882</v>
      </c>
      <c r="L394" s="302">
        <f t="shared" si="297"/>
        <v>0.13246901105754461</v>
      </c>
      <c r="M394" s="302">
        <f t="shared" si="298"/>
        <v>3.6263820125306268E-3</v>
      </c>
      <c r="N394" s="302">
        <f t="shared" si="299"/>
        <v>-0.56699999999989359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12.447243531915481</v>
      </c>
      <c r="C397" s="299" t="str">
        <f>CONCATENATE("(",ROUND((B397/$H399)*100,1),")")</f>
        <v>(34.2)</v>
      </c>
      <c r="D397" s="302">
        <f>'Ind T6'!W162</f>
        <v>2.2172043158309038</v>
      </c>
      <c r="E397" s="299" t="str">
        <f>CONCATENATE("(",ROUND((D397/$H399)*100,1),")")</f>
        <v>(6.1)</v>
      </c>
      <c r="F397" s="302">
        <f>'Ind T6'!X162</f>
        <v>0.72448507243819393</v>
      </c>
      <c r="G397" s="299" t="str">
        <f>CONCATENATE("(",ROUND((F397/$H399)*100,1),")")</f>
        <v>(2)</v>
      </c>
      <c r="H397" s="302">
        <f>SUM(B397,D397,F397)</f>
        <v>15.388932920184578</v>
      </c>
      <c r="I397" s="299" t="str">
        <f>CONCATENATE("(",ROUND((H397/$H399)*100,1),")")</f>
        <v>(42.3)</v>
      </c>
      <c r="K397" s="302">
        <f>B397-B387</f>
        <v>-0.42135979224105746</v>
      </c>
      <c r="L397" s="302">
        <f>D397-D387</f>
        <v>0.3639092367107819</v>
      </c>
      <c r="M397" s="302">
        <f>F397-F387</f>
        <v>2.8589920736719066E-2</v>
      </c>
      <c r="N397" s="302">
        <f>SUM(K397:M397)</f>
        <v>-2.8860634793556494E-2</v>
      </c>
    </row>
    <row r="398" spans="1:14" x14ac:dyDescent="0.2">
      <c r="A398" s="282" t="s">
        <v>365</v>
      </c>
      <c r="B398" s="302">
        <f>'Ind T6'!V161</f>
        <v>11.020772923773176</v>
      </c>
      <c r="C398" s="299" t="str">
        <f>CONCATENATE("(",ROUND((B398/$H399)*100,1),")")</f>
        <v>(30.3)</v>
      </c>
      <c r="D398" s="302">
        <f>'Ind T6'!W161</f>
        <v>8.7940688035468142</v>
      </c>
      <c r="E398" s="299" t="str">
        <f>CONCATENATE("(",ROUND((D398/$H399)*100,1),")")</f>
        <v>(24.2)</v>
      </c>
      <c r="F398" s="302">
        <f>'Ind T6'!X161</f>
        <v>1.1962253524954456</v>
      </c>
      <c r="G398" s="299" t="str">
        <f>CONCATENATE("(",ROUND((F398/$H399)*100,1),")")</f>
        <v>(3.3)</v>
      </c>
      <c r="H398" s="302">
        <f t="shared" ref="H398" si="300">SUM(B398,D398,F398)</f>
        <v>21.011067079815437</v>
      </c>
      <c r="I398" s="299" t="str">
        <f>CONCATENATE("(",ROUND((H398/$H399)*100,1),")")</f>
        <v>(57.7)</v>
      </c>
      <c r="K398" s="302">
        <f t="shared" ref="K398:K399" si="301">B398-B388</f>
        <v>0.31131553524833677</v>
      </c>
      <c r="L398" s="302">
        <f t="shared" ref="L398:L399" si="302">D398-D388</f>
        <v>0.26974297972864036</v>
      </c>
      <c r="M398" s="302">
        <f t="shared" ref="M398:M399" si="303">F398-F388</f>
        <v>4.4802119816528263E-2</v>
      </c>
      <c r="N398" s="302">
        <f t="shared" ref="N398:N399" si="304">SUM(K398:M398)</f>
        <v>0.6258606347935054</v>
      </c>
    </row>
    <row r="399" spans="1:14" x14ac:dyDescent="0.2">
      <c r="A399" s="282" t="s">
        <v>363</v>
      </c>
      <c r="B399" s="302">
        <f>SUM(B397:B398)</f>
        <v>23.468016455688655</v>
      </c>
      <c r="C399" s="299" t="str">
        <f>CONCATENATE("(",ROUND((B399/$H399)*100,1),")")</f>
        <v>(64.5)</v>
      </c>
      <c r="D399" s="302">
        <f>SUM(D397:D398)</f>
        <v>11.011273119377718</v>
      </c>
      <c r="E399" s="299" t="str">
        <f>CONCATENATE("(",ROUND((D399/$H399)*100,1),")")</f>
        <v>(30.3)</v>
      </c>
      <c r="F399" s="302">
        <f>SUM(F397:F398)</f>
        <v>1.9207104249336395</v>
      </c>
      <c r="G399" s="299" t="str">
        <f>CONCATENATE("(",ROUND((F399/$H399)*100,1),")")</f>
        <v>(5.3)</v>
      </c>
      <c r="H399" s="302">
        <f>SUM(H397:H398)</f>
        <v>36.400000000000013</v>
      </c>
      <c r="I399" s="299" t="str">
        <f>CONCATENATE("(",ROUND((H399/$H399)*100,1),")")</f>
        <v>(100)</v>
      </c>
      <c r="K399" s="302">
        <f t="shared" si="301"/>
        <v>-0.11004425699272247</v>
      </c>
      <c r="L399" s="302">
        <f t="shared" si="302"/>
        <v>0.63365221643942249</v>
      </c>
      <c r="M399" s="302">
        <f t="shared" si="303"/>
        <v>7.3392040553247329E-2</v>
      </c>
      <c r="N399" s="302">
        <f t="shared" si="304"/>
        <v>0.59699999999994735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12.809918272467282</v>
      </c>
      <c r="C408" s="299" t="str">
        <f>CONCATENATE("(",ROUND((B408/$H410)*100,1),")")</f>
        <v>(16.6)</v>
      </c>
      <c r="D408" s="302">
        <f>'Ind T6'!M171</f>
        <v>6.4508671271691593</v>
      </c>
      <c r="E408" s="299" t="str">
        <f>CONCATENATE("(",ROUND((D408/$H410)*100,1),")")</f>
        <v>(8.3)</v>
      </c>
      <c r="F408" s="302">
        <f>'Ind T6'!N171</f>
        <v>4.1579762137498486</v>
      </c>
      <c r="G408" s="299" t="str">
        <f>CONCATENATE("(",ROUND((F408/$H410)*100,1),")")</f>
        <v>(5.4)</v>
      </c>
      <c r="H408" s="302">
        <f>SUM(B408,D408,F408)</f>
        <v>23.418761613386287</v>
      </c>
      <c r="I408" s="299" t="str">
        <f>CONCATENATE("(",ROUND((H408/$H410)*100,1),")")</f>
        <v>(30.3)</v>
      </c>
      <c r="K408" s="302">
        <f>B413-B408</f>
        <v>-0.18380449257497133</v>
      </c>
      <c r="L408" s="302">
        <f>D413-D408</f>
        <v>7.8135406290347653E-2</v>
      </c>
      <c r="M408" s="302">
        <f>F413-F408</f>
        <v>7.5094917608262257E-2</v>
      </c>
      <c r="N408" s="302">
        <f>SUM(K408:M408)</f>
        <v>-3.0574168676361424E-2</v>
      </c>
    </row>
    <row r="409" spans="1:14" x14ac:dyDescent="0.2">
      <c r="A409" s="282" t="s">
        <v>365</v>
      </c>
      <c r="B409" s="302">
        <f>'Ind T6'!L170</f>
        <v>20.049332493432239</v>
      </c>
      <c r="C409" s="299" t="str">
        <f>CONCATENATE("(",ROUND((B409/$H410)*100,1),")")</f>
        <v>(25.9)</v>
      </c>
      <c r="D409" s="302">
        <f>'Ind T6'!M170</f>
        <v>27.627077734915328</v>
      </c>
      <c r="E409" s="299" t="str">
        <f>CONCATENATE("(",ROUND((D409/$H410)*100,1),")")</f>
        <v>(35.7)</v>
      </c>
      <c r="F409" s="302">
        <f>'Ind T6'!N170</f>
        <v>6.2458281582661703</v>
      </c>
      <c r="G409" s="299" t="str">
        <f>CONCATENATE("(",ROUND((F409/$H410)*100,1),")")</f>
        <v>(8.1)</v>
      </c>
      <c r="H409" s="302">
        <f t="shared" ref="H409" si="305">SUM(B409,D409,F409)</f>
        <v>53.922238386613735</v>
      </c>
      <c r="I409" s="299" t="str">
        <f>CONCATENATE("(",ROUND((H409/$H410)*100,1),")")</f>
        <v>(69.7)</v>
      </c>
      <c r="K409" s="302">
        <f t="shared" ref="K409:K410" si="306">B414-B409</f>
        <v>0.41889428637437831</v>
      </c>
      <c r="L409" s="302">
        <f t="shared" ref="L409:L410" si="307">D414-D409</f>
        <v>-0.62984842093950277</v>
      </c>
      <c r="M409" s="302">
        <f t="shared" ref="M409:M410" si="308">F414-F409</f>
        <v>6.1528303241513704E-2</v>
      </c>
      <c r="N409" s="302">
        <f t="shared" ref="N409:N410" si="309">SUM(K409:M409)</f>
        <v>-0.14942583132361076</v>
      </c>
    </row>
    <row r="410" spans="1:14" x14ac:dyDescent="0.2">
      <c r="A410" s="282" t="s">
        <v>363</v>
      </c>
      <c r="B410" s="302">
        <f>SUM(B408:B409)</f>
        <v>32.859250765899517</v>
      </c>
      <c r="C410" s="299" t="str">
        <f>CONCATENATE("(",ROUND((B410/$H410)*100,1),")")</f>
        <v>(42.5)</v>
      </c>
      <c r="D410" s="302">
        <f>SUM(D408:D409)</f>
        <v>34.077944862084486</v>
      </c>
      <c r="E410" s="299" t="str">
        <f>CONCATENATE("(",ROUND((D410/$H410)*100,1),")")</f>
        <v>(44.1)</v>
      </c>
      <c r="F410" s="302">
        <f>SUM(F408:F409)</f>
        <v>10.403804372016019</v>
      </c>
      <c r="G410" s="299" t="str">
        <f>CONCATENATE("(",ROUND((F410/$H410)*100,1),")")</f>
        <v>(13.5)</v>
      </c>
      <c r="H410" s="302">
        <f>SUM(H408:H409)</f>
        <v>77.341000000000022</v>
      </c>
      <c r="I410" s="299" t="str">
        <f>CONCATENATE("(",ROUND((H410/$H410)*100,1),")")</f>
        <v>(100)</v>
      </c>
      <c r="K410" s="302">
        <f t="shared" si="306"/>
        <v>0.23508979379941053</v>
      </c>
      <c r="L410" s="302">
        <f t="shared" si="307"/>
        <v>-0.55171301464915246</v>
      </c>
      <c r="M410" s="302">
        <f t="shared" si="308"/>
        <v>0.13662322084977596</v>
      </c>
      <c r="N410" s="302">
        <f t="shared" si="309"/>
        <v>-0.17999999999996597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12.626113779892311</v>
      </c>
      <c r="C413" s="299" t="str">
        <f>CONCATENATE("(",ROUND((B413/$H415)*100,1),")")</f>
        <v>(16.4)</v>
      </c>
      <c r="D413" s="302">
        <f>'Ind T6'!R171</f>
        <v>6.529002533459507</v>
      </c>
      <c r="E413" s="299" t="str">
        <f>CONCATENATE("(",ROUND((D413/$H415)*100,1),")")</f>
        <v>(8.5)</v>
      </c>
      <c r="F413" s="302">
        <f>'Ind T6'!S171</f>
        <v>4.2330711313581109</v>
      </c>
      <c r="G413" s="299" t="str">
        <f>CONCATENATE("(",ROUND((F413/$H415)*100,1),")")</f>
        <v>(5.5)</v>
      </c>
      <c r="H413" s="302">
        <f>SUM(B413,D413,F413)</f>
        <v>23.388187444709928</v>
      </c>
      <c r="I413" s="299" t="str">
        <f>CONCATENATE("(",ROUND((H413/$H415)*100,1),")")</f>
        <v>(30.3)</v>
      </c>
      <c r="K413" s="302">
        <f>B418-B413</f>
        <v>-2.2720746917919143E-3</v>
      </c>
      <c r="L413" s="302">
        <f>D418-D413</f>
        <v>0.31292821528872938</v>
      </c>
      <c r="M413" s="302">
        <f>F418-F413</f>
        <v>0.24223386772998801</v>
      </c>
      <c r="N413" s="302">
        <f>SUM(K413:M413)</f>
        <v>0.55289000832692548</v>
      </c>
    </row>
    <row r="414" spans="1:14" x14ac:dyDescent="0.2">
      <c r="A414" s="282" t="s">
        <v>365</v>
      </c>
      <c r="B414" s="302">
        <f>'Ind T6'!Q170</f>
        <v>20.468226779806617</v>
      </c>
      <c r="C414" s="299" t="str">
        <f>CONCATENATE("(",ROUND((B414/$H415)*100,1),")")</f>
        <v>(26.5)</v>
      </c>
      <c r="D414" s="302">
        <f>'Ind T6'!R170</f>
        <v>26.997229313975826</v>
      </c>
      <c r="E414" s="299" t="str">
        <f>CONCATENATE("(",ROUND((D414/$H415)*100,1),")")</f>
        <v>(35)</v>
      </c>
      <c r="F414" s="302">
        <f>'Ind T6'!S170</f>
        <v>6.307356461507684</v>
      </c>
      <c r="G414" s="299" t="str">
        <f>CONCATENATE("(",ROUND((F414/$H415)*100,1),")")</f>
        <v>(8.2)</v>
      </c>
      <c r="H414" s="302">
        <f t="shared" ref="H414" si="310">SUM(B414,D414,F414)</f>
        <v>53.77281255529013</v>
      </c>
      <c r="I414" s="299" t="str">
        <f>CONCATENATE("(",ROUND((H414/$H415)*100,1),")")</f>
        <v>(69.7)</v>
      </c>
      <c r="K414" s="302">
        <f t="shared" ref="K414:K415" si="311">B419-B414</f>
        <v>1.5006625459709184</v>
      </c>
      <c r="L414" s="302">
        <f t="shared" ref="L414:L415" si="312">D419-D414</f>
        <v>-0.50893014709929929</v>
      </c>
      <c r="M414" s="302">
        <f t="shared" ref="M414:M415" si="313">F419-F414</f>
        <v>0.17137759280144405</v>
      </c>
      <c r="N414" s="302">
        <f t="shared" ref="N414:N415" si="314">SUM(K414:M414)</f>
        <v>1.1631099916730632</v>
      </c>
    </row>
    <row r="415" spans="1:14" x14ac:dyDescent="0.2">
      <c r="A415" s="282" t="s">
        <v>363</v>
      </c>
      <c r="B415" s="302">
        <f>SUM(B413:B414)</f>
        <v>33.094340559698928</v>
      </c>
      <c r="C415" s="299" t="str">
        <f>CONCATENATE("(",ROUND((B415/$H415)*100,1),")")</f>
        <v>(42.9)</v>
      </c>
      <c r="D415" s="302">
        <f>SUM(D413:D414)</f>
        <v>33.526231847435334</v>
      </c>
      <c r="E415" s="299" t="str">
        <f>CONCATENATE("(",ROUND((D415/$H415)*100,1),")")</f>
        <v>(43.4)</v>
      </c>
      <c r="F415" s="302">
        <f>SUM(F413:F414)</f>
        <v>10.540427592865795</v>
      </c>
      <c r="G415" s="299" t="str">
        <f>CONCATENATE("(",ROUND((F415/$H415)*100,1),")")</f>
        <v>(13.7)</v>
      </c>
      <c r="H415" s="302">
        <f>SUM(H413:H414)</f>
        <v>77.161000000000058</v>
      </c>
      <c r="I415" s="299" t="str">
        <f>CONCATENATE("(",ROUND((H415/$H415)*100,1),")")</f>
        <v>(100)</v>
      </c>
      <c r="K415" s="302">
        <f t="shared" si="311"/>
        <v>1.4983904712791301</v>
      </c>
      <c r="L415" s="302">
        <f t="shared" si="312"/>
        <v>-0.1960019318105708</v>
      </c>
      <c r="M415" s="302">
        <f t="shared" si="313"/>
        <v>0.41361146053143294</v>
      </c>
      <c r="N415" s="302">
        <f t="shared" si="314"/>
        <v>1.7159999999999922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12.623841705200519</v>
      </c>
      <c r="C418" s="299" t="str">
        <f>CONCATENATE("(",ROUND((B418/$H420)*100,1),")")</f>
        <v>(16)</v>
      </c>
      <c r="D418" s="302">
        <f>'Ind T6'!W171</f>
        <v>6.8419307487482364</v>
      </c>
      <c r="E418" s="299" t="str">
        <f>CONCATENATE("(",ROUND((D418/$H420)*100,1),")")</f>
        <v>(8.7)</v>
      </c>
      <c r="F418" s="302">
        <f>'Ind T6'!X171</f>
        <v>4.4753049990880989</v>
      </c>
      <c r="G418" s="299" t="str">
        <f>CONCATENATE("(",ROUND((F418/$H420)*100,1),")")</f>
        <v>(5.7)</v>
      </c>
      <c r="H418" s="302">
        <f>SUM(B418,D418,F418)</f>
        <v>23.941077453036854</v>
      </c>
      <c r="I418" s="299" t="str">
        <f>CONCATENATE("(",ROUND((H418/$H420)*100,1),")")</f>
        <v>(30.4)</v>
      </c>
      <c r="K418" s="302">
        <f>B418-B408</f>
        <v>-0.18607656726676325</v>
      </c>
      <c r="L418" s="302">
        <f>D418-D408</f>
        <v>0.39106362157907704</v>
      </c>
      <c r="M418" s="302">
        <f>F418-F408</f>
        <v>0.31732878533825026</v>
      </c>
      <c r="N418" s="302">
        <f>SUM(K418:M418)</f>
        <v>0.52231583965056405</v>
      </c>
    </row>
    <row r="419" spans="1:14" x14ac:dyDescent="0.2">
      <c r="A419" s="282" t="s">
        <v>365</v>
      </c>
      <c r="B419" s="302">
        <f>'Ind T6'!V170</f>
        <v>21.968889325777536</v>
      </c>
      <c r="C419" s="299" t="str">
        <f>CONCATENATE("(",ROUND((B419/$H420)*100,1),")")</f>
        <v>(27.9)</v>
      </c>
      <c r="D419" s="302">
        <f>'Ind T6'!W170</f>
        <v>26.488299166876526</v>
      </c>
      <c r="E419" s="299" t="str">
        <f>CONCATENATE("(",ROUND((D419/$H420)*100,1),")")</f>
        <v>(33.6)</v>
      </c>
      <c r="F419" s="302">
        <f>'Ind T6'!X170</f>
        <v>6.4787340543091281</v>
      </c>
      <c r="G419" s="299" t="str">
        <f>CONCATENATE("(",ROUND((F419/$H420)*100,1),")")</f>
        <v>(8.2)</v>
      </c>
      <c r="H419" s="302">
        <f t="shared" ref="H419" si="315">SUM(B419,D419,F419)</f>
        <v>54.935922546963191</v>
      </c>
      <c r="I419" s="299" t="str">
        <f>CONCATENATE("(",ROUND((H419/$H420)*100,1),")")</f>
        <v>(69.6)</v>
      </c>
      <c r="K419" s="302">
        <f t="shared" ref="K419:K420" si="316">B419-B409</f>
        <v>1.9195568323452967</v>
      </c>
      <c r="L419" s="302">
        <f t="shared" ref="L419:L420" si="317">D419-D409</f>
        <v>-1.1387785680388021</v>
      </c>
      <c r="M419" s="302">
        <f t="shared" ref="M419:M420" si="318">F419-F409</f>
        <v>0.23290589604295775</v>
      </c>
      <c r="N419" s="302">
        <f t="shared" ref="N419:N420" si="319">SUM(K419:M419)</f>
        <v>1.0136841603494524</v>
      </c>
    </row>
    <row r="420" spans="1:14" x14ac:dyDescent="0.2">
      <c r="A420" s="282" t="s">
        <v>363</v>
      </c>
      <c r="B420" s="302">
        <f>SUM(B418:B419)</f>
        <v>34.592731030978058</v>
      </c>
      <c r="C420" s="299" t="str">
        <f>CONCATENATE("(",ROUND((B420/$H420)*100,1),")")</f>
        <v>(43.9)</v>
      </c>
      <c r="D420" s="302">
        <f>SUM(D418:D419)</f>
        <v>33.330229915624763</v>
      </c>
      <c r="E420" s="299" t="str">
        <f>CONCATENATE("(",ROUND((D420/$H420)*100,1),")")</f>
        <v>(42.3)</v>
      </c>
      <c r="F420" s="302">
        <f>SUM(F418:F419)</f>
        <v>10.954039053397228</v>
      </c>
      <c r="G420" s="299" t="str">
        <f>CONCATENATE("(",ROUND((F420/$H420)*100,1),")")</f>
        <v>(13.9)</v>
      </c>
      <c r="H420" s="302">
        <f>SUM(H418:H419)</f>
        <v>78.877000000000038</v>
      </c>
      <c r="I420" s="299" t="str">
        <f>CONCATENATE("(",ROUND((H420/$H420)*100,1),")")</f>
        <v>(100)</v>
      </c>
      <c r="K420" s="302">
        <f t="shared" si="316"/>
        <v>1.7334802650785406</v>
      </c>
      <c r="L420" s="302">
        <f t="shared" si="317"/>
        <v>-0.74771494645972325</v>
      </c>
      <c r="M420" s="302">
        <f t="shared" si="318"/>
        <v>0.5502346813812089</v>
      </c>
      <c r="N420" s="302">
        <f t="shared" si="319"/>
        <v>1.5360000000000262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15.566881930978736</v>
      </c>
      <c r="C429" s="299" t="str">
        <f>CONCATENATE("(",ROUND((B429/$H431)*100,1),")")</f>
        <v>(13.3)</v>
      </c>
      <c r="D429" s="302">
        <f>'Ind T6'!M180</f>
        <v>6.6644909856962347</v>
      </c>
      <c r="E429" s="299" t="str">
        <f>CONCATENATE("(",ROUND((D429/$H431)*100,1),")")</f>
        <v>(5.7)</v>
      </c>
      <c r="F429" s="302">
        <f>'Ind T6'!N180</f>
        <v>2.1079483106841916</v>
      </c>
      <c r="G429" s="299" t="str">
        <f>CONCATENATE("(",ROUND((F429/$H431)*100,1),")")</f>
        <v>(1.8)</v>
      </c>
      <c r="H429" s="302">
        <f>SUM(B429,D429,F429)</f>
        <v>24.339321227359164</v>
      </c>
      <c r="I429" s="299" t="str">
        <f>CONCATENATE("(",ROUND((H429/$H431)*100,1),")")</f>
        <v>(20.8)</v>
      </c>
      <c r="K429" s="302">
        <f>B434-B429</f>
        <v>0.55503639681920269</v>
      </c>
      <c r="L429" s="302">
        <f>D434-D429</f>
        <v>0.32374361753136327</v>
      </c>
      <c r="M429" s="302">
        <f>F434-F429</f>
        <v>-7.9722937430521945E-3</v>
      </c>
      <c r="N429" s="302">
        <f>SUM(K429:M429)</f>
        <v>0.87080772060751377</v>
      </c>
    </row>
    <row r="430" spans="1:14" x14ac:dyDescent="0.2">
      <c r="A430" s="282" t="s">
        <v>365</v>
      </c>
      <c r="B430" s="302">
        <f>'Ind T6'!L179</f>
        <v>43.602293183087582</v>
      </c>
      <c r="C430" s="299" t="str">
        <f>CONCATENATE("(",ROUND((B430/$H431)*100,1),")")</f>
        <v>(37.2)</v>
      </c>
      <c r="D430" s="302">
        <f>'Ind T6'!M179</f>
        <v>40.717246061957965</v>
      </c>
      <c r="E430" s="299" t="str">
        <f>CONCATENATE("(",ROUND((D430/$H431)*100,1),")")</f>
        <v>(34.8)</v>
      </c>
      <c r="F430" s="302">
        <f>'Ind T6'!N179</f>
        <v>8.4191395275951866</v>
      </c>
      <c r="G430" s="299" t="str">
        <f>CONCATENATE("(",ROUND((F430/$H431)*100,1),")")</f>
        <v>(7.2)</v>
      </c>
      <c r="H430" s="302">
        <f t="shared" ref="H430" si="320">SUM(B430,D430,F430)</f>
        <v>92.738678772640739</v>
      </c>
      <c r="I430" s="299" t="str">
        <f>CONCATENATE("(",ROUND((H430/$H431)*100,1),")")</f>
        <v>(79.2)</v>
      </c>
      <c r="K430" s="302">
        <f t="shared" ref="K430:K431" si="321">B435-B430</f>
        <v>2.5937737113105541</v>
      </c>
      <c r="L430" s="302">
        <f t="shared" ref="L430:L431" si="322">D435-D430</f>
        <v>-9.0733035907092585E-2</v>
      </c>
      <c r="M430" s="302">
        <f t="shared" ref="M430:M431" si="323">F435-F430</f>
        <v>0.71915160398930311</v>
      </c>
      <c r="N430" s="302">
        <f t="shared" ref="N430:N431" si="324">SUM(K430:M430)</f>
        <v>3.2221922793927646</v>
      </c>
    </row>
    <row r="431" spans="1:14" x14ac:dyDescent="0.2">
      <c r="A431" s="282" t="s">
        <v>363</v>
      </c>
      <c r="B431" s="302">
        <f>SUM(B429:B430)</f>
        <v>59.16917511406632</v>
      </c>
      <c r="C431" s="299" t="str">
        <f>CONCATENATE("(",ROUND((B431/$H431)*100,1),")")</f>
        <v>(50.5)</v>
      </c>
      <c r="D431" s="302">
        <f>SUM(D429:D430)</f>
        <v>47.381737047654198</v>
      </c>
      <c r="E431" s="299" t="str">
        <f>CONCATENATE("(",ROUND((D431/$H431)*100,1),")")</f>
        <v>(40.5)</v>
      </c>
      <c r="F431" s="302">
        <f>SUM(F429:F430)</f>
        <v>10.527087838279378</v>
      </c>
      <c r="G431" s="299" t="str">
        <f>CONCATENATE("(",ROUND((F431/$H431)*100,1),")")</f>
        <v>(9)</v>
      </c>
      <c r="H431" s="302">
        <f>SUM(H429:H430)</f>
        <v>117.0779999999999</v>
      </c>
      <c r="I431" s="299" t="str">
        <f>CONCATENATE("(",ROUND((H431/$H431)*100,1),")")</f>
        <v>(100)</v>
      </c>
      <c r="K431" s="302">
        <f t="shared" si="321"/>
        <v>3.1488101081297515</v>
      </c>
      <c r="L431" s="302">
        <f t="shared" si="322"/>
        <v>0.23301058162427069</v>
      </c>
      <c r="M431" s="302">
        <f t="shared" si="323"/>
        <v>0.71117931024625136</v>
      </c>
      <c r="N431" s="302">
        <f t="shared" si="324"/>
        <v>4.0930000000002735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16.121918327797939</v>
      </c>
      <c r="C434" s="299" t="str">
        <f>CONCATENATE("(",ROUND((B434/$H436)*100,1),")")</f>
        <v>(13.3)</v>
      </c>
      <c r="D434" s="302">
        <f>'Ind T6'!R180</f>
        <v>6.9882346032275979</v>
      </c>
      <c r="E434" s="299" t="str">
        <f>CONCATENATE("(",ROUND((D434/$H436)*100,1),")")</f>
        <v>(5.8)</v>
      </c>
      <c r="F434" s="302">
        <f>'Ind T6'!S180</f>
        <v>2.0999760169411394</v>
      </c>
      <c r="G434" s="299" t="str">
        <f>CONCATENATE("(",ROUND((F434/$H436)*100,1),")")</f>
        <v>(1.7)</v>
      </c>
      <c r="H434" s="302">
        <f>SUM(B434,D434,F434)</f>
        <v>25.210128947966677</v>
      </c>
      <c r="I434" s="299" t="str">
        <f>CONCATENATE("(",ROUND((H434/$H436)*100,1),")")</f>
        <v>(20.8)</v>
      </c>
      <c r="K434" s="302">
        <f>B439-B434</f>
        <v>0.27805733825757173</v>
      </c>
      <c r="L434" s="302">
        <f>D439-D434</f>
        <v>0.28522807809390471</v>
      </c>
      <c r="M434" s="302">
        <f>F439-F434</f>
        <v>-0.14742636142633159</v>
      </c>
      <c r="N434" s="302">
        <f>SUM(K434:M434)</f>
        <v>0.41585905492514486</v>
      </c>
    </row>
    <row r="435" spans="1:14" x14ac:dyDescent="0.2">
      <c r="A435" s="282" t="s">
        <v>365</v>
      </c>
      <c r="B435" s="302">
        <f>'Ind T6'!Q179</f>
        <v>46.196066894398136</v>
      </c>
      <c r="C435" s="299" t="str">
        <f>CONCATENATE("(",ROUND((B435/$H436)*100,1),")")</f>
        <v>(38.1)</v>
      </c>
      <c r="D435" s="302">
        <f>'Ind T6'!R179</f>
        <v>40.626513026050873</v>
      </c>
      <c r="E435" s="299" t="str">
        <f>CONCATENATE("(",ROUND((D435/$H436)*100,1),")")</f>
        <v>(33.5)</v>
      </c>
      <c r="F435" s="302">
        <f>'Ind T6'!S179</f>
        <v>9.1382911315844897</v>
      </c>
      <c r="G435" s="299" t="str">
        <f>CONCATENATE("(",ROUND((F435/$H436)*100,1),")")</f>
        <v>(7.5)</v>
      </c>
      <c r="H435" s="302">
        <f t="shared" ref="H435" si="325">SUM(B435,D435,F435)</f>
        <v>95.960871052033511</v>
      </c>
      <c r="I435" s="299" t="str">
        <f>CONCATENATE("(",ROUND((H435/$H436)*100,1),")")</f>
        <v>(79.2)</v>
      </c>
      <c r="K435" s="302">
        <f t="shared" ref="K435:K436" si="326">B440-B435</f>
        <v>2.8815379630078937</v>
      </c>
      <c r="L435" s="302">
        <f t="shared" ref="L435:L436" si="327">D440-D435</f>
        <v>-2.5010440714059712</v>
      </c>
      <c r="M435" s="302">
        <f t="shared" ref="M435:M436" si="328">F440-F435</f>
        <v>0.81464705347274702</v>
      </c>
      <c r="N435" s="302">
        <f t="shared" ref="N435:N436" si="329">SUM(K435:M435)</f>
        <v>1.1951409450746695</v>
      </c>
    </row>
    <row r="436" spans="1:14" x14ac:dyDescent="0.2">
      <c r="A436" s="282" t="s">
        <v>363</v>
      </c>
      <c r="B436" s="302">
        <f>SUM(B434:B435)</f>
        <v>62.317985222196072</v>
      </c>
      <c r="C436" s="299" t="str">
        <f>CONCATENATE("(",ROUND((B436/$H436)*100,1),")")</f>
        <v>(51.4)</v>
      </c>
      <c r="D436" s="302">
        <f>SUM(D434:D435)</f>
        <v>47.614747629278469</v>
      </c>
      <c r="E436" s="299" t="str">
        <f>CONCATENATE("(",ROUND((D436/$H436)*100,1),")")</f>
        <v>(39.3)</v>
      </c>
      <c r="F436" s="302">
        <f>SUM(F434:F435)</f>
        <v>11.23826714852563</v>
      </c>
      <c r="G436" s="299" t="str">
        <f>CONCATENATE("(",ROUND((F436/$H436)*100,1),")")</f>
        <v>(9.3)</v>
      </c>
      <c r="H436" s="302">
        <f>SUM(H434:H435)</f>
        <v>121.17100000000019</v>
      </c>
      <c r="I436" s="299" t="str">
        <f>CONCATENATE("(",ROUND((H436/$H436)*100,1),")")</f>
        <v>(100)</v>
      </c>
      <c r="K436" s="302">
        <f t="shared" si="326"/>
        <v>3.1595953012654689</v>
      </c>
      <c r="L436" s="302">
        <f t="shared" si="327"/>
        <v>-2.2158159933120629</v>
      </c>
      <c r="M436" s="302">
        <f t="shared" si="328"/>
        <v>0.66722069204641521</v>
      </c>
      <c r="N436" s="302">
        <f t="shared" si="329"/>
        <v>1.6109999999998212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16.399975666055511</v>
      </c>
      <c r="C439" s="299" t="str">
        <f>CONCATENATE("(",ROUND((B439/$H441)*100,1),")")</f>
        <v>(13.4)</v>
      </c>
      <c r="D439" s="302">
        <f>'Ind T6'!W180</f>
        <v>7.2734626813215026</v>
      </c>
      <c r="E439" s="299" t="str">
        <f>CONCATENATE("(",ROUND((D439/$H441)*100,1),")")</f>
        <v>(5.9)</v>
      </c>
      <c r="F439" s="302">
        <f>'Ind T6'!X180</f>
        <v>1.9525496555148079</v>
      </c>
      <c r="G439" s="299" t="str">
        <f>CONCATENATE("(",ROUND((F439/$H441)*100,1),")")</f>
        <v>(1.6)</v>
      </c>
      <c r="H439" s="302">
        <f>SUM(B439,D439,F439)</f>
        <v>25.625988002891823</v>
      </c>
      <c r="I439" s="299" t="str">
        <f>CONCATENATE("(",ROUND((H439/$H441)*100,1),")")</f>
        <v>(20.9)</v>
      </c>
      <c r="K439" s="302">
        <f>B439-B429</f>
        <v>0.83309373507677442</v>
      </c>
      <c r="L439" s="302">
        <f>D439-D429</f>
        <v>0.60897169562526798</v>
      </c>
      <c r="M439" s="302">
        <f>F439-F429</f>
        <v>-0.15539865516938378</v>
      </c>
      <c r="N439" s="302">
        <f>SUM(K439:M439)</f>
        <v>1.2866667755326586</v>
      </c>
    </row>
    <row r="440" spans="1:14" x14ac:dyDescent="0.2">
      <c r="A440" s="282" t="s">
        <v>365</v>
      </c>
      <c r="B440" s="302">
        <f>'Ind T6'!V179</f>
        <v>49.07760485740603</v>
      </c>
      <c r="C440" s="299" t="str">
        <f>CONCATENATE("(",ROUND((B440/$H441)*100,1),")")</f>
        <v>(40)</v>
      </c>
      <c r="D440" s="302">
        <f>'Ind T6'!W179</f>
        <v>38.125468954644901</v>
      </c>
      <c r="E440" s="299" t="str">
        <f>CONCATENATE("(",ROUND((D440/$H441)*100,1),")")</f>
        <v>(31.1)</v>
      </c>
      <c r="F440" s="302">
        <f>'Ind T6'!X179</f>
        <v>9.9529381850572367</v>
      </c>
      <c r="G440" s="299" t="str">
        <f>CONCATENATE("(",ROUND((F440/$H441)*100,1),")")</f>
        <v>(8.1)</v>
      </c>
      <c r="H440" s="302">
        <f t="shared" ref="H440" si="330">SUM(B440,D440,F440)</f>
        <v>97.156011997108166</v>
      </c>
      <c r="I440" s="299" t="str">
        <f>CONCATENATE("(",ROUND((H440/$H441)*100,1),")")</f>
        <v>(79.1)</v>
      </c>
      <c r="K440" s="302">
        <f t="shared" ref="K440:K441" si="331">B440-B430</f>
        <v>5.4753116743184478</v>
      </c>
      <c r="L440" s="302">
        <f t="shared" ref="L440:L441" si="332">D440-D430</f>
        <v>-2.5917771073130638</v>
      </c>
      <c r="M440" s="302">
        <f t="shared" ref="M440:M441" si="333">F440-F430</f>
        <v>1.5337986574620501</v>
      </c>
      <c r="N440" s="302">
        <f t="shared" ref="N440:N441" si="334">SUM(K440:M440)</f>
        <v>4.4173332244674341</v>
      </c>
    </row>
    <row r="441" spans="1:14" x14ac:dyDescent="0.2">
      <c r="A441" s="282" t="s">
        <v>363</v>
      </c>
      <c r="B441" s="302">
        <f>SUM(B439:B440)</f>
        <v>65.47758052346154</v>
      </c>
      <c r="C441" s="299" t="str">
        <f>CONCATENATE("(",ROUND((B441/$H441)*100,1),")")</f>
        <v>(53.3)</v>
      </c>
      <c r="D441" s="302">
        <f>SUM(D439:D440)</f>
        <v>45.398931635966406</v>
      </c>
      <c r="E441" s="299" t="str">
        <f>CONCATENATE("(",ROUND((D441/$H441)*100,1),")")</f>
        <v>(37)</v>
      </c>
      <c r="F441" s="302">
        <f>SUM(F439:F440)</f>
        <v>11.905487840572045</v>
      </c>
      <c r="G441" s="299" t="str">
        <f>CONCATENATE("(",ROUND((F441/$H441)*100,1),")")</f>
        <v>(9.7)</v>
      </c>
      <c r="H441" s="302">
        <f>SUM(H439:H440)</f>
        <v>122.78199999999998</v>
      </c>
      <c r="I441" s="299" t="str">
        <f>CONCATENATE("(",ROUND((H441/$H441)*100,1),")")</f>
        <v>(100)</v>
      </c>
      <c r="K441" s="302">
        <f t="shared" si="331"/>
        <v>6.3084054093952204</v>
      </c>
      <c r="L441" s="302">
        <f t="shared" si="332"/>
        <v>-1.9828054116877922</v>
      </c>
      <c r="M441" s="302">
        <f t="shared" si="333"/>
        <v>1.3784000022926666</v>
      </c>
      <c r="N441" s="302">
        <f t="shared" si="334"/>
        <v>5.7040000000000948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4.7142391908335162</v>
      </c>
      <c r="C450" s="299" t="str">
        <f>CONCATENATE("(",ROUND((B450/$H452)*100,1),")")</f>
        <v>(18.3)</v>
      </c>
      <c r="D450" s="302">
        <f>'Ind T6'!M189</f>
        <v>3.7767656459237791</v>
      </c>
      <c r="E450" s="299" t="str">
        <f>CONCATENATE("(",ROUND((D450/$H452)*100,1),")")</f>
        <v>(14.7)</v>
      </c>
      <c r="F450" s="302">
        <f>'Ind T6'!N189</f>
        <v>3.5002923216058486</v>
      </c>
      <c r="G450" s="299" t="str">
        <f>CONCATENATE("(",ROUND((F450/$H452)*100,1),")")</f>
        <v>(13.6)</v>
      </c>
      <c r="H450" s="302">
        <f>SUM(B450,D450,F450)</f>
        <v>11.991297158363142</v>
      </c>
      <c r="I450" s="299" t="str">
        <f>CONCATENATE("(",ROUND((H450/$H452)*100,1),")")</f>
        <v>(46.6)</v>
      </c>
      <c r="K450" s="302">
        <f>B455-B450</f>
        <v>0.39257722112543725</v>
      </c>
      <c r="L450" s="302">
        <f>D455-D450</f>
        <v>0.41936582276189194</v>
      </c>
      <c r="M450" s="302">
        <f>F455-F450</f>
        <v>0.24340531294338508</v>
      </c>
      <c r="N450" s="302">
        <f>SUM(K450:M450)</f>
        <v>1.0553483568307143</v>
      </c>
    </row>
    <row r="451" spans="1:14" x14ac:dyDescent="0.2">
      <c r="A451" s="282" t="s">
        <v>365</v>
      </c>
      <c r="B451" s="302">
        <f>'Ind T6'!L188</f>
        <v>3.4915874803022984</v>
      </c>
      <c r="C451" s="299" t="str">
        <f>CONCATENATE("(",ROUND((B451/$H452)*100,1),")")</f>
        <v>(13.6)</v>
      </c>
      <c r="D451" s="302">
        <f>'Ind T6'!M188</f>
        <v>5.8791740198578557</v>
      </c>
      <c r="E451" s="299" t="str">
        <f>CONCATENATE("(",ROUND((D451/$H452)*100,1),")")</f>
        <v>(22.8)</v>
      </c>
      <c r="F451" s="302">
        <f>'Ind T6'!N188</f>
        <v>4.3819413414766819</v>
      </c>
      <c r="G451" s="299" t="str">
        <f>CONCATENATE("(",ROUND((F451/$H452)*100,1),")")</f>
        <v>(17)</v>
      </c>
      <c r="H451" s="302">
        <f t="shared" ref="H451" si="335">SUM(B451,D451,F451)</f>
        <v>13.752702841636836</v>
      </c>
      <c r="I451" s="299" t="str">
        <f>CONCATENATE("(",ROUND((H451/$H452)*100,1),")")</f>
        <v>(53.4)</v>
      </c>
      <c r="K451" s="302">
        <f t="shared" ref="K451:K452" si="336">B456-B451</f>
        <v>0.11962641812691821</v>
      </c>
      <c r="L451" s="302">
        <f t="shared" ref="L451:L452" si="337">D456-D451</f>
        <v>0.4637194006047185</v>
      </c>
      <c r="M451" s="302">
        <f t="shared" ref="M451:M452" si="338">F456-F451</f>
        <v>3.1305824437648511E-2</v>
      </c>
      <c r="N451" s="302">
        <f t="shared" ref="N451:N452" si="339">SUM(K451:M451)</f>
        <v>0.61465164316928522</v>
      </c>
    </row>
    <row r="452" spans="1:14" x14ac:dyDescent="0.2">
      <c r="A452" s="282" t="s">
        <v>363</v>
      </c>
      <c r="B452" s="302">
        <f>SUM(B450:B451)</f>
        <v>8.2058266711358137</v>
      </c>
      <c r="C452" s="299" t="str">
        <f>CONCATENATE("(",ROUND((B452/$H452)*100,1),")")</f>
        <v>(31.9)</v>
      </c>
      <c r="D452" s="302">
        <f>SUM(D450:D451)</f>
        <v>9.6559396657816343</v>
      </c>
      <c r="E452" s="299" t="str">
        <f>CONCATENATE("(",ROUND((D452/$H452)*100,1),")")</f>
        <v>(37.5)</v>
      </c>
      <c r="F452" s="302">
        <f>SUM(F450:F451)</f>
        <v>7.8822336630825305</v>
      </c>
      <c r="G452" s="299" t="str">
        <f>CONCATENATE("(",ROUND((F452/$H452)*100,1),")")</f>
        <v>(30.6)</v>
      </c>
      <c r="H452" s="302">
        <f>SUM(H450:H451)</f>
        <v>25.743999999999978</v>
      </c>
      <c r="I452" s="299" t="str">
        <f>CONCATENATE("(",ROUND((H452/$H452)*100,1),")")</f>
        <v>(100)</v>
      </c>
      <c r="K452" s="302">
        <f t="shared" si="336"/>
        <v>0.51220363925235546</v>
      </c>
      <c r="L452" s="302">
        <f t="shared" si="337"/>
        <v>0.88308522336660999</v>
      </c>
      <c r="M452" s="302">
        <f t="shared" si="338"/>
        <v>0.2747111373810327</v>
      </c>
      <c r="N452" s="302">
        <f t="shared" si="339"/>
        <v>1.6699999999999982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5.1068164119589534</v>
      </c>
      <c r="C455" s="299" t="str">
        <f>CONCATENATE("(",ROUND((B455/$H457)*100,1),")")</f>
        <v>(18.6)</v>
      </c>
      <c r="D455" s="302">
        <f>'Ind T6'!R189</f>
        <v>4.196131468685671</v>
      </c>
      <c r="E455" s="299" t="str">
        <f>CONCATENATE("(",ROUND((D455/$H457)*100,1),")")</f>
        <v>(15.3)</v>
      </c>
      <c r="F455" s="302">
        <f>'Ind T6'!S189</f>
        <v>3.7436976345492337</v>
      </c>
      <c r="G455" s="299" t="str">
        <f>CONCATENATE("(",ROUND((F455/$H457)*100,1),")")</f>
        <v>(13.7)</v>
      </c>
      <c r="H455" s="302">
        <f>SUM(B455,D455,F455)</f>
        <v>13.046645515193857</v>
      </c>
      <c r="I455" s="299" t="str">
        <f>CONCATENATE("(",ROUND((H455/$H457)*100,1),")")</f>
        <v>(47.6)</v>
      </c>
      <c r="K455" s="302">
        <f>B460-B455</f>
        <v>0.44384601102349563</v>
      </c>
      <c r="L455" s="302">
        <f>D460-D455</f>
        <v>0.52549712710344476</v>
      </c>
      <c r="M455" s="302">
        <f>F460-F455</f>
        <v>0.49966375462393753</v>
      </c>
      <c r="N455" s="302">
        <f>SUM(K455:M455)</f>
        <v>1.4690068927508779</v>
      </c>
    </row>
    <row r="456" spans="1:14" x14ac:dyDescent="0.2">
      <c r="A456" s="282" t="s">
        <v>365</v>
      </c>
      <c r="B456" s="302">
        <f>'Ind T6'!Q188</f>
        <v>3.6112138984292166</v>
      </c>
      <c r="C456" s="299" t="str">
        <f>CONCATENATE("(",ROUND((B456/$H457)*100,1),")")</f>
        <v>(13.2)</v>
      </c>
      <c r="D456" s="302">
        <f>'Ind T6'!R188</f>
        <v>6.3428934204625742</v>
      </c>
      <c r="E456" s="299" t="str">
        <f>CONCATENATE("(",ROUND((D456/$H457)*100,1),")")</f>
        <v>(23.1)</v>
      </c>
      <c r="F456" s="302">
        <f>'Ind T6'!S188</f>
        <v>4.4132471659143304</v>
      </c>
      <c r="G456" s="299" t="str">
        <f>CONCATENATE("(",ROUND((F456/$H457)*100,1),")")</f>
        <v>(16.1)</v>
      </c>
      <c r="H456" s="302">
        <f t="shared" ref="H456" si="340">SUM(B456,D456,F456)</f>
        <v>14.367354484806121</v>
      </c>
      <c r="I456" s="299" t="str">
        <f>CONCATENATE("(",ROUND((H456/$H457)*100,1),")")</f>
        <v>(52.4)</v>
      </c>
      <c r="K456" s="302">
        <f t="shared" ref="K456:K457" si="341">B461-B456</f>
        <v>4.598081236638496E-2</v>
      </c>
      <c r="L456" s="302">
        <f t="shared" ref="L456:L457" si="342">D461-D456</f>
        <v>0.45197311410000118</v>
      </c>
      <c r="M456" s="302">
        <f t="shared" ref="M456:M457" si="343">F461-F456</f>
        <v>0.3860391807827499</v>
      </c>
      <c r="N456" s="302">
        <f t="shared" ref="N456:N457" si="344">SUM(K456:M456)</f>
        <v>0.88399310724913605</v>
      </c>
    </row>
    <row r="457" spans="1:14" x14ac:dyDescent="0.2">
      <c r="A457" s="282" t="s">
        <v>363</v>
      </c>
      <c r="B457" s="302">
        <f>SUM(B455:B456)</f>
        <v>8.7180303103881691</v>
      </c>
      <c r="C457" s="299" t="str">
        <f>CONCATENATE("(",ROUND((B457/$H457)*100,1),")")</f>
        <v>(31.8)</v>
      </c>
      <c r="D457" s="302">
        <f>SUM(D455:D456)</f>
        <v>10.539024889148244</v>
      </c>
      <c r="E457" s="299" t="str">
        <f>CONCATENATE("(",ROUND((D457/$H457)*100,1),")")</f>
        <v>(38.4)</v>
      </c>
      <c r="F457" s="302">
        <f>SUM(F455:F456)</f>
        <v>8.1569448004635632</v>
      </c>
      <c r="G457" s="299" t="str">
        <f>CONCATENATE("(",ROUND((F457/$H457)*100,1),")")</f>
        <v>(29.8)</v>
      </c>
      <c r="H457" s="302">
        <f>SUM(H455:H456)</f>
        <v>27.41399999999998</v>
      </c>
      <c r="I457" s="299" t="str">
        <f>CONCATENATE("(",ROUND((H457/$H457)*100,1),")")</f>
        <v>(100)</v>
      </c>
      <c r="K457" s="302">
        <f t="shared" si="341"/>
        <v>0.48982682338988148</v>
      </c>
      <c r="L457" s="302">
        <f t="shared" si="342"/>
        <v>0.97747024120344683</v>
      </c>
      <c r="M457" s="302">
        <f t="shared" si="343"/>
        <v>0.88570293540668743</v>
      </c>
      <c r="N457" s="302">
        <f t="shared" si="344"/>
        <v>2.3530000000000157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5.5506624229824491</v>
      </c>
      <c r="C460" s="299" t="str">
        <f>CONCATENATE("(",ROUND((B460/$H462)*100,1),")")</f>
        <v>(18.6)</v>
      </c>
      <c r="D460" s="302">
        <f>'Ind T6'!W189</f>
        <v>4.7216285957891158</v>
      </c>
      <c r="E460" s="299" t="str">
        <f>CONCATENATE("(",ROUND((D460/$H462)*100,1),")")</f>
        <v>(15.9)</v>
      </c>
      <c r="F460" s="302">
        <f>'Ind T6'!X189</f>
        <v>4.2433613891731712</v>
      </c>
      <c r="G460" s="299" t="str">
        <f>CONCATENATE("(",ROUND((F460/$H462)*100,1),")")</f>
        <v>(14.3)</v>
      </c>
      <c r="H460" s="302">
        <f>SUM(B460,D460,F460)</f>
        <v>14.515652407944735</v>
      </c>
      <c r="I460" s="299" t="str">
        <f>CONCATENATE("(",ROUND((H460/$H462)*100,1),")")</f>
        <v>(48.8)</v>
      </c>
      <c r="K460" s="302">
        <f>B460-B450</f>
        <v>0.83642323214893288</v>
      </c>
      <c r="L460" s="302">
        <f>D460-D450</f>
        <v>0.9448629498653367</v>
      </c>
      <c r="M460" s="302">
        <f>F460-F450</f>
        <v>0.74306906756732261</v>
      </c>
      <c r="N460" s="302">
        <f>SUM(K460:M460)</f>
        <v>2.5243552495815922</v>
      </c>
    </row>
    <row r="461" spans="1:14" x14ac:dyDescent="0.2">
      <c r="A461" s="282" t="s">
        <v>365</v>
      </c>
      <c r="B461" s="302">
        <f>'Ind T6'!V188</f>
        <v>3.6571947107956015</v>
      </c>
      <c r="C461" s="299" t="str">
        <f>CONCATENATE("(",ROUND((B461/$H462)*100,1),")")</f>
        <v>(12.3)</v>
      </c>
      <c r="D461" s="302">
        <f>'Ind T6'!W188</f>
        <v>6.7948665345625754</v>
      </c>
      <c r="E461" s="299" t="str">
        <f>CONCATENATE("(",ROUND((D461/$H462)*100,1),")")</f>
        <v>(22.8)</v>
      </c>
      <c r="F461" s="302">
        <f>'Ind T6'!X188</f>
        <v>4.7992863466970803</v>
      </c>
      <c r="G461" s="299" t="str">
        <f>CONCATENATE("(",ROUND((F461/$H462)*100,1),")")</f>
        <v>(16.1)</v>
      </c>
      <c r="H461" s="302">
        <f t="shared" ref="H461" si="345">SUM(B461,D461,F461)</f>
        <v>15.251347592055257</v>
      </c>
      <c r="I461" s="299" t="str">
        <f>CONCATENATE("(",ROUND((H461/$H462)*100,1),")")</f>
        <v>(51.2)</v>
      </c>
      <c r="K461" s="302">
        <f t="shared" ref="K461:K462" si="346">B461-B451</f>
        <v>0.16560723049330317</v>
      </c>
      <c r="L461" s="302">
        <f t="shared" ref="L461:L462" si="347">D461-D451</f>
        <v>0.91569251470471968</v>
      </c>
      <c r="M461" s="302">
        <f t="shared" ref="M461:M462" si="348">F461-F451</f>
        <v>0.41734500522039841</v>
      </c>
      <c r="N461" s="302">
        <f t="shared" ref="N461:N462" si="349">SUM(K461:M461)</f>
        <v>1.4986447504184213</v>
      </c>
    </row>
    <row r="462" spans="1:14" x14ac:dyDescent="0.2">
      <c r="A462" s="282" t="s">
        <v>363</v>
      </c>
      <c r="B462" s="302">
        <f>SUM(B460:B461)</f>
        <v>9.2078571337780506</v>
      </c>
      <c r="C462" s="299" t="str">
        <f>CONCATENATE("(",ROUND((B462/$H462)*100,1),")")</f>
        <v>(30.9)</v>
      </c>
      <c r="D462" s="302">
        <f>SUM(D460:D461)</f>
        <v>11.516495130351691</v>
      </c>
      <c r="E462" s="299" t="str">
        <f>CONCATENATE("(",ROUND((D462/$H462)*100,1),")")</f>
        <v>(38.7)</v>
      </c>
      <c r="F462" s="302">
        <f>SUM(F460:F461)</f>
        <v>9.0426477358702506</v>
      </c>
      <c r="G462" s="299" t="str">
        <f>CONCATENATE("(",ROUND((F462/$H462)*100,1),")")</f>
        <v>(30.4)</v>
      </c>
      <c r="H462" s="302">
        <f>SUM(H460:H461)</f>
        <v>29.766999999999992</v>
      </c>
      <c r="I462" s="299" t="str">
        <f>CONCATENATE("(",ROUND((H462/$H462)*100,1),")")</f>
        <v>(100)</v>
      </c>
      <c r="K462" s="302">
        <f t="shared" si="346"/>
        <v>1.0020304626422369</v>
      </c>
      <c r="L462" s="302">
        <f t="shared" si="347"/>
        <v>1.8605554645700568</v>
      </c>
      <c r="M462" s="302">
        <f t="shared" si="348"/>
        <v>1.1604140727877201</v>
      </c>
      <c r="N462" s="302">
        <f t="shared" si="349"/>
        <v>4.0230000000000139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4.746814831966172</v>
      </c>
      <c r="C471" s="299" t="str">
        <f>CONCATENATE("(",ROUND((B471/$H473)*100,1),")")</f>
        <v>(16.7)</v>
      </c>
      <c r="D471" s="302">
        <f>'Ind T6'!M198</f>
        <v>1.4059350423991384</v>
      </c>
      <c r="E471" s="299" t="str">
        <f>CONCATENATE("(",ROUND((D471/$H473)*100,1),")")</f>
        <v>(5)</v>
      </c>
      <c r="F471" s="302">
        <f>'Ind T6'!N198</f>
        <v>2.2420817762831087</v>
      </c>
      <c r="G471" s="299" t="str">
        <f>CONCATENATE("(",ROUND((F471/$H473)*100,1),")")</f>
        <v>(7.9)</v>
      </c>
      <c r="H471" s="302">
        <f>SUM(B471,D471,F471)</f>
        <v>8.3948316506484204</v>
      </c>
      <c r="I471" s="299" t="str">
        <f>CONCATENATE("(",ROUND((H471/$H473)*100,1),")")</f>
        <v>(29.6)</v>
      </c>
      <c r="K471" s="302">
        <f>B476-B471</f>
        <v>-4.3578688684714706E-2</v>
      </c>
      <c r="L471" s="302">
        <f>D476-D471</f>
        <v>-6.1939657861088238E-2</v>
      </c>
      <c r="M471" s="302">
        <f>F476-F471</f>
        <v>-2.3461300654886941E-2</v>
      </c>
      <c r="N471" s="302">
        <f>SUM(K471:M471)</f>
        <v>-0.12897964720068988</v>
      </c>
    </row>
    <row r="472" spans="1:14" x14ac:dyDescent="0.2">
      <c r="A472" s="282" t="s">
        <v>365</v>
      </c>
      <c r="B472" s="302">
        <f>'Ind T6'!L197</f>
        <v>5.5755472742174845</v>
      </c>
      <c r="C472" s="299" t="str">
        <f>CONCATENATE("(",ROUND((B472/$H473)*100,1),")")</f>
        <v>(19.6)</v>
      </c>
      <c r="D472" s="302">
        <f>'Ind T6'!M197</f>
        <v>7.126246359992285</v>
      </c>
      <c r="E472" s="299" t="str">
        <f>CONCATENATE("(",ROUND((D472/$H473)*100,1),")")</f>
        <v>(25.1)</v>
      </c>
      <c r="F472" s="302">
        <f>'Ind T6'!N197</f>
        <v>7.3043747151418099</v>
      </c>
      <c r="G472" s="299" t="str">
        <f>CONCATENATE("(",ROUND((F472/$H473)*100,1),")")</f>
        <v>(25.7)</v>
      </c>
      <c r="H472" s="302">
        <f t="shared" ref="H472" si="350">SUM(B472,D472,F472)</f>
        <v>20.006168349351579</v>
      </c>
      <c r="I472" s="299" t="str">
        <f>CONCATENATE("(",ROUND((H472/$H473)*100,1),")")</f>
        <v>(70.4)</v>
      </c>
      <c r="K472" s="302">
        <f t="shared" ref="K472:K473" si="351">B477-B472</f>
        <v>-0.39396840635091124</v>
      </c>
      <c r="L472" s="302">
        <f t="shared" ref="L472:L473" si="352">D477-D472</f>
        <v>-0.3870160957605977</v>
      </c>
      <c r="M472" s="302">
        <f t="shared" ref="M472:M473" si="353">F477-F472</f>
        <v>-0.27503585068780367</v>
      </c>
      <c r="N472" s="302">
        <f t="shared" ref="N472:N473" si="354">SUM(K472:M472)</f>
        <v>-1.0560203527993126</v>
      </c>
    </row>
    <row r="473" spans="1:14" x14ac:dyDescent="0.2">
      <c r="A473" s="282" t="s">
        <v>363</v>
      </c>
      <c r="B473" s="302">
        <f>SUM(B471:B472)</f>
        <v>10.322362106183657</v>
      </c>
      <c r="C473" s="299" t="str">
        <f>CONCATENATE("(",ROUND((B473/$H473)*100,1),")")</f>
        <v>(36.3)</v>
      </c>
      <c r="D473" s="302">
        <f>SUM(D471:D472)</f>
        <v>8.5321814023914229</v>
      </c>
      <c r="E473" s="299" t="str">
        <f>CONCATENATE("(",ROUND((D473/$H473)*100,1),")")</f>
        <v>(30)</v>
      </c>
      <c r="F473" s="302">
        <f>SUM(F471:F472)</f>
        <v>9.5464564914249195</v>
      </c>
      <c r="G473" s="299" t="str">
        <f>CONCATENATE("(",ROUND((F473/$H473)*100,1),")")</f>
        <v>(33.6)</v>
      </c>
      <c r="H473" s="302">
        <f>SUM(H471:H472)</f>
        <v>28.401</v>
      </c>
      <c r="I473" s="299" t="str">
        <f>CONCATENATE("(",ROUND((H473/$H473)*100,1),")")</f>
        <v>(100)</v>
      </c>
      <c r="K473" s="302">
        <f t="shared" si="351"/>
        <v>-0.43754709503562594</v>
      </c>
      <c r="L473" s="302">
        <f t="shared" si="352"/>
        <v>-0.44895575362168572</v>
      </c>
      <c r="M473" s="302">
        <f t="shared" si="353"/>
        <v>-0.29849715134269061</v>
      </c>
      <c r="N473" s="302">
        <f t="shared" si="354"/>
        <v>-1.1850000000000023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4.7032361432814573</v>
      </c>
      <c r="C476" s="299" t="str">
        <f>CONCATENATE("(",ROUND((B476/$H478)*100,1),")")</f>
        <v>(17.3)</v>
      </c>
      <c r="D476" s="302">
        <f>'Ind T6'!R198</f>
        <v>1.3439953845380501</v>
      </c>
      <c r="E476" s="299" t="str">
        <f>CONCATENATE("(",ROUND((D476/$H478)*100,1),")")</f>
        <v>(4.9)</v>
      </c>
      <c r="F476" s="302">
        <f>'Ind T6'!S198</f>
        <v>2.2186204756282217</v>
      </c>
      <c r="G476" s="299" t="str">
        <f>CONCATENATE("(",ROUND((F476/$H478)*100,1),")")</f>
        <v>(8.2)</v>
      </c>
      <c r="H476" s="302">
        <f>SUM(B476,D476,F476)</f>
        <v>8.2658520034477299</v>
      </c>
      <c r="I476" s="299" t="str">
        <f>CONCATENATE("(",ROUND((H476/$H478)*100,1),")")</f>
        <v>(30.4)</v>
      </c>
      <c r="K476" s="302">
        <f>B481-B476</f>
        <v>0.21772411621229626</v>
      </c>
      <c r="L476" s="302">
        <f>D481-D476</f>
        <v>2.4587218622755813E-3</v>
      </c>
      <c r="M476" s="302">
        <f>F481-F476</f>
        <v>9.2929698481180711E-2</v>
      </c>
      <c r="N476" s="302">
        <f>SUM(K476:M476)</f>
        <v>0.31311253655575255</v>
      </c>
    </row>
    <row r="477" spans="1:14" x14ac:dyDescent="0.2">
      <c r="A477" s="282" t="s">
        <v>365</v>
      </c>
      <c r="B477" s="302">
        <f>'Ind T6'!Q197</f>
        <v>5.1815788678665733</v>
      </c>
      <c r="C477" s="299" t="str">
        <f>CONCATENATE("(",ROUND((B477/$H478)*100,1),")")</f>
        <v>(19)</v>
      </c>
      <c r="D477" s="302">
        <f>'Ind T6'!R197</f>
        <v>6.7392302642316873</v>
      </c>
      <c r="E477" s="299" t="str">
        <f>CONCATENATE("(",ROUND((D477/$H478)*100,1),")")</f>
        <v>(24.8)</v>
      </c>
      <c r="F477" s="302">
        <f>'Ind T6'!S197</f>
        <v>7.0293388644540062</v>
      </c>
      <c r="G477" s="299" t="str">
        <f>CONCATENATE("(",ROUND((F477/$H478)*100,1),")")</f>
        <v>(25.8)</v>
      </c>
      <c r="H477" s="302">
        <f t="shared" ref="H477" si="355">SUM(B477,D477,F477)</f>
        <v>18.950147996552268</v>
      </c>
      <c r="I477" s="299" t="str">
        <f>CONCATENATE("(",ROUND((H477/$H478)*100,1),")")</f>
        <v>(69.6)</v>
      </c>
      <c r="K477" s="302">
        <f t="shared" ref="K477:K478" si="356">B482-B477</f>
        <v>-0.24208427058475124</v>
      </c>
      <c r="L477" s="302">
        <f t="shared" ref="L477:L478" si="357">D482-D477</f>
        <v>-0.22525304248287714</v>
      </c>
      <c r="M477" s="302">
        <f t="shared" ref="M477:M478" si="358">F482-F477</f>
        <v>-0.11977522348809355</v>
      </c>
      <c r="N477" s="302">
        <f t="shared" ref="N477:N478" si="359">SUM(K477:M477)</f>
        <v>-0.58711253655572193</v>
      </c>
    </row>
    <row r="478" spans="1:14" x14ac:dyDescent="0.2">
      <c r="A478" s="282" t="s">
        <v>363</v>
      </c>
      <c r="B478" s="302">
        <f>SUM(B476:B477)</f>
        <v>9.8848150111480315</v>
      </c>
      <c r="C478" s="299" t="str">
        <f>CONCATENATE("(",ROUND((B478/$H478)*100,1),")")</f>
        <v>(36.3)</v>
      </c>
      <c r="D478" s="302">
        <f>SUM(D476:D477)</f>
        <v>8.0832256487697371</v>
      </c>
      <c r="E478" s="299" t="str">
        <f>CONCATENATE("(",ROUND((D478/$H478)*100,1),")")</f>
        <v>(29.7)</v>
      </c>
      <c r="F478" s="302">
        <f>SUM(F476:F477)</f>
        <v>9.2479593400822289</v>
      </c>
      <c r="G478" s="299" t="str">
        <f>CONCATENATE("(",ROUND((F478/$H478)*100,1),")")</f>
        <v>(34)</v>
      </c>
      <c r="H478" s="302">
        <f>SUM(H476:H477)</f>
        <v>27.215999999999998</v>
      </c>
      <c r="I478" s="299" t="str">
        <f>CONCATENATE("(",ROUND((H478/$H478)*100,1),")")</f>
        <v>(100)</v>
      </c>
      <c r="K478" s="302">
        <f t="shared" si="356"/>
        <v>-2.4360154372455867E-2</v>
      </c>
      <c r="L478" s="302">
        <f t="shared" si="357"/>
        <v>-0.22279432062060156</v>
      </c>
      <c r="M478" s="302">
        <f t="shared" si="358"/>
        <v>-2.6845525006914173E-2</v>
      </c>
      <c r="N478" s="302">
        <f t="shared" si="359"/>
        <v>-0.2739999999999716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4.9209602594937536</v>
      </c>
      <c r="C481" s="299" t="str">
        <f>CONCATENATE("(",ROUND((B481/$H483)*100,1),")")</f>
        <v>(18.3)</v>
      </c>
      <c r="D481" s="302">
        <f>'Ind T6'!W198</f>
        <v>1.3464541064003257</v>
      </c>
      <c r="E481" s="299" t="str">
        <f>CONCATENATE("(",ROUND((D481/$H483)*100,1),")")</f>
        <v>(5)</v>
      </c>
      <c r="F481" s="302">
        <f>'Ind T6'!X198</f>
        <v>2.3115501741094024</v>
      </c>
      <c r="G481" s="299" t="str">
        <f>CONCATENATE("(",ROUND((F481/$H483)*100,1),")")</f>
        <v>(8.6)</v>
      </c>
      <c r="H481" s="302">
        <f>SUM(B481,D481,F481)</f>
        <v>8.5789645400034811</v>
      </c>
      <c r="I481" s="299" t="str">
        <f>CONCATENATE("(",ROUND((H481/$H483)*100,1),")")</f>
        <v>(31.8)</v>
      </c>
      <c r="K481" s="302">
        <f>B481-B471</f>
        <v>0.17414542752758155</v>
      </c>
      <c r="L481" s="302">
        <f>D481-D471</f>
        <v>-5.9480935998812656E-2</v>
      </c>
      <c r="M481" s="302">
        <f>F481-F471</f>
        <v>6.9468397826293771E-2</v>
      </c>
      <c r="N481" s="302">
        <f>SUM(K481:M481)</f>
        <v>0.18413288935506267</v>
      </c>
    </row>
    <row r="482" spans="1:14" x14ac:dyDescent="0.2">
      <c r="A482" s="282" t="s">
        <v>365</v>
      </c>
      <c r="B482" s="302">
        <f>'Ind T6'!V197</f>
        <v>4.9394945972818221</v>
      </c>
      <c r="C482" s="299" t="str">
        <f>CONCATENATE("(",ROUND((B482/$H483)*100,1),")")</f>
        <v>(18.3)</v>
      </c>
      <c r="D482" s="302">
        <f>'Ind T6'!W197</f>
        <v>6.5139772217488101</v>
      </c>
      <c r="E482" s="299" t="str">
        <f>CONCATENATE("(",ROUND((D482/$H483)*100,1),")")</f>
        <v>(24.2)</v>
      </c>
      <c r="F482" s="302">
        <f>'Ind T6'!X197</f>
        <v>6.9095636409659127</v>
      </c>
      <c r="G482" s="299" t="str">
        <f>CONCATENATE("(",ROUND((F482/$H483)*100,1),")")</f>
        <v>(25.6)</v>
      </c>
      <c r="H482" s="302">
        <f t="shared" ref="H482" si="360">SUM(B482,D482,F482)</f>
        <v>18.363035459996546</v>
      </c>
      <c r="I482" s="299" t="str">
        <f>CONCATENATE("(",ROUND((H482/$H483)*100,1),")")</f>
        <v>(68.2)</v>
      </c>
      <c r="K482" s="302">
        <f t="shared" ref="K482:K483" si="361">B482-B472</f>
        <v>-0.63605267693566248</v>
      </c>
      <c r="L482" s="302">
        <f t="shared" ref="L482:L483" si="362">D482-D472</f>
        <v>-0.61226913824347484</v>
      </c>
      <c r="M482" s="302">
        <f t="shared" ref="M482:M483" si="363">F482-F472</f>
        <v>-0.39481107417589723</v>
      </c>
      <c r="N482" s="302">
        <f t="shared" ref="N482:N483" si="364">SUM(K482:M482)</f>
        <v>-1.6431328893550345</v>
      </c>
    </row>
    <row r="483" spans="1:14" x14ac:dyDescent="0.2">
      <c r="A483" s="282" t="s">
        <v>363</v>
      </c>
      <c r="B483" s="302">
        <f>SUM(B481:B482)</f>
        <v>9.8604548567755756</v>
      </c>
      <c r="C483" s="299" t="str">
        <f>CONCATENATE("(",ROUND((B483/$H483)*100,1),")")</f>
        <v>(36.6)</v>
      </c>
      <c r="D483" s="302">
        <f>SUM(D481:D482)</f>
        <v>7.8604313281491356</v>
      </c>
      <c r="E483" s="299" t="str">
        <f>CONCATENATE("(",ROUND((D483/$H483)*100,1),")")</f>
        <v>(29.2)</v>
      </c>
      <c r="F483" s="302">
        <f>SUM(F481:F482)</f>
        <v>9.2211138150753147</v>
      </c>
      <c r="G483" s="299" t="str">
        <f>CONCATENATE("(",ROUND((F483/$H483)*100,1),")")</f>
        <v>(34.2)</v>
      </c>
      <c r="H483" s="302">
        <f>SUM(H481:H482)</f>
        <v>26.942000000000029</v>
      </c>
      <c r="I483" s="299" t="str">
        <f>CONCATENATE("(",ROUND((H483/$H483)*100,1),")")</f>
        <v>(100)</v>
      </c>
      <c r="K483" s="302">
        <f t="shared" si="361"/>
        <v>-0.46190724940808181</v>
      </c>
      <c r="L483" s="302">
        <f t="shared" si="362"/>
        <v>-0.67175007424228728</v>
      </c>
      <c r="M483" s="302">
        <f t="shared" si="363"/>
        <v>-0.32534267634960479</v>
      </c>
      <c r="N483" s="302">
        <f t="shared" si="364"/>
        <v>-1.4589999999999739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Brighton and Hove East Sussex West Sussex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1.8338203112130116</v>
      </c>
      <c r="C8" s="300">
        <v>0.7678226072060621</v>
      </c>
      <c r="D8" s="300">
        <v>1.0149254389285158</v>
      </c>
      <c r="E8" s="300">
        <f>SUM(B8:D8)</f>
        <v>3.6165683573475897</v>
      </c>
      <c r="F8" s="300"/>
      <c r="G8" s="300">
        <v>0.436708858476276</v>
      </c>
      <c r="H8" s="300">
        <v>1.135925099038372</v>
      </c>
      <c r="I8" s="300">
        <v>0.62690619375442069</v>
      </c>
      <c r="J8" s="300">
        <f>SUM(G8:I8)</f>
        <v>2.1995401512690687</v>
      </c>
      <c r="K8" s="300"/>
      <c r="L8" s="300">
        <v>1.9724083350402615</v>
      </c>
      <c r="M8" s="300">
        <v>0.90740119731353686</v>
      </c>
      <c r="N8" s="300">
        <v>0.61641928467899409</v>
      </c>
      <c r="O8" s="300">
        <f>SUM(L8:N8)</f>
        <v>3.4962288170327924</v>
      </c>
      <c r="P8" s="300"/>
      <c r="Q8" s="300">
        <v>2.0194645002232043</v>
      </c>
      <c r="R8" s="300">
        <v>0.90069492155878506</v>
      </c>
      <c r="S8" s="300">
        <v>0.64046951686955833</v>
      </c>
      <c r="T8" s="300">
        <f>SUM(Q8:S8)</f>
        <v>3.5606289386515475</v>
      </c>
      <c r="U8" s="300"/>
      <c r="V8" s="300">
        <v>2.021024694670956</v>
      </c>
      <c r="W8" s="300">
        <v>0.83830996923355638</v>
      </c>
      <c r="X8" s="300">
        <v>0.66068127825569556</v>
      </c>
      <c r="Y8" s="300">
        <f>SUM(V8:X8)</f>
        <v>3.520015942160208</v>
      </c>
    </row>
    <row r="9" spans="1:25" x14ac:dyDescent="0.2">
      <c r="A9" s="260" t="s">
        <v>364</v>
      </c>
      <c r="B9" s="300">
        <v>4.0675255919568807</v>
      </c>
      <c r="C9" s="300">
        <v>0.37228421345459911</v>
      </c>
      <c r="D9" s="300">
        <v>1.3146218372409195</v>
      </c>
      <c r="E9" s="300">
        <f t="shared" ref="E9:E10" si="0">SUM(B9:D9)</f>
        <v>5.7544316426523991</v>
      </c>
      <c r="F9" s="300"/>
      <c r="G9" s="300">
        <v>4.4661314367780811</v>
      </c>
      <c r="H9" s="300">
        <v>0.51164836153701154</v>
      </c>
      <c r="I9" s="300">
        <v>3.775680050415851</v>
      </c>
      <c r="J9" s="300">
        <f t="shared" ref="J9:J10" si="1">SUM(G9:I9)</f>
        <v>8.7534598487309427</v>
      </c>
      <c r="K9" s="300"/>
      <c r="L9" s="300">
        <v>3.9761600235503982</v>
      </c>
      <c r="M9" s="300">
        <v>1.1559250921064952E-2</v>
      </c>
      <c r="N9" s="300">
        <v>1.2050519084957458</v>
      </c>
      <c r="O9" s="300">
        <f t="shared" ref="O9:O10" si="2">SUM(L9:N9)</f>
        <v>5.192771182967209</v>
      </c>
      <c r="P9" s="300"/>
      <c r="Q9" s="300">
        <v>4.2077538366417224</v>
      </c>
      <c r="R9" s="300">
        <v>1.1757840108592472E-2</v>
      </c>
      <c r="S9" s="300">
        <v>1.1968593845981341</v>
      </c>
      <c r="T9" s="300">
        <f t="shared" ref="T9:T10" si="3">SUM(Q9:S9)</f>
        <v>5.4163710613484497</v>
      </c>
      <c r="U9" s="300"/>
      <c r="V9" s="300">
        <v>4.5693984081901382</v>
      </c>
      <c r="W9" s="300">
        <v>1.1960036548871815E-2</v>
      </c>
      <c r="X9" s="300">
        <v>1.1096256131007809</v>
      </c>
      <c r="Y9" s="300">
        <f t="shared" ref="Y9:Y10" si="4">SUM(V9:X9)</f>
        <v>5.690984057839791</v>
      </c>
    </row>
    <row r="10" spans="1:25" x14ac:dyDescent="0.2">
      <c r="A10" s="264" t="s">
        <v>363</v>
      </c>
      <c r="B10" s="301">
        <f>SUM(B8:B9)</f>
        <v>5.9013459031698918</v>
      </c>
      <c r="C10" s="301">
        <f t="shared" ref="C10:D10" si="5">SUM(C8:C9)</f>
        <v>1.1401068206606613</v>
      </c>
      <c r="D10" s="301">
        <f t="shared" si="5"/>
        <v>2.3295472761694356</v>
      </c>
      <c r="E10" s="301">
        <f t="shared" si="0"/>
        <v>9.370999999999988</v>
      </c>
      <c r="F10" s="301"/>
      <c r="G10" s="301">
        <f>SUM(G8:G9)</f>
        <v>4.9028402952543573</v>
      </c>
      <c r="H10" s="301">
        <f t="shared" ref="H10" si="6">SUM(H8:H9)</f>
        <v>1.6475734605753836</v>
      </c>
      <c r="I10" s="301">
        <f t="shared" ref="I10" si="7">SUM(I8:I9)</f>
        <v>4.4025862441702719</v>
      </c>
      <c r="J10" s="301">
        <f t="shared" si="1"/>
        <v>10.953000000000014</v>
      </c>
      <c r="K10" s="301"/>
      <c r="L10" s="301">
        <f>SUM(L8:L9)</f>
        <v>5.9485683585906592</v>
      </c>
      <c r="M10" s="301">
        <f t="shared" ref="M10" si="8">SUM(M8:M9)</f>
        <v>0.91896044823460177</v>
      </c>
      <c r="N10" s="301">
        <f t="shared" ref="N10" si="9">SUM(N8:N9)</f>
        <v>1.82147119317474</v>
      </c>
      <c r="O10" s="301">
        <f t="shared" si="2"/>
        <v>8.6890000000000001</v>
      </c>
      <c r="P10" s="301"/>
      <c r="Q10" s="301">
        <f>SUM(Q8:Q9)</f>
        <v>6.2272183368649268</v>
      </c>
      <c r="R10" s="301">
        <f t="shared" ref="R10" si="10">SUM(R8:R9)</f>
        <v>0.91245276166737754</v>
      </c>
      <c r="S10" s="301">
        <f t="shared" ref="S10" si="11">SUM(S8:S9)</f>
        <v>1.8373289014676923</v>
      </c>
      <c r="T10" s="301">
        <f t="shared" si="3"/>
        <v>8.9769999999999968</v>
      </c>
      <c r="U10" s="301"/>
      <c r="V10" s="301">
        <f>SUM(V8:V9)</f>
        <v>6.5904231028610942</v>
      </c>
      <c r="W10" s="301">
        <f t="shared" ref="W10" si="12">SUM(W8:W9)</f>
        <v>0.85027000578242817</v>
      </c>
      <c r="X10" s="301">
        <f t="shared" ref="X10" si="13">SUM(X8:X9)</f>
        <v>1.7703068913564763</v>
      </c>
      <c r="Y10" s="301">
        <f t="shared" si="4"/>
        <v>9.2109999999999985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1.8035558146191476E-2</v>
      </c>
      <c r="C17" s="300">
        <v>5.2818420285925035E-3</v>
      </c>
      <c r="D17" s="300">
        <v>6.4412707665946221E-5</v>
      </c>
      <c r="E17" s="300">
        <f>SUM(B17:D17)</f>
        <v>2.3381812882449927E-2</v>
      </c>
      <c r="F17" s="300"/>
      <c r="G17" s="300">
        <v>3.577248270504247E-2</v>
      </c>
      <c r="H17" s="300">
        <v>1.031898539590871E-2</v>
      </c>
      <c r="I17" s="300">
        <v>0.16909377402087206</v>
      </c>
      <c r="J17" s="300">
        <f>SUM(G17:I17)</f>
        <v>0.21518524212182324</v>
      </c>
      <c r="K17" s="300"/>
      <c r="L17" s="300">
        <v>3.8623762375956446E-2</v>
      </c>
      <c r="M17" s="300">
        <v>9.3135313532071457E-3</v>
      </c>
      <c r="N17" s="300">
        <v>0</v>
      </c>
      <c r="O17" s="300">
        <f>SUM(L17:N17)</f>
        <v>4.7937293729163589E-2</v>
      </c>
      <c r="P17" s="300"/>
      <c r="Q17" s="300">
        <v>3.4812246403924378E-2</v>
      </c>
      <c r="R17" s="300">
        <v>8.5990409444986204E-3</v>
      </c>
      <c r="S17" s="300">
        <v>0</v>
      </c>
      <c r="T17" s="300">
        <f>SUM(Q17:S17)</f>
        <v>4.3411287348422999E-2</v>
      </c>
      <c r="U17" s="300"/>
      <c r="V17" s="300">
        <v>3.1321782178733611E-2</v>
      </c>
      <c r="W17" s="300">
        <v>8.3242574258747867E-3</v>
      </c>
      <c r="X17" s="300">
        <v>0</v>
      </c>
      <c r="Y17" s="300">
        <f>SUM(V17:X17)</f>
        <v>3.9646039604608399E-2</v>
      </c>
    </row>
    <row r="18" spans="1:25" x14ac:dyDescent="0.2">
      <c r="A18" s="260" t="s">
        <v>364</v>
      </c>
      <c r="B18" s="300">
        <v>0.13526668609729733</v>
      </c>
      <c r="C18" s="300">
        <v>1.7842320023398039E-2</v>
      </c>
      <c r="D18" s="300">
        <v>4.45091809968544E-2</v>
      </c>
      <c r="E18" s="300">
        <f t="shared" ref="E18:E19" si="14">SUM(B18:D18)</f>
        <v>0.19761818711754975</v>
      </c>
      <c r="F18" s="300"/>
      <c r="G18" s="300">
        <v>0.23183320522605802</v>
      </c>
      <c r="H18" s="300">
        <v>2.3389700230570997E-3</v>
      </c>
      <c r="I18" s="300">
        <v>8.7642582629060828E-2</v>
      </c>
      <c r="J18" s="300">
        <f t="shared" ref="J18:J19" si="15">SUM(G18:I18)</f>
        <v>0.32181475787817593</v>
      </c>
      <c r="K18" s="300"/>
      <c r="L18" s="300">
        <v>0.22475742574281277</v>
      </c>
      <c r="M18" s="300">
        <v>1.6435643564429606E-3</v>
      </c>
      <c r="N18" s="300">
        <v>0.14066171617158019</v>
      </c>
      <c r="O18" s="300">
        <f t="shared" ref="O18:O19" si="16">SUM(L18:N18)</f>
        <v>0.36706270627083593</v>
      </c>
      <c r="P18" s="300"/>
      <c r="Q18" s="300">
        <v>0.20360309848816863</v>
      </c>
      <c r="R18" s="300">
        <v>1.5256362965708516E-3</v>
      </c>
      <c r="S18" s="300">
        <v>0.12745997786683716</v>
      </c>
      <c r="T18" s="300">
        <f t="shared" ref="T18:T19" si="17">SUM(Q18:S18)</f>
        <v>0.33258871265157663</v>
      </c>
      <c r="U18" s="300"/>
      <c r="V18" s="300">
        <v>0.18934158415859453</v>
      </c>
      <c r="W18" s="300">
        <v>1.5519801980198259E-3</v>
      </c>
      <c r="X18" s="300">
        <v>0.11146039603877761</v>
      </c>
      <c r="Y18" s="300">
        <f t="shared" ref="Y18:Y19" si="18">SUM(V18:X18)</f>
        <v>0.30235396039539197</v>
      </c>
    </row>
    <row r="19" spans="1:25" x14ac:dyDescent="0.2">
      <c r="A19" s="264" t="s">
        <v>363</v>
      </c>
      <c r="B19" s="301">
        <f>SUM(B17:B18)</f>
        <v>0.15330224424348882</v>
      </c>
      <c r="C19" s="301">
        <f t="shared" ref="C19" si="19">SUM(C17:C18)</f>
        <v>2.3124162051990541E-2</v>
      </c>
      <c r="D19" s="301">
        <f t="shared" ref="D19" si="20">SUM(D17:D18)</f>
        <v>4.4573593704520346E-2</v>
      </c>
      <c r="E19" s="301">
        <f t="shared" si="14"/>
        <v>0.2209999999999997</v>
      </c>
      <c r="F19" s="301"/>
      <c r="G19" s="301">
        <f>SUM(G17:G18)</f>
        <v>0.26760568793110051</v>
      </c>
      <c r="H19" s="301">
        <f t="shared" ref="H19" si="21">SUM(H17:H18)</f>
        <v>1.2657955418965808E-2</v>
      </c>
      <c r="I19" s="301">
        <f t="shared" ref="I19" si="22">SUM(I17:I18)</f>
        <v>0.25673635664993288</v>
      </c>
      <c r="J19" s="301">
        <f t="shared" si="15"/>
        <v>0.53699999999999926</v>
      </c>
      <c r="K19" s="301"/>
      <c r="L19" s="301">
        <f>SUM(L17:L18)</f>
        <v>0.2633811881187692</v>
      </c>
      <c r="M19" s="301">
        <f t="shared" ref="M19" si="23">SUM(M17:M18)</f>
        <v>1.0957095709650106E-2</v>
      </c>
      <c r="N19" s="301">
        <f t="shared" ref="N19" si="24">SUM(N17:N18)</f>
        <v>0.14066171617158019</v>
      </c>
      <c r="O19" s="301">
        <f t="shared" si="16"/>
        <v>0.41499999999999948</v>
      </c>
      <c r="P19" s="301"/>
      <c r="Q19" s="301">
        <f>SUM(Q17:Q18)</f>
        <v>0.23841534489209301</v>
      </c>
      <c r="R19" s="301">
        <f t="shared" ref="R19" si="25">SUM(R17:R18)</f>
        <v>1.0124677241069472E-2</v>
      </c>
      <c r="S19" s="301">
        <f t="shared" ref="S19" si="26">SUM(S17:S18)</f>
        <v>0.12745997786683716</v>
      </c>
      <c r="T19" s="301">
        <f t="shared" si="17"/>
        <v>0.37599999999999967</v>
      </c>
      <c r="U19" s="301"/>
      <c r="V19" s="301">
        <f>SUM(V17:V18)</f>
        <v>0.22066336633732814</v>
      </c>
      <c r="W19" s="301">
        <f t="shared" ref="W19" si="27">SUM(W17:W18)</f>
        <v>9.8762376238946126E-3</v>
      </c>
      <c r="X19" s="301">
        <f t="shared" ref="X19" si="28">SUM(X17:X18)</f>
        <v>0.11146039603877761</v>
      </c>
      <c r="Y19" s="301">
        <f t="shared" si="18"/>
        <v>0.34200000000000036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1.139871352194701</v>
      </c>
      <c r="C26" s="300">
        <v>0.38128948723756412</v>
      </c>
      <c r="D26" s="300">
        <v>0.21984102158287361</v>
      </c>
      <c r="E26" s="300">
        <f>SUM(B26:D26)</f>
        <v>1.7410018610151388</v>
      </c>
      <c r="F26" s="300"/>
      <c r="G26" s="300">
        <v>1.604367864475484</v>
      </c>
      <c r="H26" s="300">
        <v>0.59117162644440324</v>
      </c>
      <c r="I26" s="300">
        <v>0.24351175993828544</v>
      </c>
      <c r="J26" s="300">
        <f>SUM(G26:I26)</f>
        <v>2.4390512508581725</v>
      </c>
      <c r="K26" s="300"/>
      <c r="L26" s="300">
        <v>1.4489441904039253</v>
      </c>
      <c r="M26" s="300">
        <v>0.79210447856669264</v>
      </c>
      <c r="N26" s="300">
        <v>0.18809671155333227</v>
      </c>
      <c r="O26" s="300">
        <f>SUM(L26:N26)</f>
        <v>2.4291453805239498</v>
      </c>
      <c r="P26" s="300"/>
      <c r="Q26" s="300">
        <v>1.6387721497420014</v>
      </c>
      <c r="R26" s="300">
        <v>0.86182439750330442</v>
      </c>
      <c r="S26" s="300">
        <v>0.21079254743076989</v>
      </c>
      <c r="T26" s="300">
        <f>SUM(Q26:S26)</f>
        <v>2.7113890946760755</v>
      </c>
      <c r="U26" s="300"/>
      <c r="V26" s="300">
        <v>1.9211088570021038</v>
      </c>
      <c r="W26" s="300">
        <v>0.93881654299592154</v>
      </c>
      <c r="X26" s="300">
        <v>0.24078888574579715</v>
      </c>
      <c r="Y26" s="300">
        <f>SUM(V26:X26)</f>
        <v>3.1007142857438224</v>
      </c>
    </row>
    <row r="27" spans="1:25" x14ac:dyDescent="0.2">
      <c r="A27" s="260" t="s">
        <v>364</v>
      </c>
      <c r="B27" s="300">
        <v>2.3669839635749086</v>
      </c>
      <c r="C27" s="300">
        <v>0.14997849930705032</v>
      </c>
      <c r="D27" s="300">
        <v>0.13103567610289876</v>
      </c>
      <c r="E27" s="300">
        <f t="shared" ref="E27:E28" si="29">SUM(B27:D27)</f>
        <v>2.6479981389848577</v>
      </c>
      <c r="F27" s="300"/>
      <c r="G27" s="300">
        <v>3.2314010543396301</v>
      </c>
      <c r="H27" s="300">
        <v>0.27348243808023526</v>
      </c>
      <c r="I27" s="300">
        <v>6.1065256721953502E-2</v>
      </c>
      <c r="J27" s="300">
        <f t="shared" ref="J27:J28" si="30">SUM(G27:I27)</f>
        <v>3.5659487491418189</v>
      </c>
      <c r="K27" s="300"/>
      <c r="L27" s="300">
        <v>3.1832183526452553</v>
      </c>
      <c r="M27" s="300">
        <v>0.24729846539067016</v>
      </c>
      <c r="N27" s="300">
        <v>0.12233780144013029</v>
      </c>
      <c r="O27" s="300">
        <f t="shared" ref="O27:O28" si="31">SUM(L27:N27)</f>
        <v>3.5528546194760557</v>
      </c>
      <c r="P27" s="300"/>
      <c r="Q27" s="300">
        <v>3.4325607657354325</v>
      </c>
      <c r="R27" s="300">
        <v>0.26955330180367038</v>
      </c>
      <c r="S27" s="300">
        <v>0.13449683778482877</v>
      </c>
      <c r="T27" s="300">
        <f t="shared" ref="T27:T28" si="32">SUM(Q27:S27)</f>
        <v>3.8366109053239312</v>
      </c>
      <c r="U27" s="300"/>
      <c r="V27" s="300">
        <v>3.6854076679887626</v>
      </c>
      <c r="W27" s="300">
        <v>0.29596967206317237</v>
      </c>
      <c r="X27" s="300">
        <v>0.15290837420423342</v>
      </c>
      <c r="Y27" s="300">
        <f t="shared" ref="Y27:Y28" si="33">SUM(V27:X27)</f>
        <v>4.1342857142561691</v>
      </c>
    </row>
    <row r="28" spans="1:25" x14ac:dyDescent="0.2">
      <c r="A28" s="264" t="s">
        <v>363</v>
      </c>
      <c r="B28" s="301">
        <f>SUM(B26:B27)</f>
        <v>3.5068553157696094</v>
      </c>
      <c r="C28" s="301">
        <f t="shared" ref="C28" si="34">SUM(C26:C27)</f>
        <v>0.53126798654461438</v>
      </c>
      <c r="D28" s="301">
        <f t="shared" ref="D28" si="35">SUM(D26:D27)</f>
        <v>0.35087669768577234</v>
      </c>
      <c r="E28" s="301">
        <f t="shared" si="29"/>
        <v>4.3889999999999967</v>
      </c>
      <c r="F28" s="301"/>
      <c r="G28" s="301">
        <f>SUM(G26:G27)</f>
        <v>4.8357689188151145</v>
      </c>
      <c r="H28" s="301">
        <f t="shared" ref="H28" si="36">SUM(H26:H27)</f>
        <v>0.86465406452463855</v>
      </c>
      <c r="I28" s="301">
        <f t="shared" ref="I28" si="37">SUM(I26:I27)</f>
        <v>0.30457701666023895</v>
      </c>
      <c r="J28" s="301">
        <f t="shared" si="30"/>
        <v>6.0049999999999919</v>
      </c>
      <c r="K28" s="301"/>
      <c r="L28" s="301">
        <f>SUM(L26:L27)</f>
        <v>4.6321625430491808</v>
      </c>
      <c r="M28" s="301">
        <f t="shared" ref="M28" si="38">SUM(M26:M27)</f>
        <v>1.0394029439573629</v>
      </c>
      <c r="N28" s="301">
        <f t="shared" ref="N28" si="39">SUM(N26:N27)</f>
        <v>0.31043451299346259</v>
      </c>
      <c r="O28" s="301">
        <f t="shared" si="31"/>
        <v>5.9820000000000064</v>
      </c>
      <c r="P28" s="301"/>
      <c r="Q28" s="301">
        <f>SUM(Q26:Q27)</f>
        <v>5.0713329154774343</v>
      </c>
      <c r="R28" s="301">
        <f t="shared" ref="R28" si="40">SUM(R26:R27)</f>
        <v>1.1313776993069748</v>
      </c>
      <c r="S28" s="301">
        <f t="shared" ref="S28" si="41">SUM(S26:S27)</f>
        <v>0.34528938521559865</v>
      </c>
      <c r="T28" s="301">
        <f t="shared" si="32"/>
        <v>6.5480000000000071</v>
      </c>
      <c r="U28" s="301"/>
      <c r="V28" s="301">
        <f>SUM(V26:V27)</f>
        <v>5.6065165249908659</v>
      </c>
      <c r="W28" s="301">
        <f t="shared" ref="W28" si="42">SUM(W26:W27)</f>
        <v>1.2347862150590938</v>
      </c>
      <c r="X28" s="301">
        <f t="shared" ref="X28" si="43">SUM(X26:X27)</f>
        <v>0.39369725995003058</v>
      </c>
      <c r="Y28" s="301">
        <f t="shared" si="33"/>
        <v>7.2349999999999905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2.0253196387933179</v>
      </c>
      <c r="C35" s="300">
        <v>0.5327424524851665</v>
      </c>
      <c r="D35" s="300">
        <v>0.22321283841251094</v>
      </c>
      <c r="E35" s="300">
        <f>SUM(B35:D35)</f>
        <v>2.7812749296909951</v>
      </c>
      <c r="F35" s="300"/>
      <c r="G35" s="300">
        <v>2.5441235569466825</v>
      </c>
      <c r="H35" s="300">
        <v>0.65598139789109844</v>
      </c>
      <c r="I35" s="300">
        <v>0.3957573722757462</v>
      </c>
      <c r="J35" s="300">
        <f>SUM(G35:I35)</f>
        <v>3.5958623271135273</v>
      </c>
      <c r="K35" s="300"/>
      <c r="L35" s="300">
        <v>2.5878552855849875</v>
      </c>
      <c r="M35" s="300">
        <v>0.86137102183923919</v>
      </c>
      <c r="N35" s="300">
        <v>0.36849861756288027</v>
      </c>
      <c r="O35" s="300">
        <f>SUM(L35:N35)</f>
        <v>3.817724924987107</v>
      </c>
      <c r="P35" s="300"/>
      <c r="Q35" s="300">
        <v>2.3016159554875633</v>
      </c>
      <c r="R35" s="300">
        <v>0.80513457020997559</v>
      </c>
      <c r="S35" s="300">
        <v>0.34847499999823361</v>
      </c>
      <c r="T35" s="300">
        <f>SUM(Q35:S35)</f>
        <v>3.4552255256957722</v>
      </c>
      <c r="U35" s="300"/>
      <c r="V35" s="300">
        <v>1.6049190804651592</v>
      </c>
      <c r="W35" s="300">
        <v>0.59240878123348928</v>
      </c>
      <c r="X35" s="300">
        <v>0.27774289812035768</v>
      </c>
      <c r="Y35" s="300">
        <f>SUM(V35:X35)</f>
        <v>2.475070759819006</v>
      </c>
    </row>
    <row r="36" spans="1:25" x14ac:dyDescent="0.2">
      <c r="A36" s="260" t="s">
        <v>364</v>
      </c>
      <c r="B36" s="300">
        <v>7.9204429573364523</v>
      </c>
      <c r="C36" s="300">
        <v>0.26851938128988906</v>
      </c>
      <c r="D36" s="300">
        <v>0.55676273168266865</v>
      </c>
      <c r="E36" s="300">
        <f t="shared" ref="E36:E37" si="44">SUM(B36:D36)</f>
        <v>8.7457250703090104</v>
      </c>
      <c r="F36" s="300"/>
      <c r="G36" s="300">
        <v>10.448862041377611</v>
      </c>
      <c r="H36" s="300">
        <v>0.31834072465415741</v>
      </c>
      <c r="I36" s="300">
        <v>0.81493490685469583</v>
      </c>
      <c r="J36" s="300">
        <f t="shared" ref="J36:J37" si="45">SUM(G36:I36)</f>
        <v>11.582137672886464</v>
      </c>
      <c r="K36" s="300"/>
      <c r="L36" s="300">
        <v>10.282300135307059</v>
      </c>
      <c r="M36" s="300">
        <v>0.33525889758186384</v>
      </c>
      <c r="N36" s="300">
        <v>0.53271604212399126</v>
      </c>
      <c r="O36" s="300">
        <f t="shared" ref="O36:O37" si="46">SUM(L36:N36)</f>
        <v>11.150275075012916</v>
      </c>
      <c r="P36" s="300"/>
      <c r="Q36" s="300">
        <v>9.64006413107691</v>
      </c>
      <c r="R36" s="300">
        <v>0.32024356833461776</v>
      </c>
      <c r="S36" s="300">
        <v>0.52346677489270976</v>
      </c>
      <c r="T36" s="300">
        <f t="shared" ref="T36:T37" si="47">SUM(Q36:S36)</f>
        <v>10.483774474304237</v>
      </c>
      <c r="U36" s="300"/>
      <c r="V36" s="300">
        <v>7.1542385951399217</v>
      </c>
      <c r="W36" s="300">
        <v>0.24923014860847273</v>
      </c>
      <c r="X36" s="300">
        <v>0.41846049643259353</v>
      </c>
      <c r="Y36" s="300">
        <f t="shared" ref="Y36:Y37" si="48">SUM(V36:X36)</f>
        <v>7.8219292401809879</v>
      </c>
    </row>
    <row r="37" spans="1:25" x14ac:dyDescent="0.2">
      <c r="A37" s="264" t="s">
        <v>363</v>
      </c>
      <c r="B37" s="301">
        <f>SUM(B35:B36)</f>
        <v>9.9457625961297698</v>
      </c>
      <c r="C37" s="301">
        <f t="shared" ref="C37" si="49">SUM(C35:C36)</f>
        <v>0.80126183377505555</v>
      </c>
      <c r="D37" s="301">
        <f t="shared" ref="D37" si="50">SUM(D35:D36)</f>
        <v>0.77997557009517959</v>
      </c>
      <c r="E37" s="301">
        <f t="shared" si="44"/>
        <v>11.527000000000006</v>
      </c>
      <c r="F37" s="301"/>
      <c r="G37" s="301">
        <f>SUM(G35:G36)</f>
        <v>12.992985598324292</v>
      </c>
      <c r="H37" s="301">
        <f t="shared" ref="H37" si="51">SUM(H35:H36)</f>
        <v>0.97432212254525585</v>
      </c>
      <c r="I37" s="301">
        <f t="shared" ref="I37" si="52">SUM(I35:I36)</f>
        <v>1.210692279130442</v>
      </c>
      <c r="J37" s="301">
        <f t="shared" si="45"/>
        <v>15.17799999999999</v>
      </c>
      <c r="K37" s="301"/>
      <c r="L37" s="301">
        <f>SUM(L35:L36)</f>
        <v>12.870155420892047</v>
      </c>
      <c r="M37" s="301">
        <f t="shared" ref="M37" si="53">SUM(M35:M36)</f>
        <v>1.196629919421103</v>
      </c>
      <c r="N37" s="301">
        <f t="shared" ref="N37" si="54">SUM(N35:N36)</f>
        <v>0.90121465968687153</v>
      </c>
      <c r="O37" s="301">
        <f t="shared" si="46"/>
        <v>14.968000000000021</v>
      </c>
      <c r="P37" s="301"/>
      <c r="Q37" s="301">
        <f>SUM(Q35:Q36)</f>
        <v>11.941680086564473</v>
      </c>
      <c r="R37" s="301">
        <f t="shared" ref="R37" si="55">SUM(R35:R36)</f>
        <v>1.1253781385445933</v>
      </c>
      <c r="S37" s="301">
        <f t="shared" ref="S37" si="56">SUM(S35:S36)</f>
        <v>0.87194177489094338</v>
      </c>
      <c r="T37" s="301">
        <f t="shared" si="47"/>
        <v>13.939000000000011</v>
      </c>
      <c r="U37" s="301"/>
      <c r="V37" s="301">
        <f>SUM(V35:V36)</f>
        <v>8.7591576756050813</v>
      </c>
      <c r="W37" s="301">
        <f t="shared" ref="W37" si="57">SUM(W35:W36)</f>
        <v>0.84163892984196198</v>
      </c>
      <c r="X37" s="301">
        <f t="shared" ref="X37" si="58">SUM(X35:X36)</f>
        <v>0.69620339455295122</v>
      </c>
      <c r="Y37" s="301">
        <f t="shared" si="48"/>
        <v>10.296999999999993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4.3840509857619026</v>
      </c>
      <c r="C44" s="300">
        <v>1.4425692669092978</v>
      </c>
      <c r="D44" s="300">
        <v>1.1006824941465374</v>
      </c>
      <c r="E44" s="300">
        <f>SUM(B44:D44)</f>
        <v>6.9273027468177375</v>
      </c>
      <c r="F44" s="300"/>
      <c r="G44" s="300">
        <v>5.0654386685398354</v>
      </c>
      <c r="H44" s="300">
        <v>1.4270073289437715</v>
      </c>
      <c r="I44" s="300">
        <v>1.0954030645510655</v>
      </c>
      <c r="J44" s="300">
        <f>SUM(G44:I44)</f>
        <v>7.5878490620346728</v>
      </c>
      <c r="K44" s="300"/>
      <c r="L44" s="300">
        <v>4.7383910929365669</v>
      </c>
      <c r="M44" s="300">
        <v>1.9091155448894082</v>
      </c>
      <c r="N44" s="300">
        <v>0.94377403242410252</v>
      </c>
      <c r="O44" s="300">
        <f>SUM(L44:N44)</f>
        <v>7.5912806702500779</v>
      </c>
      <c r="P44" s="300"/>
      <c r="Q44" s="300">
        <v>4.4643171335667926</v>
      </c>
      <c r="R44" s="300">
        <v>1.8019504041316179</v>
      </c>
      <c r="S44" s="300">
        <v>0.85804907575090117</v>
      </c>
      <c r="T44" s="300">
        <f>SUM(Q44:S44)</f>
        <v>7.1243166134493112</v>
      </c>
      <c r="U44" s="300"/>
      <c r="V44" s="300">
        <v>4.0769728971042989</v>
      </c>
      <c r="W44" s="300">
        <v>1.6459054218580809</v>
      </c>
      <c r="X44" s="300">
        <v>0.7679629650192189</v>
      </c>
      <c r="Y44" s="300">
        <f>SUM(V44:X44)</f>
        <v>6.4908412839815988</v>
      </c>
    </row>
    <row r="45" spans="1:25" x14ac:dyDescent="0.2">
      <c r="A45" s="260" t="s">
        <v>364</v>
      </c>
      <c r="B45" s="300">
        <v>18.922736237923189</v>
      </c>
      <c r="C45" s="300">
        <v>0.59527799933426462</v>
      </c>
      <c r="D45" s="300">
        <v>2.310683015924818</v>
      </c>
      <c r="E45" s="300">
        <f t="shared" ref="E45:E46" si="59">SUM(B45:D45)</f>
        <v>21.82869725318227</v>
      </c>
      <c r="F45" s="300"/>
      <c r="G45" s="300">
        <v>20.789385011274973</v>
      </c>
      <c r="H45" s="300">
        <v>0.82127895527882144</v>
      </c>
      <c r="I45" s="300">
        <v>1.5764869714115239</v>
      </c>
      <c r="J45" s="300">
        <f t="shared" ref="J45:J46" si="60">SUM(G45:I45)</f>
        <v>23.187150937965317</v>
      </c>
      <c r="K45" s="300"/>
      <c r="L45" s="300">
        <v>20.289960996026672</v>
      </c>
      <c r="M45" s="300">
        <v>0.86285662582510492</v>
      </c>
      <c r="N45" s="300">
        <v>2.0519017078981574</v>
      </c>
      <c r="O45" s="300">
        <f t="shared" ref="O45:O46" si="61">SUM(L45:N45)</f>
        <v>23.204719329749935</v>
      </c>
      <c r="P45" s="300"/>
      <c r="Q45" s="300">
        <v>18.96419445231043</v>
      </c>
      <c r="R45" s="300">
        <v>0.81086190017144</v>
      </c>
      <c r="S45" s="300">
        <v>1.9236270340688248</v>
      </c>
      <c r="T45" s="300">
        <f t="shared" ref="T45:T46" si="62">SUM(Q45:S45)</f>
        <v>21.698683386550695</v>
      </c>
      <c r="U45" s="300"/>
      <c r="V45" s="300">
        <v>16.720511919576019</v>
      </c>
      <c r="W45" s="300">
        <v>0.72867330437530442</v>
      </c>
      <c r="X45" s="300">
        <v>1.7809734920670894</v>
      </c>
      <c r="Y45" s="300">
        <f t="shared" ref="Y45:Y46" si="63">SUM(V45:X45)</f>
        <v>19.230158716018416</v>
      </c>
    </row>
    <row r="46" spans="1:25" x14ac:dyDescent="0.2">
      <c r="A46" s="264" t="s">
        <v>363</v>
      </c>
      <c r="B46" s="301">
        <f>SUM(B44:B45)</f>
        <v>23.306787223685092</v>
      </c>
      <c r="C46" s="301">
        <f t="shared" ref="C46" si="64">SUM(C44:C45)</f>
        <v>2.0378472662435625</v>
      </c>
      <c r="D46" s="301">
        <f t="shared" ref="D46" si="65">SUM(D44:D45)</f>
        <v>3.4113655100713554</v>
      </c>
      <c r="E46" s="301">
        <f t="shared" si="59"/>
        <v>28.756000000000011</v>
      </c>
      <c r="F46" s="301"/>
      <c r="G46" s="301">
        <f>SUM(G44:G45)</f>
        <v>25.854823679814807</v>
      </c>
      <c r="H46" s="301">
        <f t="shared" ref="H46" si="66">SUM(H44:H45)</f>
        <v>2.2482862842225928</v>
      </c>
      <c r="I46" s="301">
        <f t="shared" ref="I46" si="67">SUM(I44:I45)</f>
        <v>2.6718900359625897</v>
      </c>
      <c r="J46" s="301">
        <f t="shared" si="60"/>
        <v>30.774999999999991</v>
      </c>
      <c r="K46" s="301"/>
      <c r="L46" s="301">
        <f>SUM(L44:L45)</f>
        <v>25.028352088963238</v>
      </c>
      <c r="M46" s="301">
        <f t="shared" ref="M46" si="68">SUM(M44:M45)</f>
        <v>2.7719721707145131</v>
      </c>
      <c r="N46" s="301">
        <f t="shared" ref="N46" si="69">SUM(N44:N45)</f>
        <v>2.9956757403222598</v>
      </c>
      <c r="O46" s="301">
        <f t="shared" si="61"/>
        <v>30.79600000000001</v>
      </c>
      <c r="P46" s="301"/>
      <c r="Q46" s="301">
        <f>SUM(Q44:Q45)</f>
        <v>23.428511585877224</v>
      </c>
      <c r="R46" s="301">
        <f t="shared" ref="R46" si="70">SUM(R44:R45)</f>
        <v>2.6128123043030578</v>
      </c>
      <c r="S46" s="301">
        <f t="shared" ref="S46" si="71">SUM(S44:S45)</f>
        <v>2.7816761098197258</v>
      </c>
      <c r="T46" s="301">
        <f t="shared" si="62"/>
        <v>28.823000000000008</v>
      </c>
      <c r="U46" s="301"/>
      <c r="V46" s="301">
        <f>SUM(V44:V45)</f>
        <v>20.797484816680317</v>
      </c>
      <c r="W46" s="301">
        <f t="shared" ref="W46" si="72">SUM(W44:W45)</f>
        <v>2.3745787262333851</v>
      </c>
      <c r="X46" s="301">
        <f t="shared" ref="X46" si="73">SUM(X44:X45)</f>
        <v>2.5489364570863082</v>
      </c>
      <c r="Y46" s="301">
        <f t="shared" si="63"/>
        <v>25.721000000000011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0.33769619832554032</v>
      </c>
      <c r="C53" s="300">
        <v>9.0827861227858339E-2</v>
      </c>
      <c r="D53" s="300">
        <v>1.1185697195452716E-4</v>
      </c>
      <c r="E53" s="300">
        <f>SUM(B53:D53)</f>
        <v>0.42863591652535321</v>
      </c>
      <c r="F53" s="300"/>
      <c r="G53" s="300">
        <v>0.63708767317514636</v>
      </c>
      <c r="H53" s="300">
        <v>0.1769303266320065</v>
      </c>
      <c r="I53" s="300">
        <v>1.7312165032192442E-4</v>
      </c>
      <c r="J53" s="300">
        <f>SUM(G53:I53)</f>
        <v>0.81419112145747474</v>
      </c>
      <c r="K53" s="300"/>
      <c r="L53" s="300">
        <v>0.78418371362936834</v>
      </c>
      <c r="M53" s="300">
        <v>0.21346585723897135</v>
      </c>
      <c r="N53" s="300">
        <v>0.32724873351475153</v>
      </c>
      <c r="O53" s="300">
        <f>SUM(L53:N53)</f>
        <v>1.3248983043830913</v>
      </c>
      <c r="P53" s="300"/>
      <c r="Q53" s="300">
        <v>0.77974946238736331</v>
      </c>
      <c r="R53" s="300">
        <v>0.21035870968555009</v>
      </c>
      <c r="S53" s="300">
        <v>0.31785333333451748</v>
      </c>
      <c r="T53" s="300">
        <f>SUM(Q53:S53)</f>
        <v>1.3079615054074309</v>
      </c>
      <c r="U53" s="300"/>
      <c r="V53" s="300">
        <v>0.80292195916065168</v>
      </c>
      <c r="W53" s="300">
        <v>0.2125381656600436</v>
      </c>
      <c r="X53" s="300">
        <v>0.31608240022097378</v>
      </c>
      <c r="Y53" s="300">
        <f>SUM(V53:X53)</f>
        <v>1.331542525041669</v>
      </c>
    </row>
    <row r="54" spans="1:25" x14ac:dyDescent="0.2">
      <c r="A54" s="260" t="s">
        <v>364</v>
      </c>
      <c r="B54" s="300">
        <v>1.1195764322712198</v>
      </c>
      <c r="C54" s="300">
        <v>1.6778545793107991E-2</v>
      </c>
      <c r="D54" s="300">
        <v>0.11800910541031753</v>
      </c>
      <c r="E54" s="300">
        <f t="shared" ref="E54:E55" si="74">SUM(B54:D54)</f>
        <v>1.2543640834746455</v>
      </c>
      <c r="F54" s="300"/>
      <c r="G54" s="300">
        <v>2.1171046617354881</v>
      </c>
      <c r="H54" s="300">
        <v>4.3107290929757923E-2</v>
      </c>
      <c r="I54" s="300">
        <v>0.44959692587727484</v>
      </c>
      <c r="J54" s="300">
        <f t="shared" ref="J54:J55" si="75">SUM(G54:I54)</f>
        <v>2.6098088785425211</v>
      </c>
      <c r="K54" s="300"/>
      <c r="L54" s="300">
        <v>2.5519171027761294</v>
      </c>
      <c r="M54" s="300">
        <v>3.9184592840776362E-2</v>
      </c>
      <c r="N54" s="300">
        <v>0</v>
      </c>
      <c r="O54" s="300">
        <f t="shared" ref="O54:O55" si="76">SUM(L54:N54)</f>
        <v>2.591101695616906</v>
      </c>
      <c r="P54" s="300"/>
      <c r="Q54" s="300">
        <v>2.4978443010440894</v>
      </c>
      <c r="R54" s="300">
        <v>3.9194193548483421E-2</v>
      </c>
      <c r="S54" s="300">
        <v>0</v>
      </c>
      <c r="T54" s="300">
        <f t="shared" ref="T54:T55" si="77">SUM(Q54:S54)</f>
        <v>2.537038494592573</v>
      </c>
      <c r="U54" s="300"/>
      <c r="V54" s="300">
        <v>2.4916673219535115</v>
      </c>
      <c r="W54" s="300">
        <v>4.0790153004820896E-2</v>
      </c>
      <c r="X54" s="300">
        <v>0</v>
      </c>
      <c r="Y54" s="300">
        <f t="shared" ref="Y54:Y55" si="78">SUM(V54:X54)</f>
        <v>2.5324574749583322</v>
      </c>
    </row>
    <row r="55" spans="1:25" x14ac:dyDescent="0.2">
      <c r="A55" s="264" t="s">
        <v>363</v>
      </c>
      <c r="B55" s="301">
        <f>SUM(B53:B54)</f>
        <v>1.4572726305967603</v>
      </c>
      <c r="C55" s="301">
        <f t="shared" ref="C55" si="79">SUM(C53:C54)</f>
        <v>0.10760640702096633</v>
      </c>
      <c r="D55" s="301">
        <f t="shared" ref="D55" si="80">SUM(D53:D54)</f>
        <v>0.11812096238227206</v>
      </c>
      <c r="E55" s="301">
        <f t="shared" si="74"/>
        <v>1.6829999999999987</v>
      </c>
      <c r="F55" s="301"/>
      <c r="G55" s="301">
        <f>SUM(G53:G54)</f>
        <v>2.7541923349106345</v>
      </c>
      <c r="H55" s="301">
        <f t="shared" ref="H55" si="81">SUM(H53:H54)</f>
        <v>0.22003761756176443</v>
      </c>
      <c r="I55" s="301">
        <f t="shared" ref="I55" si="82">SUM(I53:I54)</f>
        <v>0.44977004752759675</v>
      </c>
      <c r="J55" s="301">
        <f t="shared" si="75"/>
        <v>3.4239999999999959</v>
      </c>
      <c r="K55" s="301"/>
      <c r="L55" s="301">
        <f>SUM(L53:L54)</f>
        <v>3.3361008164054979</v>
      </c>
      <c r="M55" s="301">
        <f t="shared" ref="M55" si="83">SUM(M53:M54)</f>
        <v>0.25265045007974773</v>
      </c>
      <c r="N55" s="301">
        <f t="shared" ref="N55" si="84">SUM(N53:N54)</f>
        <v>0.32724873351475153</v>
      </c>
      <c r="O55" s="301">
        <f t="shared" si="76"/>
        <v>3.9159999999999973</v>
      </c>
      <c r="P55" s="301"/>
      <c r="Q55" s="301">
        <f>SUM(Q53:Q54)</f>
        <v>3.2775937634314527</v>
      </c>
      <c r="R55" s="301">
        <f t="shared" ref="R55" si="85">SUM(R53:R54)</f>
        <v>0.24955290323403351</v>
      </c>
      <c r="S55" s="301">
        <f t="shared" ref="S55" si="86">SUM(S53:S54)</f>
        <v>0.31785333333451748</v>
      </c>
      <c r="T55" s="301">
        <f t="shared" si="77"/>
        <v>3.8450000000000033</v>
      </c>
      <c r="U55" s="301"/>
      <c r="V55" s="301">
        <f>SUM(V53:V54)</f>
        <v>3.2945892811141633</v>
      </c>
      <c r="W55" s="301">
        <f t="shared" ref="W55" si="87">SUM(W53:W54)</f>
        <v>0.25332831866486449</v>
      </c>
      <c r="X55" s="301">
        <f t="shared" ref="X55" si="88">SUM(X53:X54)</f>
        <v>0.31608240022097378</v>
      </c>
      <c r="Y55" s="301">
        <f t="shared" si="78"/>
        <v>3.8640000000000017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0.72596720937358361</v>
      </c>
      <c r="C62" s="300">
        <v>0.25579908155951425</v>
      </c>
      <c r="D62" s="300">
        <v>0.11503112072677422</v>
      </c>
      <c r="E62" s="300">
        <f>SUM(B62:D62)</f>
        <v>1.096797411659872</v>
      </c>
      <c r="F62" s="300"/>
      <c r="G62" s="300">
        <v>0.88342472165371322</v>
      </c>
      <c r="H62" s="300">
        <v>0.21387687696293498</v>
      </c>
      <c r="I62" s="300">
        <v>0.15680168427298208</v>
      </c>
      <c r="J62" s="300">
        <f>SUM(G62:I62)</f>
        <v>1.2541032828896301</v>
      </c>
      <c r="K62" s="300"/>
      <c r="L62" s="300">
        <v>0.7665603050048464</v>
      </c>
      <c r="M62" s="300">
        <v>0.18389309072907079</v>
      </c>
      <c r="N62" s="300">
        <v>1.2520380645295252E-2</v>
      </c>
      <c r="O62" s="300">
        <f>SUM(L62:N62)</f>
        <v>0.96297377637921244</v>
      </c>
      <c r="P62" s="300"/>
      <c r="Q62" s="300">
        <v>0.84915933416621403</v>
      </c>
      <c r="R62" s="300">
        <v>0.19838574272307619</v>
      </c>
      <c r="S62" s="300">
        <v>1.3205002452238272E-2</v>
      </c>
      <c r="T62" s="300">
        <f>SUM(Q62:S62)</f>
        <v>1.0607500793415285</v>
      </c>
      <c r="U62" s="300"/>
      <c r="V62" s="300">
        <v>1.0097630539913973</v>
      </c>
      <c r="W62" s="300">
        <v>0.22391399736852413</v>
      </c>
      <c r="X62" s="300">
        <v>1.412900394920372E-2</v>
      </c>
      <c r="Y62" s="300">
        <f>SUM(V62:X62)</f>
        <v>1.247806055309125</v>
      </c>
    </row>
    <row r="63" spans="1:25" x14ac:dyDescent="0.2">
      <c r="A63" s="260" t="s">
        <v>364</v>
      </c>
      <c r="B63" s="300">
        <v>2.946397396491518</v>
      </c>
      <c r="C63" s="300">
        <v>9.180519184861434E-2</v>
      </c>
      <c r="D63" s="300">
        <v>0</v>
      </c>
      <c r="E63" s="300">
        <f t="shared" ref="E63:E64" si="89">SUM(B63:D63)</f>
        <v>3.0382025883401322</v>
      </c>
      <c r="F63" s="300"/>
      <c r="G63" s="300">
        <v>3.8366006565883373</v>
      </c>
      <c r="H63" s="300">
        <v>8.8404510420600158E-2</v>
      </c>
      <c r="I63" s="300">
        <v>0.25389155010143488</v>
      </c>
      <c r="J63" s="300">
        <f t="shared" ref="J63:J64" si="90">SUM(G63:I63)</f>
        <v>4.1788967171103719</v>
      </c>
      <c r="K63" s="300"/>
      <c r="L63" s="300">
        <v>3.4002223737702741</v>
      </c>
      <c r="M63" s="300">
        <v>0.4681057313802573</v>
      </c>
      <c r="N63" s="300">
        <v>0.21769811847023623</v>
      </c>
      <c r="O63" s="300">
        <f t="shared" ref="O63:O64" si="91">SUM(L63:N63)</f>
        <v>4.0860262236207676</v>
      </c>
      <c r="P63" s="300"/>
      <c r="Q63" s="300">
        <v>3.5996836684589044</v>
      </c>
      <c r="R63" s="300">
        <v>0.50116868130726233</v>
      </c>
      <c r="S63" s="300">
        <v>0.22339757089230849</v>
      </c>
      <c r="T63" s="300">
        <f t="shared" ref="T63:T64" si="92">SUM(Q63:S63)</f>
        <v>4.3242499206584757</v>
      </c>
      <c r="U63" s="300"/>
      <c r="V63" s="300">
        <v>3.920798595852466</v>
      </c>
      <c r="W63" s="300">
        <v>0.55440982887835599</v>
      </c>
      <c r="X63" s="300">
        <v>0.22698551996004268</v>
      </c>
      <c r="Y63" s="300">
        <f t="shared" ref="Y63:Y64" si="93">SUM(V63:X63)</f>
        <v>4.7021939446908654</v>
      </c>
    </row>
    <row r="64" spans="1:25" x14ac:dyDescent="0.2">
      <c r="A64" s="264" t="s">
        <v>363</v>
      </c>
      <c r="B64" s="301">
        <f>SUM(B62:B63)</f>
        <v>3.6723646058651016</v>
      </c>
      <c r="C64" s="301">
        <f t="shared" ref="C64" si="94">SUM(C62:C63)</f>
        <v>0.34760427340812861</v>
      </c>
      <c r="D64" s="301">
        <f t="shared" ref="D64" si="95">SUM(D62:D63)</f>
        <v>0.11503112072677422</v>
      </c>
      <c r="E64" s="301">
        <f t="shared" si="89"/>
        <v>4.1350000000000051</v>
      </c>
      <c r="F64" s="301"/>
      <c r="G64" s="301">
        <f>SUM(G62:G63)</f>
        <v>4.7200253782420507</v>
      </c>
      <c r="H64" s="301">
        <f t="shared" ref="H64" si="96">SUM(H62:H63)</f>
        <v>0.30228138738353516</v>
      </c>
      <c r="I64" s="301">
        <f t="shared" ref="I64" si="97">SUM(I62:I63)</f>
        <v>0.41069323437441696</v>
      </c>
      <c r="J64" s="301">
        <f t="shared" si="90"/>
        <v>5.4330000000000025</v>
      </c>
      <c r="K64" s="301"/>
      <c r="L64" s="301">
        <f>SUM(L62:L63)</f>
        <v>4.166782678775121</v>
      </c>
      <c r="M64" s="301">
        <f t="shared" ref="M64" si="98">SUM(M62:M63)</f>
        <v>0.65199882210932802</v>
      </c>
      <c r="N64" s="301">
        <f t="shared" ref="N64" si="99">SUM(N62:N63)</f>
        <v>0.23021849911553149</v>
      </c>
      <c r="O64" s="301">
        <f t="shared" si="91"/>
        <v>5.0489999999999808</v>
      </c>
      <c r="P64" s="301"/>
      <c r="Q64" s="301">
        <f>SUM(Q62:Q63)</f>
        <v>4.448843002625118</v>
      </c>
      <c r="R64" s="301">
        <f t="shared" ref="R64" si="100">SUM(R62:R63)</f>
        <v>0.69955442403033852</v>
      </c>
      <c r="S64" s="301">
        <f t="shared" ref="S64" si="101">SUM(S62:S63)</f>
        <v>0.23660257334454676</v>
      </c>
      <c r="T64" s="301">
        <f t="shared" si="92"/>
        <v>5.3850000000000033</v>
      </c>
      <c r="U64" s="301"/>
      <c r="V64" s="301">
        <f>SUM(V62:V63)</f>
        <v>4.9305616498438631</v>
      </c>
      <c r="W64" s="301">
        <f t="shared" ref="W64" si="102">SUM(W62:W63)</f>
        <v>0.77832382624688012</v>
      </c>
      <c r="X64" s="301">
        <f t="shared" ref="X64" si="103">SUM(X62:X63)</f>
        <v>0.2411145239092464</v>
      </c>
      <c r="Y64" s="301">
        <f t="shared" si="93"/>
        <v>5.9499999999999895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3.8742519275200489</v>
      </c>
      <c r="C71" s="300">
        <v>2.7261655744465934</v>
      </c>
      <c r="D71" s="300">
        <v>1.5239479568641128</v>
      </c>
      <c r="E71" s="300">
        <f>SUM(B71:D71)</f>
        <v>8.1243654588307557</v>
      </c>
      <c r="F71" s="300"/>
      <c r="G71" s="300">
        <v>5.1204514654935362</v>
      </c>
      <c r="H71" s="300">
        <v>3.3140405422060342</v>
      </c>
      <c r="I71" s="300">
        <v>2.1176993526764223</v>
      </c>
      <c r="J71" s="300">
        <f>SUM(G71:I71)</f>
        <v>10.552191360375993</v>
      </c>
      <c r="K71" s="300"/>
      <c r="L71" s="300">
        <v>4.9942708573402612</v>
      </c>
      <c r="M71" s="300">
        <v>3.9321002842802364</v>
      </c>
      <c r="N71" s="300">
        <v>1.6484335518863094</v>
      </c>
      <c r="O71" s="300">
        <f>SUM(L71:N71)</f>
        <v>10.574804693506808</v>
      </c>
      <c r="P71" s="300"/>
      <c r="Q71" s="300">
        <v>5.2431780252563582</v>
      </c>
      <c r="R71" s="300">
        <v>4.1554541992397613</v>
      </c>
      <c r="S71" s="300">
        <v>1.7384596478498353</v>
      </c>
      <c r="T71" s="300">
        <f>SUM(Q71:S71)</f>
        <v>11.137091872345954</v>
      </c>
      <c r="U71" s="300"/>
      <c r="V71" s="300">
        <v>5.6028425253343963</v>
      </c>
      <c r="W71" s="300">
        <v>4.4902107163197451</v>
      </c>
      <c r="X71" s="300">
        <v>1.909788250511002</v>
      </c>
      <c r="Y71" s="300">
        <f>SUM(V71:X71)</f>
        <v>12.002841492165143</v>
      </c>
    </row>
    <row r="72" spans="1:25" x14ac:dyDescent="0.2">
      <c r="A72" s="260" t="s">
        <v>364</v>
      </c>
      <c r="B72" s="300">
        <v>24.359788358052576</v>
      </c>
      <c r="C72" s="300">
        <v>1.1943047417333976</v>
      </c>
      <c r="D72" s="300">
        <v>20.435541441383386</v>
      </c>
      <c r="E72" s="300">
        <f t="shared" ref="E72:E73" si="104">SUM(B72:D72)</f>
        <v>45.989634541169359</v>
      </c>
      <c r="F72" s="300"/>
      <c r="G72" s="300">
        <v>28.191753206179413</v>
      </c>
      <c r="H72" s="300">
        <v>1.0698802651855215</v>
      </c>
      <c r="I72" s="300">
        <v>20.240175168259103</v>
      </c>
      <c r="J72" s="300">
        <f t="shared" ref="J72:J73" si="105">SUM(G72:I72)</f>
        <v>49.501808639624038</v>
      </c>
      <c r="K72" s="300"/>
      <c r="L72" s="300">
        <v>26.797046174948051</v>
      </c>
      <c r="M72" s="300">
        <v>1.981741298317238</v>
      </c>
      <c r="N72" s="300">
        <v>21.926407833228012</v>
      </c>
      <c r="O72" s="300">
        <f t="shared" ref="O72:O73" si="106">SUM(L72:N72)</f>
        <v>50.705195306493302</v>
      </c>
      <c r="P72" s="300"/>
      <c r="Q72" s="300">
        <v>27.657882737829571</v>
      </c>
      <c r="R72" s="300">
        <v>2.1093400797411395</v>
      </c>
      <c r="S72" s="300">
        <v>23.149685310083189</v>
      </c>
      <c r="T72" s="300">
        <f t="shared" ref="T72:T73" si="107">SUM(Q72:S72)</f>
        <v>52.916908127653898</v>
      </c>
      <c r="U72" s="300"/>
      <c r="V72" s="300">
        <v>28.234381224779579</v>
      </c>
      <c r="W72" s="300">
        <v>2.3044645391235594</v>
      </c>
      <c r="X72" s="300">
        <v>24.942312743931712</v>
      </c>
      <c r="Y72" s="300">
        <f t="shared" ref="Y72:Y73" si="108">SUM(V72:X72)</f>
        <v>55.481158507834849</v>
      </c>
    </row>
    <row r="73" spans="1:25" x14ac:dyDescent="0.2">
      <c r="A73" s="264" t="s">
        <v>363</v>
      </c>
      <c r="B73" s="301">
        <f>SUM(B71:B72)</f>
        <v>28.234040285572625</v>
      </c>
      <c r="C73" s="301">
        <f t="shared" ref="C73" si="109">SUM(C71:C72)</f>
        <v>3.920470316179991</v>
      </c>
      <c r="D73" s="301">
        <f t="shared" ref="D73" si="110">SUM(D71:D72)</f>
        <v>21.959489398247499</v>
      </c>
      <c r="E73" s="301">
        <f t="shared" si="104"/>
        <v>54.114000000000118</v>
      </c>
      <c r="F73" s="301"/>
      <c r="G73" s="301">
        <f>SUM(G71:G72)</f>
        <v>33.312204671672951</v>
      </c>
      <c r="H73" s="301">
        <f t="shared" ref="H73" si="111">SUM(H71:H72)</f>
        <v>4.3839208073915561</v>
      </c>
      <c r="I73" s="301">
        <f t="shared" ref="I73" si="112">SUM(I71:I72)</f>
        <v>22.357874520935525</v>
      </c>
      <c r="J73" s="301">
        <f t="shared" si="105"/>
        <v>60.05400000000003</v>
      </c>
      <c r="K73" s="301"/>
      <c r="L73" s="301">
        <f>SUM(L71:L72)</f>
        <v>31.791317032288312</v>
      </c>
      <c r="M73" s="301">
        <f t="shared" ref="M73" si="113">SUM(M71:M72)</f>
        <v>5.9138415825974739</v>
      </c>
      <c r="N73" s="301">
        <f t="shared" ref="N73" si="114">SUM(N71:N72)</f>
        <v>23.574841385114322</v>
      </c>
      <c r="O73" s="301">
        <f t="shared" si="106"/>
        <v>61.280000000000115</v>
      </c>
      <c r="P73" s="301"/>
      <c r="Q73" s="301">
        <f>SUM(Q71:Q72)</f>
        <v>32.90106076308593</v>
      </c>
      <c r="R73" s="301">
        <f t="shared" ref="R73" si="115">SUM(R71:R72)</f>
        <v>6.2647942789809008</v>
      </c>
      <c r="S73" s="301">
        <f t="shared" ref="S73" si="116">SUM(S71:S72)</f>
        <v>24.888144957933026</v>
      </c>
      <c r="T73" s="301">
        <f t="shared" si="107"/>
        <v>64.05399999999986</v>
      </c>
      <c r="U73" s="301"/>
      <c r="V73" s="301">
        <f>SUM(V71:V72)</f>
        <v>33.837223750113978</v>
      </c>
      <c r="W73" s="301">
        <f t="shared" ref="W73" si="117">SUM(W71:W72)</f>
        <v>6.7946752554433045</v>
      </c>
      <c r="X73" s="301">
        <f t="shared" ref="X73" si="118">SUM(X71:X72)</f>
        <v>26.852100994442715</v>
      </c>
      <c r="Y73" s="301">
        <f t="shared" si="108"/>
        <v>67.483999999999995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25.559806164669396</v>
      </c>
      <c r="C80" s="300">
        <v>31.912453369395973</v>
      </c>
      <c r="D80" s="300">
        <v>3.2065893852688121</v>
      </c>
      <c r="E80" s="300">
        <f>SUM(B80:D80)</f>
        <v>60.678848919334186</v>
      </c>
      <c r="F80" s="300"/>
      <c r="G80" s="300">
        <v>26.580659353170844</v>
      </c>
      <c r="H80" s="300">
        <v>31.473095602008584</v>
      </c>
      <c r="I80" s="300">
        <v>2.4411039579702423</v>
      </c>
      <c r="J80" s="300">
        <f>SUM(G80:I80)</f>
        <v>60.49485891314967</v>
      </c>
      <c r="K80" s="300"/>
      <c r="L80" s="300">
        <v>28.805610947922311</v>
      </c>
      <c r="M80" s="300">
        <v>32.532467961986754</v>
      </c>
      <c r="N80" s="300">
        <v>3.0034664215973965</v>
      </c>
      <c r="O80" s="300">
        <f>SUM(L80:N80)</f>
        <v>64.341545331506467</v>
      </c>
      <c r="P80" s="300"/>
      <c r="Q80" s="300">
        <v>30.016258128721955</v>
      </c>
      <c r="R80" s="300">
        <v>31.270430413195456</v>
      </c>
      <c r="S80" s="300">
        <v>3.0916764895158311</v>
      </c>
      <c r="T80" s="300">
        <f>SUM(Q80:S80)</f>
        <v>64.378365031433248</v>
      </c>
      <c r="U80" s="300"/>
      <c r="V80" s="300">
        <v>32.38964032036278</v>
      </c>
      <c r="W80" s="300">
        <v>29.126357979051459</v>
      </c>
      <c r="X80" s="300">
        <v>3.2973072507436125</v>
      </c>
      <c r="Y80" s="300">
        <f>SUM(V80:X80)</f>
        <v>64.81330555015785</v>
      </c>
    </row>
    <row r="81" spans="1:25" x14ac:dyDescent="0.2">
      <c r="A81" s="260" t="s">
        <v>364</v>
      </c>
      <c r="B81" s="300">
        <v>44.843509404698082</v>
      </c>
      <c r="C81" s="300">
        <v>14.845366848435717</v>
      </c>
      <c r="D81" s="300">
        <v>4.5822748275318927</v>
      </c>
      <c r="E81" s="300">
        <f t="shared" ref="E81:E82" si="119">SUM(B81:D81)</f>
        <v>64.271151080665689</v>
      </c>
      <c r="F81" s="300"/>
      <c r="G81" s="300">
        <v>49.2488952902224</v>
      </c>
      <c r="H81" s="300">
        <v>13.880539067083582</v>
      </c>
      <c r="I81" s="300">
        <v>4.0147067295443906</v>
      </c>
      <c r="J81" s="300">
        <f t="shared" ref="J81:J82" si="120">SUM(G81:I81)</f>
        <v>67.144141086850368</v>
      </c>
      <c r="K81" s="300"/>
      <c r="L81" s="300">
        <v>46.031425233938279</v>
      </c>
      <c r="M81" s="300">
        <v>16.621341966137663</v>
      </c>
      <c r="N81" s="300">
        <v>3.7656874684178079</v>
      </c>
      <c r="O81" s="300">
        <f t="shared" ref="O81:O82" si="121">SUM(L81:N81)</f>
        <v>66.418454668493752</v>
      </c>
      <c r="P81" s="300"/>
      <c r="Q81" s="300">
        <v>46.764784705518984</v>
      </c>
      <c r="R81" s="300">
        <v>16.601007416653424</v>
      </c>
      <c r="S81" s="300">
        <v>3.8128428463942399</v>
      </c>
      <c r="T81" s="300">
        <f t="shared" ref="T81:T82" si="122">SUM(Q81:S81)</f>
        <v>67.178634968566655</v>
      </c>
      <c r="U81" s="300"/>
      <c r="V81" s="300">
        <v>47.727620017441566</v>
      </c>
      <c r="W81" s="300">
        <v>16.750790619599943</v>
      </c>
      <c r="X81" s="300">
        <v>3.8962838128005948</v>
      </c>
      <c r="Y81" s="300">
        <f t="shared" ref="Y81:Y82" si="123">SUM(V81:X81)</f>
        <v>68.374694449842096</v>
      </c>
    </row>
    <row r="82" spans="1:25" x14ac:dyDescent="0.2">
      <c r="A82" s="264" t="s">
        <v>363</v>
      </c>
      <c r="B82" s="301">
        <f>SUM(B80:B81)</f>
        <v>70.403315569367479</v>
      </c>
      <c r="C82" s="301">
        <f t="shared" ref="C82" si="124">SUM(C80:C81)</f>
        <v>46.757820217831693</v>
      </c>
      <c r="D82" s="301">
        <f t="shared" ref="D82" si="125">SUM(D80:D81)</f>
        <v>7.7888642128007053</v>
      </c>
      <c r="E82" s="301">
        <f t="shared" si="119"/>
        <v>124.94999999999987</v>
      </c>
      <c r="F82" s="301"/>
      <c r="G82" s="301">
        <f>SUM(G80:G81)</f>
        <v>75.829554643393237</v>
      </c>
      <c r="H82" s="301">
        <f t="shared" ref="H82" si="126">SUM(H80:H81)</f>
        <v>45.353634669092166</v>
      </c>
      <c r="I82" s="301">
        <f t="shared" ref="I82" si="127">SUM(I80:I81)</f>
        <v>6.4558106875146333</v>
      </c>
      <c r="J82" s="301">
        <f t="shared" si="120"/>
        <v>127.63900000000004</v>
      </c>
      <c r="K82" s="301"/>
      <c r="L82" s="301">
        <f>SUM(L80:L81)</f>
        <v>74.837036181860583</v>
      </c>
      <c r="M82" s="301">
        <f t="shared" ref="M82" si="128">SUM(M80:M81)</f>
        <v>49.153809928124417</v>
      </c>
      <c r="N82" s="301">
        <f t="shared" ref="N82" si="129">SUM(N80:N81)</f>
        <v>6.769153890015204</v>
      </c>
      <c r="O82" s="301">
        <f t="shared" si="121"/>
        <v>130.76000000000022</v>
      </c>
      <c r="P82" s="301"/>
      <c r="Q82" s="301">
        <f>SUM(Q80:Q81)</f>
        <v>76.781042834240935</v>
      </c>
      <c r="R82" s="301">
        <f t="shared" ref="R82" si="130">SUM(R80:R81)</f>
        <v>47.87143782984888</v>
      </c>
      <c r="S82" s="301">
        <f t="shared" ref="S82" si="131">SUM(S80:S81)</f>
        <v>6.9045193359100709</v>
      </c>
      <c r="T82" s="301">
        <f t="shared" si="122"/>
        <v>131.55699999999987</v>
      </c>
      <c r="U82" s="301"/>
      <c r="V82" s="301">
        <f>SUM(V80:V81)</f>
        <v>80.117260337804339</v>
      </c>
      <c r="W82" s="301">
        <f t="shared" ref="W82" si="132">SUM(W80:W81)</f>
        <v>45.877148598651402</v>
      </c>
      <c r="X82" s="301">
        <f t="shared" ref="X82" si="133">SUM(X80:X81)</f>
        <v>7.1935910635442077</v>
      </c>
      <c r="Y82" s="301">
        <f t="shared" si="123"/>
        <v>133.18799999999996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5.8777746161569837</v>
      </c>
      <c r="C89" s="300">
        <v>3.2443255481684541</v>
      </c>
      <c r="D89" s="300">
        <v>0.56962823287567421</v>
      </c>
      <c r="E89" s="300">
        <f>SUM(B89:D89)</f>
        <v>9.6917283972011123</v>
      </c>
      <c r="F89" s="300"/>
      <c r="G89" s="300">
        <v>7.2377552935596006</v>
      </c>
      <c r="H89" s="300">
        <v>4.3174106374089511</v>
      </c>
      <c r="I89" s="300">
        <v>0.96585701121555201</v>
      </c>
      <c r="J89" s="300">
        <f>SUM(G89:I89)</f>
        <v>12.521022942184105</v>
      </c>
      <c r="K89" s="300"/>
      <c r="L89" s="300">
        <v>7.1194888584583431</v>
      </c>
      <c r="M89" s="300">
        <v>4.2769453265784456</v>
      </c>
      <c r="N89" s="300">
        <v>0.39390085291734722</v>
      </c>
      <c r="O89" s="300">
        <f>SUM(L89:N89)</f>
        <v>11.790335037954137</v>
      </c>
      <c r="P89" s="300"/>
      <c r="Q89" s="300">
        <v>6.9374003942236628</v>
      </c>
      <c r="R89" s="300">
        <v>4.2839755144731688</v>
      </c>
      <c r="S89" s="300">
        <v>0.37126698033158628</v>
      </c>
      <c r="T89" s="300">
        <f>SUM(Q89:S89)</f>
        <v>11.592642889028419</v>
      </c>
      <c r="U89" s="300"/>
      <c r="V89" s="300">
        <v>7.0513207051395073</v>
      </c>
      <c r="W89" s="300">
        <v>4.5427048406599395</v>
      </c>
      <c r="X89" s="300">
        <v>0.35866106057702646</v>
      </c>
      <c r="Y89" s="300">
        <f>SUM(V89:X89)</f>
        <v>11.952686606376473</v>
      </c>
    </row>
    <row r="90" spans="1:25" x14ac:dyDescent="0.2">
      <c r="A90" s="260" t="s">
        <v>364</v>
      </c>
      <c r="B90" s="300">
        <v>24.48294741043205</v>
      </c>
      <c r="C90" s="300">
        <v>2.4930038167848685</v>
      </c>
      <c r="D90" s="300">
        <v>6.666320375581976</v>
      </c>
      <c r="E90" s="300">
        <f t="shared" ref="E90:E91" si="134">SUM(B90:D90)</f>
        <v>33.642271602798893</v>
      </c>
      <c r="F90" s="300"/>
      <c r="G90" s="300">
        <v>25.366197543092451</v>
      </c>
      <c r="H90" s="300">
        <v>3.8072389194242691</v>
      </c>
      <c r="I90" s="300">
        <v>8.8755405952990412</v>
      </c>
      <c r="J90" s="300">
        <f t="shared" ref="J90:J91" si="135">SUM(G90:I90)</f>
        <v>38.048977057815762</v>
      </c>
      <c r="K90" s="300"/>
      <c r="L90" s="300">
        <v>26.171590603976099</v>
      </c>
      <c r="M90" s="300">
        <v>4.2192592999342766</v>
      </c>
      <c r="N90" s="300">
        <v>4.4558150581355127</v>
      </c>
      <c r="O90" s="300">
        <f t="shared" ref="O90:O91" si="136">SUM(L90:N90)</f>
        <v>34.846664962045885</v>
      </c>
      <c r="P90" s="300"/>
      <c r="Q90" s="300">
        <v>25.424943108901086</v>
      </c>
      <c r="R90" s="300">
        <v>4.1444183610525203</v>
      </c>
      <c r="S90" s="300">
        <v>4.3509956410180086</v>
      </c>
      <c r="T90" s="300">
        <f t="shared" ref="T90:T91" si="137">SUM(Q90:S90)</f>
        <v>33.920357110971615</v>
      </c>
      <c r="U90" s="300"/>
      <c r="V90" s="300">
        <v>24.5834699231016</v>
      </c>
      <c r="W90" s="300">
        <v>4.2276946214531055</v>
      </c>
      <c r="X90" s="300">
        <v>4.4111488490688329</v>
      </c>
      <c r="Y90" s="300">
        <f t="shared" ref="Y90:Y91" si="138">SUM(V90:X90)</f>
        <v>33.222313393623537</v>
      </c>
    </row>
    <row r="91" spans="1:25" x14ac:dyDescent="0.2">
      <c r="A91" s="264" t="s">
        <v>363</v>
      </c>
      <c r="B91" s="301">
        <f>SUM(B89:B90)</f>
        <v>30.360722026589034</v>
      </c>
      <c r="C91" s="301">
        <f t="shared" ref="C91" si="139">SUM(C89:C90)</f>
        <v>5.7373293649533226</v>
      </c>
      <c r="D91" s="301">
        <f t="shared" ref="D91" si="140">SUM(D89:D90)</f>
        <v>7.2359486084576501</v>
      </c>
      <c r="E91" s="301">
        <f t="shared" si="134"/>
        <v>43.334000000000003</v>
      </c>
      <c r="F91" s="301"/>
      <c r="G91" s="301">
        <f>SUM(G89:G90)</f>
        <v>32.603952836652049</v>
      </c>
      <c r="H91" s="301">
        <f t="shared" ref="H91" si="141">SUM(H89:H90)</f>
        <v>8.1246495568332193</v>
      </c>
      <c r="I91" s="301">
        <f t="shared" ref="I91" si="142">SUM(I89:I90)</f>
        <v>9.8413976065145938</v>
      </c>
      <c r="J91" s="301">
        <f t="shared" si="135"/>
        <v>50.569999999999865</v>
      </c>
      <c r="K91" s="301"/>
      <c r="L91" s="301">
        <f>SUM(L89:L90)</f>
        <v>33.291079462434439</v>
      </c>
      <c r="M91" s="301">
        <f t="shared" ref="M91" si="143">SUM(M89:M90)</f>
        <v>8.4962046265127213</v>
      </c>
      <c r="N91" s="301">
        <f t="shared" ref="N91" si="144">SUM(N89:N90)</f>
        <v>4.8497159110528596</v>
      </c>
      <c r="O91" s="301">
        <f t="shared" si="136"/>
        <v>46.637000000000022</v>
      </c>
      <c r="P91" s="301"/>
      <c r="Q91" s="301">
        <f>SUM(Q89:Q90)</f>
        <v>32.362343503124748</v>
      </c>
      <c r="R91" s="301">
        <f t="shared" ref="R91" si="145">SUM(R89:R90)</f>
        <v>8.4283938755256891</v>
      </c>
      <c r="S91" s="301">
        <f t="shared" ref="S91" si="146">SUM(S89:S90)</f>
        <v>4.7222626213495946</v>
      </c>
      <c r="T91" s="301">
        <f t="shared" si="137"/>
        <v>45.513000000000027</v>
      </c>
      <c r="U91" s="301"/>
      <c r="V91" s="301">
        <f>SUM(V89:V90)</f>
        <v>31.634790628241106</v>
      </c>
      <c r="W91" s="301">
        <f t="shared" ref="W91" si="147">SUM(W89:W90)</f>
        <v>8.7703994621130441</v>
      </c>
      <c r="X91" s="301">
        <f t="shared" ref="X91" si="148">SUM(X89:X90)</f>
        <v>4.7698099096458595</v>
      </c>
      <c r="Y91" s="301">
        <f t="shared" si="138"/>
        <v>45.175000000000011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12.320007212475449</v>
      </c>
      <c r="C98" s="300">
        <v>20.025095953078935</v>
      </c>
      <c r="D98" s="300">
        <v>1.3920888536077625</v>
      </c>
      <c r="E98" s="300">
        <f>SUM(B98:D98)</f>
        <v>33.737192019162144</v>
      </c>
      <c r="F98" s="300"/>
      <c r="G98" s="300">
        <v>13.377599138079628</v>
      </c>
      <c r="H98" s="300">
        <v>22.271829271410073</v>
      </c>
      <c r="I98" s="300">
        <v>1.908399008635564</v>
      </c>
      <c r="J98" s="300">
        <f>SUM(G98:I98)</f>
        <v>37.557827418125264</v>
      </c>
      <c r="K98" s="300"/>
      <c r="L98" s="300">
        <v>12.781421710240322</v>
      </c>
      <c r="M98" s="300">
        <v>21.843750710375762</v>
      </c>
      <c r="N98" s="300">
        <v>1.2430351373415014</v>
      </c>
      <c r="O98" s="300">
        <f>SUM(L98:N98)</f>
        <v>35.868207557957582</v>
      </c>
      <c r="P98" s="300"/>
      <c r="Q98" s="300">
        <v>13.511077289429236</v>
      </c>
      <c r="R98" s="300">
        <v>22.930542916513041</v>
      </c>
      <c r="S98" s="300">
        <v>1.3305036905740233</v>
      </c>
      <c r="T98" s="300">
        <f>SUM(Q98:S98)</f>
        <v>37.772123896516305</v>
      </c>
      <c r="U98" s="300"/>
      <c r="V98" s="300">
        <v>15.521868124379656</v>
      </c>
      <c r="W98" s="300">
        <v>26.203390123514748</v>
      </c>
      <c r="X98" s="300">
        <v>1.5318266928120172</v>
      </c>
      <c r="Y98" s="300">
        <f>SUM(V98:X98)</f>
        <v>43.25708494070642</v>
      </c>
    </row>
    <row r="99" spans="1:25" x14ac:dyDescent="0.2">
      <c r="A99" s="260" t="s">
        <v>364</v>
      </c>
      <c r="B99" s="300">
        <v>16.312928537679312</v>
      </c>
      <c r="C99" s="300">
        <v>12.764290889410724</v>
      </c>
      <c r="D99" s="300">
        <v>1.5305885537478063</v>
      </c>
      <c r="E99" s="300">
        <f t="shared" ref="E99:E100" si="149">SUM(B99:D99)</f>
        <v>30.60780798083784</v>
      </c>
      <c r="F99" s="300"/>
      <c r="G99" s="300">
        <v>17.725355425265771</v>
      </c>
      <c r="H99" s="300">
        <v>15.258624855460774</v>
      </c>
      <c r="I99" s="300">
        <v>2.3001923011482668</v>
      </c>
      <c r="J99" s="300">
        <f t="shared" ref="J99:J100" si="150">SUM(G99:I99)</f>
        <v>35.284172581874806</v>
      </c>
      <c r="K99" s="300"/>
      <c r="L99" s="300">
        <v>15.013419691369215</v>
      </c>
      <c r="M99" s="300">
        <v>15.660699105868524</v>
      </c>
      <c r="N99" s="300">
        <v>0.82667364480473371</v>
      </c>
      <c r="O99" s="300">
        <f t="shared" ref="O99:O100" si="151">SUM(L99:N99)</f>
        <v>31.500792442042474</v>
      </c>
      <c r="P99" s="300"/>
      <c r="Q99" s="300">
        <v>15.903898503016713</v>
      </c>
      <c r="R99" s="300">
        <v>16.386258226832872</v>
      </c>
      <c r="S99" s="300">
        <v>0.88171937363407538</v>
      </c>
      <c r="T99" s="300">
        <f t="shared" ref="T99:T100" si="152">SUM(Q99:S99)</f>
        <v>33.171876103483662</v>
      </c>
      <c r="U99" s="300"/>
      <c r="V99" s="300">
        <v>18.453976704227848</v>
      </c>
      <c r="W99" s="300">
        <v>18.755398639444572</v>
      </c>
      <c r="X99" s="300">
        <v>1.0165397156212423</v>
      </c>
      <c r="Y99" s="300">
        <f t="shared" ref="Y99:Y100" si="153">SUM(V99:X99)</f>
        <v>38.225915059293662</v>
      </c>
    </row>
    <row r="100" spans="1:25" x14ac:dyDescent="0.2">
      <c r="A100" s="264" t="s">
        <v>363</v>
      </c>
      <c r="B100" s="301">
        <f>SUM(B98:B99)</f>
        <v>28.632935750154761</v>
      </c>
      <c r="C100" s="301">
        <f t="shared" ref="C100" si="154">SUM(C98:C99)</f>
        <v>32.789386842489662</v>
      </c>
      <c r="D100" s="301">
        <f t="shared" ref="D100" si="155">SUM(D98:D99)</f>
        <v>2.922677407355569</v>
      </c>
      <c r="E100" s="301">
        <f t="shared" si="149"/>
        <v>64.344999999999985</v>
      </c>
      <c r="F100" s="301"/>
      <c r="G100" s="301">
        <f>SUM(G98:G99)</f>
        <v>31.102954563345399</v>
      </c>
      <c r="H100" s="301">
        <f t="shared" ref="H100" si="156">SUM(H98:H99)</f>
        <v>37.53045412687085</v>
      </c>
      <c r="I100" s="301">
        <f t="shared" ref="I100" si="157">SUM(I98:I99)</f>
        <v>4.2085913097838308</v>
      </c>
      <c r="J100" s="301">
        <f t="shared" si="150"/>
        <v>72.84200000000007</v>
      </c>
      <c r="K100" s="301"/>
      <c r="L100" s="301">
        <f>SUM(L98:L99)</f>
        <v>27.794841401609538</v>
      </c>
      <c r="M100" s="301">
        <f t="shared" ref="M100" si="158">SUM(M98:M99)</f>
        <v>37.504449816244289</v>
      </c>
      <c r="N100" s="301">
        <f t="shared" ref="N100" si="159">SUM(N98:N99)</f>
        <v>2.0697087821462352</v>
      </c>
      <c r="O100" s="301">
        <f t="shared" si="151"/>
        <v>67.369000000000071</v>
      </c>
      <c r="P100" s="301"/>
      <c r="Q100" s="301">
        <f>SUM(Q98:Q99)</f>
        <v>29.414975792445951</v>
      </c>
      <c r="R100" s="301">
        <f t="shared" ref="R100" si="160">SUM(R98:R99)</f>
        <v>39.316801143345913</v>
      </c>
      <c r="S100" s="301">
        <f t="shared" ref="S100" si="161">SUM(S98:S99)</f>
        <v>2.2122230642080987</v>
      </c>
      <c r="T100" s="301">
        <f t="shared" si="152"/>
        <v>70.94399999999996</v>
      </c>
      <c r="U100" s="301"/>
      <c r="V100" s="301">
        <f>SUM(V98:V99)</f>
        <v>33.975844828607507</v>
      </c>
      <c r="W100" s="301">
        <f t="shared" ref="W100" si="162">SUM(W98:W99)</f>
        <v>44.958788762959315</v>
      </c>
      <c r="X100" s="301">
        <f t="shared" ref="X100" si="163">SUM(X98:X99)</f>
        <v>2.5483664084332593</v>
      </c>
      <c r="Y100" s="301">
        <f t="shared" si="153"/>
        <v>81.483000000000075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2.3824462322846034</v>
      </c>
      <c r="C107" s="300">
        <v>0.84989170978268191</v>
      </c>
      <c r="D107" s="300">
        <v>0.80516972587356306</v>
      </c>
      <c r="E107" s="300">
        <f>SUM(B107:D107)</f>
        <v>4.0375076679408481</v>
      </c>
      <c r="F107" s="300"/>
      <c r="G107" s="300">
        <v>1.540463848646344</v>
      </c>
      <c r="H107" s="300">
        <v>0.79203094107531224</v>
      </c>
      <c r="I107" s="300">
        <v>0.40674197081836277</v>
      </c>
      <c r="J107" s="300">
        <f>SUM(G107:I107)</f>
        <v>2.739236760540019</v>
      </c>
      <c r="K107" s="300"/>
      <c r="L107" s="300">
        <v>1.6974617245672454</v>
      </c>
      <c r="M107" s="300">
        <v>0.83230155813068696</v>
      </c>
      <c r="N107" s="300">
        <v>1.2421602631934607</v>
      </c>
      <c r="O107" s="300">
        <f>SUM(L107:N107)</f>
        <v>3.7719235458913936</v>
      </c>
      <c r="P107" s="300"/>
      <c r="Q107" s="300">
        <v>1.6262654328833341</v>
      </c>
      <c r="R107" s="300">
        <v>0.8093911747911432</v>
      </c>
      <c r="S107" s="300">
        <v>1.1784986100607659</v>
      </c>
      <c r="T107" s="300">
        <f>SUM(Q107:S107)</f>
        <v>3.6141552177352434</v>
      </c>
      <c r="U107" s="300"/>
      <c r="V107" s="300">
        <v>1.6010163255073853</v>
      </c>
      <c r="W107" s="300">
        <v>0.79192292733816894</v>
      </c>
      <c r="X107" s="300">
        <v>1.100991402240918</v>
      </c>
      <c r="Y107" s="300">
        <f>SUM(V107:X107)</f>
        <v>3.4939306550864724</v>
      </c>
    </row>
    <row r="108" spans="1:25" x14ac:dyDescent="0.2">
      <c r="A108" s="260" t="s">
        <v>364</v>
      </c>
      <c r="B108" s="300">
        <v>3.0571043319537305</v>
      </c>
      <c r="C108" s="300">
        <v>0.7949028112765677</v>
      </c>
      <c r="D108" s="300">
        <v>1.5624851888288505</v>
      </c>
      <c r="E108" s="300">
        <f t="shared" ref="E108:E109" si="164">SUM(B108:D108)</f>
        <v>5.4144923320591491</v>
      </c>
      <c r="F108" s="300"/>
      <c r="G108" s="300">
        <v>2.0895914604745731</v>
      </c>
      <c r="H108" s="300">
        <v>0.73805242345577848</v>
      </c>
      <c r="I108" s="300">
        <v>0.90811935552963252</v>
      </c>
      <c r="J108" s="300">
        <f t="shared" ref="J108:J109" si="165">SUM(G108:I108)</f>
        <v>3.7357632394599842</v>
      </c>
      <c r="K108" s="300"/>
      <c r="L108" s="300">
        <v>2.0632759121284359</v>
      </c>
      <c r="M108" s="300">
        <v>0.6508800929125369</v>
      </c>
      <c r="N108" s="300">
        <v>0.73792044906763354</v>
      </c>
      <c r="O108" s="300">
        <f t="shared" ref="O108:O109" si="166">SUM(L108:N108)</f>
        <v>3.4520764541086066</v>
      </c>
      <c r="P108" s="300"/>
      <c r="Q108" s="300">
        <v>1.9682249379981152</v>
      </c>
      <c r="R108" s="300">
        <v>0.65416070221168943</v>
      </c>
      <c r="S108" s="300">
        <v>0.71245914205494787</v>
      </c>
      <c r="T108" s="300">
        <f t="shared" ref="T108:T109" si="167">SUM(Q108:S108)</f>
        <v>3.3348447822647524</v>
      </c>
      <c r="U108" s="300"/>
      <c r="V108" s="300">
        <v>1.9010659672043158</v>
      </c>
      <c r="W108" s="300">
        <v>0.68092190378681139</v>
      </c>
      <c r="X108" s="300">
        <v>0.70208147392240394</v>
      </c>
      <c r="Y108" s="300">
        <f t="shared" ref="Y108:Y109" si="168">SUM(V108:X108)</f>
        <v>3.2840693449135312</v>
      </c>
    </row>
    <row r="109" spans="1:25" x14ac:dyDescent="0.2">
      <c r="A109" s="264" t="s">
        <v>363</v>
      </c>
      <c r="B109" s="301">
        <f>SUM(B107:B108)</f>
        <v>5.4395505642383339</v>
      </c>
      <c r="C109" s="301">
        <f t="shared" ref="C109" si="169">SUM(C107:C108)</f>
        <v>1.6447945210592496</v>
      </c>
      <c r="D109" s="301">
        <f t="shared" ref="D109" si="170">SUM(D107:D108)</f>
        <v>2.3676549147024133</v>
      </c>
      <c r="E109" s="301">
        <f t="shared" si="164"/>
        <v>9.4519999999999964</v>
      </c>
      <c r="F109" s="301"/>
      <c r="G109" s="301">
        <f>SUM(G107:G108)</f>
        <v>3.6300553091209169</v>
      </c>
      <c r="H109" s="301">
        <f t="shared" ref="H109" si="171">SUM(H107:H108)</f>
        <v>1.5300833645310907</v>
      </c>
      <c r="I109" s="301">
        <f t="shared" ref="I109" si="172">SUM(I107:I108)</f>
        <v>1.3148613263479954</v>
      </c>
      <c r="J109" s="301">
        <f t="shared" si="165"/>
        <v>6.4750000000000032</v>
      </c>
      <c r="K109" s="301"/>
      <c r="L109" s="301">
        <f>SUM(L107:L108)</f>
        <v>3.7607376366956813</v>
      </c>
      <c r="M109" s="301">
        <f t="shared" ref="M109" si="173">SUM(M107:M108)</f>
        <v>1.4831816510432239</v>
      </c>
      <c r="N109" s="301">
        <f t="shared" ref="N109" si="174">SUM(N107:N108)</f>
        <v>1.9800807122610942</v>
      </c>
      <c r="O109" s="301">
        <f t="shared" si="166"/>
        <v>7.2239999999999984</v>
      </c>
      <c r="P109" s="301"/>
      <c r="Q109" s="301">
        <f>SUM(Q107:Q108)</f>
        <v>3.5944903708814495</v>
      </c>
      <c r="R109" s="301">
        <f t="shared" ref="R109" si="175">SUM(R107:R108)</f>
        <v>1.4635518770028326</v>
      </c>
      <c r="S109" s="301">
        <f t="shared" ref="S109" si="176">SUM(S107:S108)</f>
        <v>1.8909577521157139</v>
      </c>
      <c r="T109" s="301">
        <f t="shared" si="167"/>
        <v>6.9489999999999963</v>
      </c>
      <c r="U109" s="301"/>
      <c r="V109" s="301">
        <f>SUM(V107:V108)</f>
        <v>3.5020822927117008</v>
      </c>
      <c r="W109" s="301">
        <f t="shared" ref="W109" si="177">SUM(W107:W108)</f>
        <v>1.4728448311249802</v>
      </c>
      <c r="X109" s="301">
        <f t="shared" ref="X109" si="178">SUM(X107:X108)</f>
        <v>1.8030728761633219</v>
      </c>
      <c r="Y109" s="301">
        <f t="shared" si="168"/>
        <v>6.7780000000000022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5.0108899037086383</v>
      </c>
      <c r="C116" s="300">
        <v>1.3528772105441285</v>
      </c>
      <c r="D116" s="300">
        <v>0.60076245120540162</v>
      </c>
      <c r="E116" s="300">
        <f>SUM(B116:D116)</f>
        <v>6.964529565458168</v>
      </c>
      <c r="F116" s="300"/>
      <c r="G116" s="300">
        <v>4.3874081675237582</v>
      </c>
      <c r="H116" s="300">
        <v>1.6239813458627539</v>
      </c>
      <c r="I116" s="300">
        <v>0.13230601575741019</v>
      </c>
      <c r="J116" s="300">
        <f>SUM(G116:I116)</f>
        <v>6.1436955291439226</v>
      </c>
      <c r="K116" s="300"/>
      <c r="L116" s="300">
        <v>5.0378735060885971</v>
      </c>
      <c r="M116" s="300">
        <v>1.343123197883255</v>
      </c>
      <c r="N116" s="300">
        <v>0.71982895960692128</v>
      </c>
      <c r="O116" s="300">
        <f>SUM(L116:N116)</f>
        <v>7.1008256635787736</v>
      </c>
      <c r="P116" s="300"/>
      <c r="Q116" s="300">
        <v>5.5117337848782535</v>
      </c>
      <c r="R116" s="300">
        <v>1.4161582725223307</v>
      </c>
      <c r="S116" s="300">
        <v>0.78166703726185893</v>
      </c>
      <c r="T116" s="300">
        <f>SUM(Q116:S116)</f>
        <v>7.7095590946624428</v>
      </c>
      <c r="U116" s="300"/>
      <c r="V116" s="300">
        <v>6.1846442683967506</v>
      </c>
      <c r="W116" s="300">
        <v>1.4716296256923156</v>
      </c>
      <c r="X116" s="300">
        <v>0.84384750546107257</v>
      </c>
      <c r="Y116" s="300">
        <f>SUM(V116:X116)</f>
        <v>8.5001213995501388</v>
      </c>
    </row>
    <row r="117" spans="1:25" x14ac:dyDescent="0.2">
      <c r="A117" s="260" t="s">
        <v>364</v>
      </c>
      <c r="B117" s="300">
        <v>16.503929209387245</v>
      </c>
      <c r="C117" s="300">
        <v>0.84781632845530663</v>
      </c>
      <c r="D117" s="300">
        <v>2.6607248966992687</v>
      </c>
      <c r="E117" s="300">
        <f t="shared" ref="E117:E118" si="179">SUM(B117:D117)</f>
        <v>20.012470434541818</v>
      </c>
      <c r="F117" s="300"/>
      <c r="G117" s="300">
        <v>15.524905816023452</v>
      </c>
      <c r="H117" s="300">
        <v>1.185168117687305</v>
      </c>
      <c r="I117" s="300">
        <v>1.3852305371453151</v>
      </c>
      <c r="J117" s="300">
        <f t="shared" ref="J117:J118" si="180">SUM(G117:I117)</f>
        <v>18.095304470856071</v>
      </c>
      <c r="K117" s="300"/>
      <c r="L117" s="300">
        <v>14.526565517658122</v>
      </c>
      <c r="M117" s="300">
        <v>1.0982244181743959</v>
      </c>
      <c r="N117" s="300">
        <v>1.895384400588737</v>
      </c>
      <c r="O117" s="300">
        <f t="shared" ref="O117:O118" si="181">SUM(L117:N117)</f>
        <v>17.520174336421256</v>
      </c>
      <c r="P117" s="300"/>
      <c r="Q117" s="300">
        <v>15.417176286104528</v>
      </c>
      <c r="R117" s="300">
        <v>1.1832321247905939</v>
      </c>
      <c r="S117" s="300">
        <v>2.0730324944424767</v>
      </c>
      <c r="T117" s="300">
        <f t="shared" ref="T117:T118" si="182">SUM(Q117:S117)</f>
        <v>18.673440905337596</v>
      </c>
      <c r="U117" s="300"/>
      <c r="V117" s="300">
        <v>16.407023054924352</v>
      </c>
      <c r="W117" s="300">
        <v>1.282951387026769</v>
      </c>
      <c r="X117" s="300">
        <v>2.2799041584987223</v>
      </c>
      <c r="Y117" s="300">
        <f t="shared" ref="Y117:Y118" si="183">SUM(V117:X117)</f>
        <v>19.969878600449846</v>
      </c>
    </row>
    <row r="118" spans="1:25" x14ac:dyDescent="0.2">
      <c r="A118" s="264" t="s">
        <v>363</v>
      </c>
      <c r="B118" s="301">
        <f>SUM(B116:B117)</f>
        <v>21.514819113095882</v>
      </c>
      <c r="C118" s="301">
        <f t="shared" ref="C118" si="184">SUM(C116:C117)</f>
        <v>2.2006935389994351</v>
      </c>
      <c r="D118" s="301">
        <f t="shared" ref="D118" si="185">SUM(D116:D117)</f>
        <v>3.2614873479046702</v>
      </c>
      <c r="E118" s="301">
        <f t="shared" si="179"/>
        <v>26.976999999999986</v>
      </c>
      <c r="F118" s="301"/>
      <c r="G118" s="301">
        <f>SUM(G116:G117)</f>
        <v>19.912313983547211</v>
      </c>
      <c r="H118" s="301">
        <f t="shared" ref="H118" si="186">SUM(H116:H117)</f>
        <v>2.8091494635500589</v>
      </c>
      <c r="I118" s="301">
        <f t="shared" ref="I118" si="187">SUM(I116:I117)</f>
        <v>1.5175365529027252</v>
      </c>
      <c r="J118" s="301">
        <f t="shared" si="180"/>
        <v>24.238999999999997</v>
      </c>
      <c r="K118" s="301"/>
      <c r="L118" s="301">
        <f>SUM(L116:L117)</f>
        <v>19.564439023746719</v>
      </c>
      <c r="M118" s="301">
        <f t="shared" ref="M118" si="188">SUM(M116:M117)</f>
        <v>2.4413476160576506</v>
      </c>
      <c r="N118" s="301">
        <f t="shared" ref="N118" si="189">SUM(N116:N117)</f>
        <v>2.6152133601956584</v>
      </c>
      <c r="O118" s="301">
        <f t="shared" si="181"/>
        <v>24.621000000000027</v>
      </c>
      <c r="P118" s="301"/>
      <c r="Q118" s="301">
        <f>SUM(Q116:Q117)</f>
        <v>20.928910070982781</v>
      </c>
      <c r="R118" s="301">
        <f t="shared" ref="R118" si="190">SUM(R116:R117)</f>
        <v>2.5993903973129244</v>
      </c>
      <c r="S118" s="301">
        <f t="shared" ref="S118" si="191">SUM(S116:S117)</f>
        <v>2.8546995317043358</v>
      </c>
      <c r="T118" s="301">
        <f t="shared" si="182"/>
        <v>26.383000000000038</v>
      </c>
      <c r="U118" s="301"/>
      <c r="V118" s="301">
        <f>SUM(V116:V117)</f>
        <v>22.591667323321104</v>
      </c>
      <c r="W118" s="301">
        <f t="shared" ref="W118" si="192">SUM(W116:W117)</f>
        <v>2.7545810127190844</v>
      </c>
      <c r="X118" s="301">
        <f t="shared" ref="X118" si="193">SUM(X116:X117)</f>
        <v>3.1237516639597951</v>
      </c>
      <c r="Y118" s="301">
        <f t="shared" si="183"/>
        <v>28.469999999999985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9.5404717721439098</v>
      </c>
      <c r="C125" s="300">
        <v>3.467990968333369</v>
      </c>
      <c r="D125" s="300">
        <v>0.96441865857134434</v>
      </c>
      <c r="E125" s="300">
        <f>SUM(B125:D125)</f>
        <v>13.972881399048624</v>
      </c>
      <c r="F125" s="300"/>
      <c r="G125" s="300">
        <v>9.7452846956556503</v>
      </c>
      <c r="H125" s="300">
        <v>3.0124220807588502</v>
      </c>
      <c r="I125" s="300">
        <v>1.0333976544803882</v>
      </c>
      <c r="J125" s="300">
        <f>SUM(G125:I125)</f>
        <v>13.79110443089489</v>
      </c>
      <c r="K125" s="300"/>
      <c r="L125" s="300">
        <v>9.4546406914352996</v>
      </c>
      <c r="M125" s="300">
        <v>2.6644023430364738</v>
      </c>
      <c r="N125" s="300">
        <v>0.52110548880178054</v>
      </c>
      <c r="O125" s="300">
        <f>SUM(L125:N125)</f>
        <v>12.640148523273552</v>
      </c>
      <c r="P125" s="300"/>
      <c r="Q125" s="300">
        <v>9.1325945726403308</v>
      </c>
      <c r="R125" s="300">
        <v>2.5460655158885226</v>
      </c>
      <c r="S125" s="300">
        <v>0.52593801548082486</v>
      </c>
      <c r="T125" s="300">
        <f>SUM(Q125:S125)</f>
        <v>12.20459810400968</v>
      </c>
      <c r="U125" s="300"/>
      <c r="V125" s="300">
        <v>8.3700794861904857</v>
      </c>
      <c r="W125" s="300">
        <v>2.3120637942823161</v>
      </c>
      <c r="X125" s="300">
        <v>0.49088624553350713</v>
      </c>
      <c r="Y125" s="300">
        <f>SUM(V125:X125)</f>
        <v>11.17302952600631</v>
      </c>
    </row>
    <row r="126" spans="1:25" x14ac:dyDescent="0.2">
      <c r="A126" s="260" t="s">
        <v>364</v>
      </c>
      <c r="B126" s="300">
        <v>12.238778326818103</v>
      </c>
      <c r="C126" s="300">
        <v>0.47209605909817531</v>
      </c>
      <c r="D126" s="300">
        <v>2.0962442150351133</v>
      </c>
      <c r="E126" s="300">
        <f t="shared" ref="E126:E127" si="194">SUM(B126:D126)</f>
        <v>14.807118600951393</v>
      </c>
      <c r="F126" s="300"/>
      <c r="G126" s="300">
        <v>11.41105066209707</v>
      </c>
      <c r="H126" s="300">
        <v>0.4112692788685291</v>
      </c>
      <c r="I126" s="300">
        <v>1.2935756281395621</v>
      </c>
      <c r="J126" s="300">
        <f t="shared" ref="J126:J127" si="195">SUM(G126:I126)</f>
        <v>13.115895569105161</v>
      </c>
      <c r="K126" s="300"/>
      <c r="L126" s="300">
        <v>11.472254250702367</v>
      </c>
      <c r="M126" s="300">
        <v>0.4943821304096267</v>
      </c>
      <c r="N126" s="300">
        <v>2.5172150956144419</v>
      </c>
      <c r="O126" s="300">
        <f t="shared" ref="O126:O127" si="196">SUM(L126:N126)</f>
        <v>14.483851476726436</v>
      </c>
      <c r="P126" s="300"/>
      <c r="Q126" s="300">
        <v>11.128531426611753</v>
      </c>
      <c r="R126" s="300">
        <v>0.49966196871674251</v>
      </c>
      <c r="S126" s="300">
        <v>2.5642085006618398</v>
      </c>
      <c r="T126" s="300">
        <f t="shared" ref="T126:T127" si="197">SUM(Q126:S126)</f>
        <v>14.192401895990335</v>
      </c>
      <c r="U126" s="300"/>
      <c r="V126" s="300">
        <v>10.232320554809286</v>
      </c>
      <c r="W126" s="300">
        <v>0.49088624554438687</v>
      </c>
      <c r="X126" s="300">
        <v>2.4527636736400167</v>
      </c>
      <c r="Y126" s="300">
        <f t="shared" ref="Y126:Y127" si="198">SUM(V126:X126)</f>
        <v>13.17597047399369</v>
      </c>
    </row>
    <row r="127" spans="1:25" x14ac:dyDescent="0.2">
      <c r="A127" s="264" t="s">
        <v>363</v>
      </c>
      <c r="B127" s="301">
        <f>SUM(B125:B126)</f>
        <v>21.779250098962013</v>
      </c>
      <c r="C127" s="301">
        <f t="shared" ref="C127" si="199">SUM(C125:C126)</f>
        <v>3.9400870274315443</v>
      </c>
      <c r="D127" s="301">
        <f t="shared" ref="D127" si="200">SUM(D125:D126)</f>
        <v>3.0606628736064576</v>
      </c>
      <c r="E127" s="301">
        <f t="shared" si="194"/>
        <v>28.780000000000015</v>
      </c>
      <c r="F127" s="301"/>
      <c r="G127" s="301">
        <f>SUM(G125:G126)</f>
        <v>21.15633535775272</v>
      </c>
      <c r="H127" s="301">
        <f t="shared" ref="H127" si="201">SUM(H125:H126)</f>
        <v>3.4236913596273792</v>
      </c>
      <c r="I127" s="301">
        <f t="shared" ref="I127" si="202">SUM(I125:I126)</f>
        <v>2.3269732826199503</v>
      </c>
      <c r="J127" s="301">
        <f t="shared" si="195"/>
        <v>26.90700000000005</v>
      </c>
      <c r="K127" s="301"/>
      <c r="L127" s="301">
        <f>SUM(L125:L126)</f>
        <v>20.926894942137665</v>
      </c>
      <c r="M127" s="301">
        <f t="shared" ref="M127" si="203">SUM(M125:M126)</f>
        <v>3.1587844734461004</v>
      </c>
      <c r="N127" s="301">
        <f t="shared" ref="N127" si="204">SUM(N125:N126)</f>
        <v>3.0383205844162227</v>
      </c>
      <c r="O127" s="301">
        <f t="shared" si="196"/>
        <v>27.123999999999988</v>
      </c>
      <c r="P127" s="301"/>
      <c r="Q127" s="301">
        <f>SUM(Q125:Q126)</f>
        <v>20.261125999252084</v>
      </c>
      <c r="R127" s="301">
        <f t="shared" ref="R127" si="205">SUM(R125:R126)</f>
        <v>3.0457274846052651</v>
      </c>
      <c r="S127" s="301">
        <f t="shared" ref="S127" si="206">SUM(S125:S126)</f>
        <v>3.0901465161426644</v>
      </c>
      <c r="T127" s="301">
        <f t="shared" si="197"/>
        <v>26.397000000000013</v>
      </c>
      <c r="U127" s="301"/>
      <c r="V127" s="301">
        <f>SUM(V125:V126)</f>
        <v>18.602400040999772</v>
      </c>
      <c r="W127" s="301">
        <f t="shared" ref="W127" si="207">SUM(W125:W126)</f>
        <v>2.8029500398267029</v>
      </c>
      <c r="X127" s="301">
        <f t="shared" ref="X127" si="208">SUM(X125:X126)</f>
        <v>2.9436499191735237</v>
      </c>
      <c r="Y127" s="301">
        <f t="shared" si="198"/>
        <v>24.348999999999997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4.6274689254440453</v>
      </c>
      <c r="C134" s="300">
        <v>2.7844942885157411</v>
      </c>
      <c r="D134" s="300">
        <v>0.82671897387408599</v>
      </c>
      <c r="E134" s="300">
        <f>SUM(B134:D134)</f>
        <v>8.2386821878338736</v>
      </c>
      <c r="F134" s="300"/>
      <c r="G134" s="300">
        <v>4.3684548933503473</v>
      </c>
      <c r="H134" s="300">
        <v>2.2389852378827446</v>
      </c>
      <c r="I134" s="300">
        <v>1.3450759978239977</v>
      </c>
      <c r="J134" s="300">
        <f>SUM(G134:I134)</f>
        <v>7.9525161290570896</v>
      </c>
      <c r="K134" s="300"/>
      <c r="L134" s="300">
        <v>4.6978532676471962</v>
      </c>
      <c r="M134" s="300">
        <v>3.5885511130070573</v>
      </c>
      <c r="N134" s="300">
        <v>0.97438454384053141</v>
      </c>
      <c r="O134" s="300">
        <f>SUM(L134:N134)</f>
        <v>9.2607889244947863</v>
      </c>
      <c r="P134" s="300"/>
      <c r="Q134" s="300">
        <v>4.8419767316558335</v>
      </c>
      <c r="R134" s="300">
        <v>3.4158861183610214</v>
      </c>
      <c r="S134" s="300">
        <v>0.98358687128638345</v>
      </c>
      <c r="T134" s="300">
        <f>SUM(Q134:S134)</f>
        <v>9.2414497213032387</v>
      </c>
      <c r="U134" s="300"/>
      <c r="V134" s="300">
        <v>5.6394776941461187</v>
      </c>
      <c r="W134" s="300">
        <v>3.4013474591109238</v>
      </c>
      <c r="X134" s="300">
        <v>1.0774567538382571</v>
      </c>
      <c r="Y134" s="300">
        <f>SUM(V134:X134)</f>
        <v>10.1182819070953</v>
      </c>
    </row>
    <row r="135" spans="1:25" x14ac:dyDescent="0.2">
      <c r="A135" s="260" t="s">
        <v>364</v>
      </c>
      <c r="B135" s="300">
        <v>4.9711004839900559</v>
      </c>
      <c r="C135" s="300">
        <v>1.2102225798576909</v>
      </c>
      <c r="D135" s="300">
        <v>1.4979947483183889</v>
      </c>
      <c r="E135" s="300">
        <f t="shared" ref="E135:E136" si="209">SUM(B135:D135)</f>
        <v>7.6793178121661354</v>
      </c>
      <c r="F135" s="300"/>
      <c r="G135" s="300">
        <v>4.2158819026464709</v>
      </c>
      <c r="H135" s="300">
        <v>0.57865412793496052</v>
      </c>
      <c r="I135" s="300">
        <v>0.94894784036147906</v>
      </c>
      <c r="J135" s="300">
        <f t="shared" ref="J135:J136" si="210">SUM(G135:I135)</f>
        <v>5.7434838709429101</v>
      </c>
      <c r="K135" s="300"/>
      <c r="L135" s="300">
        <v>4.8228450597281469</v>
      </c>
      <c r="M135" s="300">
        <v>1.1773123945287121</v>
      </c>
      <c r="N135" s="300">
        <v>0.75105362124831421</v>
      </c>
      <c r="O135" s="300">
        <f t="shared" ref="O135:O136" si="211">SUM(L135:N135)</f>
        <v>6.7512110755051733</v>
      </c>
      <c r="P135" s="300"/>
      <c r="Q135" s="300">
        <v>4.7963653732730265</v>
      </c>
      <c r="R135" s="300">
        <v>1.1739407253935408</v>
      </c>
      <c r="S135" s="300">
        <v>0.78624418003019547</v>
      </c>
      <c r="T135" s="300">
        <f t="shared" ref="T135:T136" si="212">SUM(Q135:S135)</f>
        <v>6.7565502786967624</v>
      </c>
      <c r="U135" s="300"/>
      <c r="V135" s="300">
        <v>5.2152177411720846</v>
      </c>
      <c r="W135" s="300">
        <v>1.2996708533081347</v>
      </c>
      <c r="X135" s="300">
        <v>0.92882949842446438</v>
      </c>
      <c r="Y135" s="300">
        <f t="shared" ref="Y135:Y136" si="213">SUM(V135:X135)</f>
        <v>7.4437180929046836</v>
      </c>
    </row>
    <row r="136" spans="1:25" x14ac:dyDescent="0.2">
      <c r="A136" s="264" t="s">
        <v>363</v>
      </c>
      <c r="B136" s="301">
        <f>SUM(B134:B135)</f>
        <v>9.5985694094341021</v>
      </c>
      <c r="C136" s="301">
        <f t="shared" ref="C136" si="214">SUM(C134:C135)</f>
        <v>3.9947168683734322</v>
      </c>
      <c r="D136" s="301">
        <f t="shared" ref="D136" si="215">SUM(D134:D135)</f>
        <v>2.3247137221924747</v>
      </c>
      <c r="E136" s="301">
        <f t="shared" si="209"/>
        <v>15.91800000000001</v>
      </c>
      <c r="F136" s="301"/>
      <c r="G136" s="301">
        <f>SUM(G134:G135)</f>
        <v>8.5843367959968191</v>
      </c>
      <c r="H136" s="301">
        <f t="shared" ref="H136" si="216">SUM(H134:H135)</f>
        <v>2.8176393658177052</v>
      </c>
      <c r="I136" s="301">
        <f t="shared" ref="I136" si="217">SUM(I134:I135)</f>
        <v>2.2940238381854767</v>
      </c>
      <c r="J136" s="301">
        <f t="shared" si="210"/>
        <v>13.696000000000002</v>
      </c>
      <c r="K136" s="301"/>
      <c r="L136" s="301">
        <f>SUM(L134:L135)</f>
        <v>9.5206983273753423</v>
      </c>
      <c r="M136" s="301">
        <f t="shared" ref="M136" si="218">SUM(M134:M135)</f>
        <v>4.7658635075357694</v>
      </c>
      <c r="N136" s="301">
        <f t="shared" ref="N136" si="219">SUM(N134:N135)</f>
        <v>1.7254381650888457</v>
      </c>
      <c r="O136" s="301">
        <f t="shared" si="211"/>
        <v>16.011999999999958</v>
      </c>
      <c r="P136" s="301"/>
      <c r="Q136" s="301">
        <f>SUM(Q134:Q135)</f>
        <v>9.63834210492886</v>
      </c>
      <c r="R136" s="301">
        <f t="shared" ref="R136" si="220">SUM(R134:R135)</f>
        <v>4.5898268437545617</v>
      </c>
      <c r="S136" s="301">
        <f t="shared" ref="S136" si="221">SUM(S134:S135)</f>
        <v>1.7698310513165789</v>
      </c>
      <c r="T136" s="301">
        <f t="shared" si="212"/>
        <v>15.998000000000001</v>
      </c>
      <c r="U136" s="301"/>
      <c r="V136" s="301">
        <f>SUM(V134:V135)</f>
        <v>10.854695435318202</v>
      </c>
      <c r="W136" s="301">
        <f t="shared" ref="W136" si="222">SUM(W134:W135)</f>
        <v>4.701018312419059</v>
      </c>
      <c r="X136" s="301">
        <f t="shared" ref="X136" si="223">SUM(X134:X135)</f>
        <v>2.0062862522627216</v>
      </c>
      <c r="Y136" s="301">
        <f t="shared" si="213"/>
        <v>17.561999999999983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14.331932297635168</v>
      </c>
      <c r="C143" s="300">
        <v>9.4520243486604159</v>
      </c>
      <c r="D143" s="300">
        <v>4.8146787308223935</v>
      </c>
      <c r="E143" s="300">
        <f>SUM(B143:D143)</f>
        <v>28.598635377117979</v>
      </c>
      <c r="F143" s="300"/>
      <c r="G143" s="300">
        <v>18.578062805858924</v>
      </c>
      <c r="H143" s="300">
        <v>8.017007935009941</v>
      </c>
      <c r="I143" s="300">
        <v>7.230161920813301</v>
      </c>
      <c r="J143" s="300">
        <f>SUM(G143:I143)</f>
        <v>33.825232661682165</v>
      </c>
      <c r="K143" s="300"/>
      <c r="L143" s="300">
        <v>17.278295556531443</v>
      </c>
      <c r="M143" s="300">
        <v>7.3148208750238259</v>
      </c>
      <c r="N143" s="300">
        <v>4.387399913446842</v>
      </c>
      <c r="O143" s="300">
        <f>SUM(L143:N143)</f>
        <v>28.980516345002112</v>
      </c>
      <c r="P143" s="300"/>
      <c r="Q143" s="300">
        <v>18.418171306544391</v>
      </c>
      <c r="R143" s="300">
        <v>7.8064141294707179</v>
      </c>
      <c r="S143" s="300">
        <v>4.8237125424166205</v>
      </c>
      <c r="T143" s="300">
        <f>SUM(Q143:S143)</f>
        <v>31.048297978431727</v>
      </c>
      <c r="U143" s="300"/>
      <c r="V143" s="300">
        <v>19.97790209650163</v>
      </c>
      <c r="W143" s="300">
        <v>8.4975477121929668</v>
      </c>
      <c r="X143" s="300">
        <v>5.543966964818325</v>
      </c>
      <c r="Y143" s="300">
        <f>SUM(V143:X143)</f>
        <v>34.019416773512923</v>
      </c>
    </row>
    <row r="144" spans="1:25" x14ac:dyDescent="0.2">
      <c r="A144" s="260" t="s">
        <v>364</v>
      </c>
      <c r="B144" s="300">
        <v>23.481953836646465</v>
      </c>
      <c r="C144" s="300">
        <v>2.9816247452174225</v>
      </c>
      <c r="D144" s="300">
        <v>6.4497860410181609</v>
      </c>
      <c r="E144" s="300">
        <f t="shared" ref="E144:E145" si="224">SUM(B144:D144)</f>
        <v>32.91336462288205</v>
      </c>
      <c r="F144" s="300"/>
      <c r="G144" s="300">
        <v>26.228347983109629</v>
      </c>
      <c r="H144" s="300">
        <v>3.2027022517620773</v>
      </c>
      <c r="I144" s="300">
        <v>6.8677171034461262</v>
      </c>
      <c r="J144" s="300">
        <f t="shared" ref="J144:J145" si="225">SUM(G144:I144)</f>
        <v>36.29876733831783</v>
      </c>
      <c r="K144" s="300"/>
      <c r="L144" s="300">
        <v>25.829788990839418</v>
      </c>
      <c r="M144" s="300">
        <v>4.137314313740613</v>
      </c>
      <c r="N144" s="300">
        <v>5.3063803504178315</v>
      </c>
      <c r="O144" s="300">
        <f t="shared" ref="O144:O145" si="226">SUM(L144:N144)</f>
        <v>35.273483654997861</v>
      </c>
      <c r="P144" s="300"/>
      <c r="Q144" s="300">
        <v>26.700961678335624</v>
      </c>
      <c r="R144" s="300">
        <v>4.4349895286322898</v>
      </c>
      <c r="S144" s="300">
        <v>5.6357508146003816</v>
      </c>
      <c r="T144" s="300">
        <f t="shared" ref="T144:T145" si="227">SUM(Q144:S144)</f>
        <v>36.771702021568295</v>
      </c>
      <c r="U144" s="300"/>
      <c r="V144" s="300">
        <v>27.854802786568985</v>
      </c>
      <c r="W144" s="300">
        <v>4.9528395962838587</v>
      </c>
      <c r="X144" s="300">
        <v>6.1399408436341298</v>
      </c>
      <c r="Y144" s="300">
        <f t="shared" ref="Y144:Y145" si="228">SUM(V144:X144)</f>
        <v>38.947583226486977</v>
      </c>
    </row>
    <row r="145" spans="1:25" x14ac:dyDescent="0.2">
      <c r="A145" s="264" t="s">
        <v>363</v>
      </c>
      <c r="B145" s="301">
        <f>SUM(B143:B144)</f>
        <v>37.813886134281631</v>
      </c>
      <c r="C145" s="301">
        <f t="shared" ref="C145" si="229">SUM(C143:C144)</f>
        <v>12.433649093877838</v>
      </c>
      <c r="D145" s="301">
        <f t="shared" ref="D145" si="230">SUM(D143:D144)</f>
        <v>11.264464771840554</v>
      </c>
      <c r="E145" s="301">
        <f t="shared" si="224"/>
        <v>61.512000000000029</v>
      </c>
      <c r="F145" s="301"/>
      <c r="G145" s="301">
        <f>SUM(G143:G144)</f>
        <v>44.806410788968549</v>
      </c>
      <c r="H145" s="301">
        <f t="shared" ref="H145" si="231">SUM(H143:H144)</f>
        <v>11.219710186772019</v>
      </c>
      <c r="I145" s="301">
        <f t="shared" ref="I145" si="232">SUM(I143:I144)</f>
        <v>14.097879024259427</v>
      </c>
      <c r="J145" s="301">
        <f t="shared" si="225"/>
        <v>70.123999999999995</v>
      </c>
      <c r="K145" s="301"/>
      <c r="L145" s="301">
        <f>SUM(L143:L144)</f>
        <v>43.108084547370865</v>
      </c>
      <c r="M145" s="301">
        <f t="shared" ref="M145" si="233">SUM(M143:M144)</f>
        <v>11.452135188764439</v>
      </c>
      <c r="N145" s="301">
        <f t="shared" ref="N145" si="234">SUM(N143:N144)</f>
        <v>9.6937802638646744</v>
      </c>
      <c r="O145" s="301">
        <f t="shared" si="226"/>
        <v>64.253999999999976</v>
      </c>
      <c r="P145" s="301"/>
      <c r="Q145" s="301">
        <f>SUM(Q143:Q144)</f>
        <v>45.119132984880011</v>
      </c>
      <c r="R145" s="301">
        <f t="shared" ref="R145" si="235">SUM(R143:R144)</f>
        <v>12.241403658103007</v>
      </c>
      <c r="S145" s="301">
        <f t="shared" ref="S145" si="236">SUM(S143:S144)</f>
        <v>10.459463357017002</v>
      </c>
      <c r="T145" s="301">
        <f t="shared" si="227"/>
        <v>67.820000000000022</v>
      </c>
      <c r="U145" s="301"/>
      <c r="V145" s="301">
        <f>SUM(V143:V144)</f>
        <v>47.832704883070619</v>
      </c>
      <c r="W145" s="301">
        <f t="shared" ref="W145" si="237">SUM(W143:W144)</f>
        <v>13.450387308476826</v>
      </c>
      <c r="X145" s="301">
        <f t="shared" ref="X145" si="238">SUM(X143:X144)</f>
        <v>11.683907808452455</v>
      </c>
      <c r="Y145" s="301">
        <f t="shared" si="228"/>
        <v>72.966999999999899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12.35041913978028</v>
      </c>
      <c r="C152" s="300">
        <v>11.065508309168694</v>
      </c>
      <c r="D152" s="300">
        <v>3.894168372756071</v>
      </c>
      <c r="E152" s="300">
        <f>SUM(B152:D152)</f>
        <v>27.310095821705044</v>
      </c>
      <c r="F152" s="300"/>
      <c r="G152" s="300">
        <v>14.047305634819777</v>
      </c>
      <c r="H152" s="300">
        <v>11.815778201658972</v>
      </c>
      <c r="I152" s="300">
        <v>5.2921053067781978</v>
      </c>
      <c r="J152" s="300">
        <f>SUM(G152:I152)</f>
        <v>31.155189143256948</v>
      </c>
      <c r="K152" s="300"/>
      <c r="L152" s="300">
        <v>11.385594574271783</v>
      </c>
      <c r="M152" s="300">
        <v>11.597862011334112</v>
      </c>
      <c r="N152" s="300">
        <v>4.6529152667930784</v>
      </c>
      <c r="O152" s="300">
        <f>SUM(L152:N152)</f>
        <v>27.636371852398973</v>
      </c>
      <c r="P152" s="300"/>
      <c r="Q152" s="300">
        <v>12.221228104721495</v>
      </c>
      <c r="R152" s="300">
        <v>11.99973567508585</v>
      </c>
      <c r="S152" s="300">
        <v>4.8245552826042033</v>
      </c>
      <c r="T152" s="300">
        <f>SUM(Q152:S152)</f>
        <v>29.04551906241155</v>
      </c>
      <c r="U152" s="300"/>
      <c r="V152" s="300">
        <v>13.677496918637143</v>
      </c>
      <c r="W152" s="300">
        <v>12.687879300991195</v>
      </c>
      <c r="X152" s="300">
        <v>5.3288864059830061</v>
      </c>
      <c r="Y152" s="300">
        <f>SUM(V152:X152)</f>
        <v>31.694262625611344</v>
      </c>
    </row>
    <row r="153" spans="1:25" x14ac:dyDescent="0.2">
      <c r="A153" s="260" t="s">
        <v>364</v>
      </c>
      <c r="B153" s="300">
        <v>22.147822625996973</v>
      </c>
      <c r="C153" s="300">
        <v>7.7555567101325105</v>
      </c>
      <c r="D153" s="300">
        <v>5.4175248421653732</v>
      </c>
      <c r="E153" s="300">
        <f t="shared" ref="E153:E154" si="239">SUM(B153:D153)</f>
        <v>35.320904178294853</v>
      </c>
      <c r="F153" s="300"/>
      <c r="G153" s="300">
        <v>23.475122480277854</v>
      </c>
      <c r="H153" s="300">
        <v>9.5544773294366081</v>
      </c>
      <c r="I153" s="300">
        <v>6.4072110470287038</v>
      </c>
      <c r="J153" s="300">
        <f t="shared" ref="J153:J154" si="240">SUM(G153:I153)</f>
        <v>39.436810856743165</v>
      </c>
      <c r="K153" s="300"/>
      <c r="L153" s="300">
        <v>20.618004395850921</v>
      </c>
      <c r="M153" s="300">
        <v>9.0395580842741854</v>
      </c>
      <c r="N153" s="300">
        <v>5.1340656674759231</v>
      </c>
      <c r="O153" s="300">
        <f t="shared" ref="O153:O154" si="241">SUM(L153:N153)</f>
        <v>34.791628147601031</v>
      </c>
      <c r="P153" s="300"/>
      <c r="Q153" s="300">
        <v>21.740509528286431</v>
      </c>
      <c r="R153" s="300">
        <v>9.5121049387288217</v>
      </c>
      <c r="S153" s="300">
        <v>5.3288664705730522</v>
      </c>
      <c r="T153" s="300">
        <f t="shared" ref="T153:T154" si="242">SUM(Q153:S153)</f>
        <v>36.581480937588303</v>
      </c>
      <c r="U153" s="300"/>
      <c r="V153" s="300">
        <v>23.800549070563115</v>
      </c>
      <c r="W153" s="300">
        <v>10.31819493205164</v>
      </c>
      <c r="X153" s="300">
        <v>5.8519933717739177</v>
      </c>
      <c r="Y153" s="300">
        <f t="shared" ref="Y153:Y154" si="243">SUM(V153:X153)</f>
        <v>39.970737374388669</v>
      </c>
    </row>
    <row r="154" spans="1:25" x14ac:dyDescent="0.2">
      <c r="A154" s="264" t="s">
        <v>363</v>
      </c>
      <c r="B154" s="301">
        <f>SUM(B152:B153)</f>
        <v>34.498241765777252</v>
      </c>
      <c r="C154" s="301">
        <f t="shared" ref="C154" si="244">SUM(C152:C153)</f>
        <v>18.821065019301205</v>
      </c>
      <c r="D154" s="301">
        <f t="shared" ref="D154" si="245">SUM(D152:D153)</f>
        <v>9.3116932149214442</v>
      </c>
      <c r="E154" s="301">
        <f t="shared" si="239"/>
        <v>62.630999999999901</v>
      </c>
      <c r="F154" s="301"/>
      <c r="G154" s="301">
        <f>SUM(G152:G153)</f>
        <v>37.522428115097632</v>
      </c>
      <c r="H154" s="301">
        <f t="shared" ref="H154" si="246">SUM(H152:H153)</f>
        <v>21.37025553109558</v>
      </c>
      <c r="I154" s="301">
        <f t="shared" ref="I154" si="247">SUM(I152:I153)</f>
        <v>11.699316353806902</v>
      </c>
      <c r="J154" s="301">
        <f t="shared" si="240"/>
        <v>70.592000000000112</v>
      </c>
      <c r="K154" s="301"/>
      <c r="L154" s="301">
        <f>SUM(L152:L153)</f>
        <v>32.003598970122702</v>
      </c>
      <c r="M154" s="301">
        <f t="shared" ref="M154" si="248">SUM(M152:M153)</f>
        <v>20.637420095608299</v>
      </c>
      <c r="N154" s="301">
        <f t="shared" ref="N154" si="249">SUM(N152:N153)</f>
        <v>9.7869809342690015</v>
      </c>
      <c r="O154" s="301">
        <f t="shared" si="241"/>
        <v>62.428000000000004</v>
      </c>
      <c r="P154" s="301"/>
      <c r="Q154" s="301">
        <f>SUM(Q152:Q153)</f>
        <v>33.961737633007928</v>
      </c>
      <c r="R154" s="301">
        <f t="shared" ref="R154" si="250">SUM(R152:R153)</f>
        <v>21.51184061381467</v>
      </c>
      <c r="S154" s="301">
        <f t="shared" ref="S154" si="251">SUM(S152:S153)</f>
        <v>10.153421753177255</v>
      </c>
      <c r="T154" s="301">
        <f t="shared" si="242"/>
        <v>65.626999999999853</v>
      </c>
      <c r="U154" s="301"/>
      <c r="V154" s="301">
        <f>SUM(V152:V153)</f>
        <v>37.478045989200254</v>
      </c>
      <c r="W154" s="301">
        <f t="shared" ref="W154" si="252">SUM(W152:W153)</f>
        <v>23.006074233042835</v>
      </c>
      <c r="X154" s="301">
        <f t="shared" ref="X154" si="253">SUM(X152:X153)</f>
        <v>11.180879777756925</v>
      </c>
      <c r="Y154" s="301">
        <f t="shared" si="243"/>
        <v>71.66500000000002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9.6924996729061821</v>
      </c>
      <c r="C161" s="300">
        <v>8.0245176905270306</v>
      </c>
      <c r="D161" s="300">
        <v>0.96575104660397137</v>
      </c>
      <c r="E161" s="300">
        <f>SUM(B161:D161)</f>
        <v>18.682768410037184</v>
      </c>
      <c r="F161" s="300"/>
      <c r="G161" s="300">
        <v>10.538056436981069</v>
      </c>
      <c r="H161" s="300">
        <v>8.506222664286458</v>
      </c>
      <c r="I161" s="300">
        <v>0.82699751187336124</v>
      </c>
      <c r="J161" s="300">
        <f>SUM(G161:I161)</f>
        <v>19.871276613140889</v>
      </c>
      <c r="K161" s="300"/>
      <c r="L161" s="300">
        <v>10.709457388524839</v>
      </c>
      <c r="M161" s="300">
        <v>8.5243258238181738</v>
      </c>
      <c r="N161" s="300">
        <v>1.1514232326789173</v>
      </c>
      <c r="O161" s="300">
        <f>SUM(L161:N161)</f>
        <v>20.385206445021929</v>
      </c>
      <c r="P161" s="300"/>
      <c r="Q161" s="300">
        <v>11.101100495545971</v>
      </c>
      <c r="R161" s="300">
        <v>8.8542556405373087</v>
      </c>
      <c r="S161" s="300">
        <v>1.1950653773876483</v>
      </c>
      <c r="T161" s="300">
        <f>SUM(Q161:S161)</f>
        <v>21.150421513470931</v>
      </c>
      <c r="U161" s="300"/>
      <c r="V161" s="300">
        <v>11.020772923773176</v>
      </c>
      <c r="W161" s="300">
        <v>8.7940688035468142</v>
      </c>
      <c r="X161" s="300">
        <v>1.1962253524954456</v>
      </c>
      <c r="Y161" s="300">
        <f>SUM(V161:X161)</f>
        <v>21.011067079815437</v>
      </c>
    </row>
    <row r="162" spans="1:25" x14ac:dyDescent="0.2">
      <c r="A162" s="260" t="s">
        <v>364</v>
      </c>
      <c r="B162" s="300">
        <v>12.211722570277848</v>
      </c>
      <c r="C162" s="300">
        <v>1.7621836933417792</v>
      </c>
      <c r="D162" s="300">
        <v>1.0083253263431802</v>
      </c>
      <c r="E162" s="300">
        <f t="shared" ref="E162:E163" si="254">SUM(B162:D162)</f>
        <v>14.982231589962808</v>
      </c>
      <c r="F162" s="300"/>
      <c r="G162" s="300">
        <v>12.636228310942155</v>
      </c>
      <c r="H162" s="300">
        <v>1.8294107927745873</v>
      </c>
      <c r="I162" s="300">
        <v>0.86108428314241092</v>
      </c>
      <c r="J162" s="300">
        <f t="shared" ref="J162:J163" si="255">SUM(G162:I162)</f>
        <v>15.326723386859152</v>
      </c>
      <c r="K162" s="300"/>
      <c r="L162" s="300">
        <v>12.868603324156538</v>
      </c>
      <c r="M162" s="300">
        <v>1.8532950791201219</v>
      </c>
      <c r="N162" s="300">
        <v>0.69589515170147487</v>
      </c>
      <c r="O162" s="300">
        <f t="shared" ref="O162:O163" si="256">SUM(L162:N162)</f>
        <v>15.417793554978134</v>
      </c>
      <c r="P162" s="300"/>
      <c r="Q162" s="300">
        <v>13.070011353212653</v>
      </c>
      <c r="R162" s="300">
        <v>2.0245484677828647</v>
      </c>
      <c r="S162" s="300">
        <v>0.7220186655334605</v>
      </c>
      <c r="T162" s="300">
        <f t="shared" ref="T162:T163" si="257">SUM(Q162:S162)</f>
        <v>15.816578486528977</v>
      </c>
      <c r="U162" s="300"/>
      <c r="V162" s="300">
        <v>12.447243531915481</v>
      </c>
      <c r="W162" s="300">
        <v>2.2172043158309038</v>
      </c>
      <c r="X162" s="300">
        <v>0.72448507243819393</v>
      </c>
      <c r="Y162" s="300">
        <f t="shared" ref="Y162:Y163" si="258">SUM(V162:X162)</f>
        <v>15.388932920184578</v>
      </c>
    </row>
    <row r="163" spans="1:25" x14ac:dyDescent="0.2">
      <c r="A163" s="264" t="s">
        <v>363</v>
      </c>
      <c r="B163" s="301">
        <f>SUM(B161:B162)</f>
        <v>21.90422224318403</v>
      </c>
      <c r="C163" s="301">
        <f t="shared" ref="C163" si="259">SUM(C161:C162)</f>
        <v>9.7867013838688095</v>
      </c>
      <c r="D163" s="301">
        <f t="shared" ref="D163" si="260">SUM(D161:D162)</f>
        <v>1.9740763729471515</v>
      </c>
      <c r="E163" s="301">
        <f t="shared" si="254"/>
        <v>33.664999999999992</v>
      </c>
      <c r="F163" s="301"/>
      <c r="G163" s="301">
        <f>SUM(G161:G162)</f>
        <v>23.174284747923224</v>
      </c>
      <c r="H163" s="301">
        <f t="shared" ref="H163" si="261">SUM(H161:H162)</f>
        <v>10.335633457061045</v>
      </c>
      <c r="I163" s="301">
        <f t="shared" ref="I163" si="262">SUM(I161:I162)</f>
        <v>1.6880817950157723</v>
      </c>
      <c r="J163" s="301">
        <f t="shared" si="255"/>
        <v>35.198000000000036</v>
      </c>
      <c r="K163" s="301"/>
      <c r="L163" s="301">
        <f>SUM(L161:L162)</f>
        <v>23.578060712681378</v>
      </c>
      <c r="M163" s="301">
        <f t="shared" ref="M163" si="263">SUM(M161:M162)</f>
        <v>10.377620902938295</v>
      </c>
      <c r="N163" s="301">
        <f t="shared" ref="N163" si="264">SUM(N161:N162)</f>
        <v>1.8473183843803922</v>
      </c>
      <c r="O163" s="301">
        <f t="shared" si="256"/>
        <v>35.803000000000068</v>
      </c>
      <c r="P163" s="301"/>
      <c r="Q163" s="301">
        <f>SUM(Q161:Q162)</f>
        <v>24.171111848758624</v>
      </c>
      <c r="R163" s="301">
        <f t="shared" ref="R163" si="265">SUM(R161:R162)</f>
        <v>10.878804108320173</v>
      </c>
      <c r="S163" s="301">
        <f t="shared" ref="S163" si="266">SUM(S161:S162)</f>
        <v>1.9170840429211089</v>
      </c>
      <c r="T163" s="301">
        <f t="shared" si="257"/>
        <v>36.966999999999906</v>
      </c>
      <c r="U163" s="301"/>
      <c r="V163" s="301">
        <f>SUM(V161:V162)</f>
        <v>23.468016455688655</v>
      </c>
      <c r="W163" s="301">
        <f t="shared" ref="W163" si="267">SUM(W161:W162)</f>
        <v>11.011273119377718</v>
      </c>
      <c r="X163" s="301">
        <f t="shared" ref="X163" si="268">SUM(X161:X162)</f>
        <v>1.9207104249336395</v>
      </c>
      <c r="Y163" s="301">
        <f t="shared" si="258"/>
        <v>36.400000000000013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21.468564702753358</v>
      </c>
      <c r="C170" s="300">
        <v>27.369631837124235</v>
      </c>
      <c r="D170" s="300">
        <v>6.6095292797265017</v>
      </c>
      <c r="E170" s="300">
        <f>SUM(B170:D170)</f>
        <v>55.447725819604095</v>
      </c>
      <c r="F170" s="300"/>
      <c r="G170" s="300">
        <v>21.26145514440703</v>
      </c>
      <c r="H170" s="300">
        <v>28.110607143529901</v>
      </c>
      <c r="I170" s="300">
        <v>6.3805589742607136</v>
      </c>
      <c r="J170" s="300">
        <f>SUM(G170:I170)</f>
        <v>55.752621262197643</v>
      </c>
      <c r="K170" s="300"/>
      <c r="L170" s="300">
        <v>20.049332493432239</v>
      </c>
      <c r="M170" s="300">
        <v>27.627077734915328</v>
      </c>
      <c r="N170" s="300">
        <v>6.2458281582661703</v>
      </c>
      <c r="O170" s="300">
        <f>SUM(L170:N170)</f>
        <v>53.922238386613735</v>
      </c>
      <c r="P170" s="300"/>
      <c r="Q170" s="300">
        <v>20.468226779806617</v>
      </c>
      <c r="R170" s="300">
        <v>26.997229313975826</v>
      </c>
      <c r="S170" s="300">
        <v>6.307356461507684</v>
      </c>
      <c r="T170" s="300">
        <f>SUM(Q170:S170)</f>
        <v>53.77281255529013</v>
      </c>
      <c r="U170" s="300"/>
      <c r="V170" s="300">
        <v>21.968889325777536</v>
      </c>
      <c r="W170" s="300">
        <v>26.488299166876526</v>
      </c>
      <c r="X170" s="300">
        <v>6.4787340543091281</v>
      </c>
      <c r="Y170" s="300">
        <f>SUM(V170:X170)</f>
        <v>54.935922546963191</v>
      </c>
    </row>
    <row r="171" spans="1:25" x14ac:dyDescent="0.2">
      <c r="A171" s="260" t="s">
        <v>364</v>
      </c>
      <c r="B171" s="300">
        <v>14.087522440864614</v>
      </c>
      <c r="C171" s="300">
        <v>5.6121796595213604</v>
      </c>
      <c r="D171" s="300">
        <v>3.0095720800098511</v>
      </c>
      <c r="E171" s="300">
        <f t="shared" ref="E171" si="269">SUM(B171:D171)</f>
        <v>22.709274180395823</v>
      </c>
      <c r="F171" s="300"/>
      <c r="G171" s="300">
        <v>13.464007488873404</v>
      </c>
      <c r="H171" s="300">
        <v>6.1610199906891649</v>
      </c>
      <c r="I171" s="300">
        <v>3.7603512582396692</v>
      </c>
      <c r="J171" s="300">
        <f t="shared" ref="J171:J172" si="270">SUM(G171:I171)</f>
        <v>23.385378737802238</v>
      </c>
      <c r="K171" s="300"/>
      <c r="L171" s="300">
        <v>12.809918272467282</v>
      </c>
      <c r="M171" s="300">
        <v>6.4508671271691593</v>
      </c>
      <c r="N171" s="300">
        <v>4.1579762137498486</v>
      </c>
      <c r="O171" s="300">
        <f t="shared" ref="O171:O172" si="271">SUM(L171:N171)</f>
        <v>23.418761613386287</v>
      </c>
      <c r="P171" s="300"/>
      <c r="Q171" s="300">
        <v>12.626113779892311</v>
      </c>
      <c r="R171" s="300">
        <v>6.529002533459507</v>
      </c>
      <c r="S171" s="300">
        <v>4.2330711313581109</v>
      </c>
      <c r="T171" s="300">
        <f t="shared" ref="T171:T172" si="272">SUM(Q171:S171)</f>
        <v>23.388187444709928</v>
      </c>
      <c r="U171" s="300"/>
      <c r="V171" s="300">
        <v>12.623841705200519</v>
      </c>
      <c r="W171" s="300">
        <v>6.8419307487482364</v>
      </c>
      <c r="X171" s="300">
        <v>4.4753049990880989</v>
      </c>
      <c r="Y171" s="300">
        <f t="shared" ref="Y171:Y172" si="273">SUM(V171:X171)</f>
        <v>23.941077453036854</v>
      </c>
    </row>
    <row r="172" spans="1:25" x14ac:dyDescent="0.2">
      <c r="A172" s="264" t="s">
        <v>363</v>
      </c>
      <c r="B172" s="301">
        <f>SUM(B170:B171)</f>
        <v>35.556087143617972</v>
      </c>
      <c r="C172" s="301">
        <f t="shared" ref="C172" si="274">SUM(C170:C171)</f>
        <v>32.981811496645598</v>
      </c>
      <c r="D172" s="301">
        <f t="shared" ref="D172" si="275">SUM(D170:D171)</f>
        <v>9.6191013597363533</v>
      </c>
      <c r="E172" s="301">
        <f>SUM(B172:D172)</f>
        <v>78.156999999999911</v>
      </c>
      <c r="F172" s="301"/>
      <c r="G172" s="301">
        <f>SUM(G170:G171)</f>
        <v>34.725462633280436</v>
      </c>
      <c r="H172" s="301">
        <f t="shared" ref="H172" si="276">SUM(H170:H171)</f>
        <v>34.271627134219067</v>
      </c>
      <c r="I172" s="301">
        <f t="shared" ref="I172" si="277">SUM(I170:I171)</f>
        <v>10.140910232500383</v>
      </c>
      <c r="J172" s="301">
        <f t="shared" si="270"/>
        <v>79.137999999999892</v>
      </c>
      <c r="K172" s="301"/>
      <c r="L172" s="301">
        <f>SUM(L170:L171)</f>
        <v>32.859250765899517</v>
      </c>
      <c r="M172" s="301">
        <f t="shared" ref="M172" si="278">SUM(M170:M171)</f>
        <v>34.077944862084486</v>
      </c>
      <c r="N172" s="301">
        <f t="shared" ref="N172" si="279">SUM(N170:N171)</f>
        <v>10.403804372016019</v>
      </c>
      <c r="O172" s="301">
        <f t="shared" si="271"/>
        <v>77.341000000000037</v>
      </c>
      <c r="P172" s="301"/>
      <c r="Q172" s="301">
        <f>SUM(Q170:Q171)</f>
        <v>33.094340559698928</v>
      </c>
      <c r="R172" s="301">
        <f t="shared" ref="R172" si="280">SUM(R170:R171)</f>
        <v>33.526231847435334</v>
      </c>
      <c r="S172" s="301">
        <f t="shared" ref="S172" si="281">SUM(S170:S171)</f>
        <v>10.540427592865795</v>
      </c>
      <c r="T172" s="301">
        <f t="shared" si="272"/>
        <v>77.161000000000058</v>
      </c>
      <c r="U172" s="301"/>
      <c r="V172" s="301">
        <f>SUM(V170:V171)</f>
        <v>34.592731030978058</v>
      </c>
      <c r="W172" s="301">
        <f t="shared" ref="W172" si="282">SUM(W170:W171)</f>
        <v>33.330229915624763</v>
      </c>
      <c r="X172" s="301">
        <f t="shared" ref="X172" si="283">SUM(X170:X171)</f>
        <v>10.954039053397228</v>
      </c>
      <c r="Y172" s="301">
        <f t="shared" si="273"/>
        <v>78.877000000000038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40.620731149086659</v>
      </c>
      <c r="C179" s="300">
        <v>38.356393991438196</v>
      </c>
      <c r="D179" s="300">
        <v>8.941438074370895</v>
      </c>
      <c r="E179" s="300">
        <f>SUM(B179:D179)</f>
        <v>87.918563214895755</v>
      </c>
      <c r="F179" s="300"/>
      <c r="G179" s="300">
        <v>44.413408059314847</v>
      </c>
      <c r="H179" s="300">
        <v>41.927891651831445</v>
      </c>
      <c r="I179" s="300">
        <v>8.6256973618291326</v>
      </c>
      <c r="J179" s="300">
        <f>SUM(G179:I179)</f>
        <v>94.966997072975431</v>
      </c>
      <c r="K179" s="300"/>
      <c r="L179" s="300">
        <v>43.602293183087582</v>
      </c>
      <c r="M179" s="300">
        <v>40.717246061957965</v>
      </c>
      <c r="N179" s="300">
        <v>8.4191395275951866</v>
      </c>
      <c r="O179" s="300">
        <f>SUM(L179:N179)</f>
        <v>92.738678772640739</v>
      </c>
      <c r="P179" s="300"/>
      <c r="Q179" s="300">
        <v>46.196066894398136</v>
      </c>
      <c r="R179" s="300">
        <v>40.626513026050873</v>
      </c>
      <c r="S179" s="300">
        <v>9.1382911315844897</v>
      </c>
      <c r="T179" s="300">
        <f>SUM(Q179:S179)</f>
        <v>95.960871052033511</v>
      </c>
      <c r="U179" s="300"/>
      <c r="V179" s="300">
        <v>49.07760485740603</v>
      </c>
      <c r="W179" s="300">
        <v>38.125468954644901</v>
      </c>
      <c r="X179" s="300">
        <v>9.9529381850572367</v>
      </c>
      <c r="Y179" s="300">
        <f>SUM(V179:X179)</f>
        <v>97.156011997108166</v>
      </c>
    </row>
    <row r="180" spans="1:25" x14ac:dyDescent="0.2">
      <c r="A180" s="260" t="s">
        <v>364</v>
      </c>
      <c r="B180" s="300">
        <v>16.989466986905366</v>
      </c>
      <c r="C180" s="300">
        <v>6.3483475688683688</v>
      </c>
      <c r="D180" s="300">
        <v>1.3656222293305615</v>
      </c>
      <c r="E180" s="300">
        <f t="shared" ref="E180:E181" si="284">SUM(B180:D180)</f>
        <v>24.703436785104298</v>
      </c>
      <c r="F180" s="300"/>
      <c r="G180" s="300">
        <v>15.402830704927513</v>
      </c>
      <c r="H180" s="300">
        <v>5.0451436273267243</v>
      </c>
      <c r="I180" s="300">
        <v>2.2930285947704183</v>
      </c>
      <c r="J180" s="300">
        <f t="shared" ref="J180:J181" si="285">SUM(G180:I180)</f>
        <v>22.741002927024656</v>
      </c>
      <c r="K180" s="300"/>
      <c r="L180" s="300">
        <v>15.566881930978736</v>
      </c>
      <c r="M180" s="300">
        <v>6.6644909856962347</v>
      </c>
      <c r="N180" s="300">
        <v>2.1079483106841916</v>
      </c>
      <c r="O180" s="300">
        <f t="shared" ref="O180:O181" si="286">SUM(L180:N180)</f>
        <v>24.339321227359164</v>
      </c>
      <c r="P180" s="300"/>
      <c r="Q180" s="300">
        <v>16.121918327797939</v>
      </c>
      <c r="R180" s="300">
        <v>6.9882346032275979</v>
      </c>
      <c r="S180" s="300">
        <v>2.0999760169411394</v>
      </c>
      <c r="T180" s="300">
        <f t="shared" ref="T180:T181" si="287">SUM(Q180:S180)</f>
        <v>25.210128947966677</v>
      </c>
      <c r="U180" s="300"/>
      <c r="V180" s="300">
        <v>16.399975666055511</v>
      </c>
      <c r="W180" s="300">
        <v>7.2734626813215026</v>
      </c>
      <c r="X180" s="300">
        <v>1.9525496555148079</v>
      </c>
      <c r="Y180" s="300">
        <f t="shared" ref="Y180:Y181" si="288">SUM(V180:X180)</f>
        <v>25.625988002891823</v>
      </c>
    </row>
    <row r="181" spans="1:25" x14ac:dyDescent="0.2">
      <c r="A181" s="264" t="s">
        <v>363</v>
      </c>
      <c r="B181" s="301">
        <f>SUM(B179:B180)</f>
        <v>57.610198135992022</v>
      </c>
      <c r="C181" s="301">
        <f t="shared" ref="C181" si="289">SUM(C179:C180)</f>
        <v>44.704741560306566</v>
      </c>
      <c r="D181" s="301">
        <f t="shared" ref="D181" si="290">SUM(D179:D180)</f>
        <v>10.307060303701457</v>
      </c>
      <c r="E181" s="301">
        <f t="shared" si="284"/>
        <v>112.62200000000004</v>
      </c>
      <c r="F181" s="301"/>
      <c r="G181" s="301">
        <f>SUM(G179:G180)</f>
        <v>59.816238764242357</v>
      </c>
      <c r="H181" s="301">
        <f t="shared" ref="H181" si="291">SUM(H179:H180)</f>
        <v>46.973035279158168</v>
      </c>
      <c r="I181" s="301">
        <f t="shared" ref="I181" si="292">SUM(I179:I180)</f>
        <v>10.918725956599552</v>
      </c>
      <c r="J181" s="301">
        <f t="shared" si="285"/>
        <v>117.70800000000008</v>
      </c>
      <c r="K181" s="301"/>
      <c r="L181" s="301">
        <f>SUM(L179:L180)</f>
        <v>59.16917511406632</v>
      </c>
      <c r="M181" s="301">
        <f t="shared" ref="M181" si="293">SUM(M179:M180)</f>
        <v>47.381737047654198</v>
      </c>
      <c r="N181" s="301">
        <f t="shared" ref="N181" si="294">SUM(N179:N180)</f>
        <v>10.527087838279378</v>
      </c>
      <c r="O181" s="301">
        <f t="shared" si="286"/>
        <v>117.07799999999989</v>
      </c>
      <c r="P181" s="301"/>
      <c r="Q181" s="301">
        <f>SUM(Q179:Q180)</f>
        <v>62.317985222196072</v>
      </c>
      <c r="R181" s="301">
        <f t="shared" ref="R181" si="295">SUM(R179:R180)</f>
        <v>47.614747629278469</v>
      </c>
      <c r="S181" s="301">
        <f t="shared" ref="S181" si="296">SUM(S179:S180)</f>
        <v>11.23826714852563</v>
      </c>
      <c r="T181" s="301">
        <f t="shared" si="287"/>
        <v>121.17100000000016</v>
      </c>
      <c r="U181" s="301"/>
      <c r="V181" s="301">
        <f>SUM(V179:V180)</f>
        <v>65.47758052346154</v>
      </c>
      <c r="W181" s="301">
        <f t="shared" ref="W181" si="297">SUM(W179:W180)</f>
        <v>45.398931635966406</v>
      </c>
      <c r="X181" s="301">
        <f t="shared" ref="X181" si="298">SUM(X179:X180)</f>
        <v>11.905487840572045</v>
      </c>
      <c r="Y181" s="301">
        <f t="shared" si="288"/>
        <v>122.782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3.6378642758217334</v>
      </c>
      <c r="C188" s="300">
        <v>6.0954106995354351</v>
      </c>
      <c r="D188" s="300">
        <v>4.0380117616175975</v>
      </c>
      <c r="E188" s="300">
        <f>SUM(B188:D188)</f>
        <v>13.771286736974766</v>
      </c>
      <c r="F188" s="300"/>
      <c r="G188" s="300">
        <v>3.1282867388697388</v>
      </c>
      <c r="H188" s="300">
        <v>6.2344901215710573</v>
      </c>
      <c r="I188" s="300">
        <v>3.7145337891419445</v>
      </c>
      <c r="J188" s="300">
        <f>SUM(G188:I188)</f>
        <v>13.07731064958274</v>
      </c>
      <c r="K188" s="300"/>
      <c r="L188" s="300">
        <v>3.4915874803022984</v>
      </c>
      <c r="M188" s="300">
        <v>5.8791740198578557</v>
      </c>
      <c r="N188" s="300">
        <v>4.3819413414766819</v>
      </c>
      <c r="O188" s="300">
        <f>SUM(L188:N188)</f>
        <v>13.752702841636836</v>
      </c>
      <c r="P188" s="300"/>
      <c r="Q188" s="300">
        <v>3.6112138984292166</v>
      </c>
      <c r="R188" s="300">
        <v>6.3428934204625742</v>
      </c>
      <c r="S188" s="300">
        <v>4.4132471659143304</v>
      </c>
      <c r="T188" s="300">
        <f>SUM(Q188:S188)</f>
        <v>14.367354484806121</v>
      </c>
      <c r="U188" s="300"/>
      <c r="V188" s="300">
        <v>3.6571947107956015</v>
      </c>
      <c r="W188" s="300">
        <v>6.7948665345625754</v>
      </c>
      <c r="X188" s="300">
        <v>4.7992863466970803</v>
      </c>
      <c r="Y188" s="300">
        <f>SUM(V188:X188)</f>
        <v>15.251347592055257</v>
      </c>
    </row>
    <row r="189" spans="1:25" x14ac:dyDescent="0.2">
      <c r="A189" s="260" t="s">
        <v>364</v>
      </c>
      <c r="B189" s="300">
        <v>5.943792316203238</v>
      </c>
      <c r="C189" s="300">
        <v>4.1915839900354612</v>
      </c>
      <c r="D189" s="300">
        <v>5.8953369567865952</v>
      </c>
      <c r="E189" s="300">
        <f t="shared" ref="E189:E190" si="299">SUM(B189:D189)</f>
        <v>16.030713263025294</v>
      </c>
      <c r="F189" s="300"/>
      <c r="G189" s="300">
        <v>4.6903538953823132</v>
      </c>
      <c r="H189" s="300">
        <v>4.0420092020370992</v>
      </c>
      <c r="I189" s="300">
        <v>4.1373262529978376</v>
      </c>
      <c r="J189" s="300">
        <f t="shared" ref="J189:J190" si="300">SUM(G189:I189)</f>
        <v>12.86968935041725</v>
      </c>
      <c r="K189" s="300"/>
      <c r="L189" s="300">
        <v>4.7142391908335162</v>
      </c>
      <c r="M189" s="300">
        <v>3.7767656459237791</v>
      </c>
      <c r="N189" s="300">
        <v>3.5002923216058486</v>
      </c>
      <c r="O189" s="300">
        <f t="shared" ref="O189:O190" si="301">SUM(L189:N189)</f>
        <v>11.991297158363142</v>
      </c>
      <c r="P189" s="300"/>
      <c r="Q189" s="300">
        <v>5.1068164119589534</v>
      </c>
      <c r="R189" s="300">
        <v>4.196131468685671</v>
      </c>
      <c r="S189" s="300">
        <v>3.7436976345492337</v>
      </c>
      <c r="T189" s="300">
        <f t="shared" ref="T189:T190" si="302">SUM(Q189:S189)</f>
        <v>13.046645515193857</v>
      </c>
      <c r="U189" s="300"/>
      <c r="V189" s="300">
        <v>5.5506624229824491</v>
      </c>
      <c r="W189" s="300">
        <v>4.7216285957891158</v>
      </c>
      <c r="X189" s="300">
        <v>4.2433613891731712</v>
      </c>
      <c r="Y189" s="300">
        <f t="shared" ref="Y189:Y190" si="303">SUM(V189:X189)</f>
        <v>14.515652407944735</v>
      </c>
    </row>
    <row r="190" spans="1:25" x14ac:dyDescent="0.2">
      <c r="A190" s="264" t="s">
        <v>363</v>
      </c>
      <c r="B190" s="301">
        <f>SUM(B188:B189)</f>
        <v>9.5816565920249719</v>
      </c>
      <c r="C190" s="301">
        <f t="shared" ref="C190" si="304">SUM(C188:C189)</f>
        <v>10.286994689570896</v>
      </c>
      <c r="D190" s="301">
        <f t="shared" ref="D190" si="305">SUM(D188:D189)</f>
        <v>9.9333487184041935</v>
      </c>
      <c r="E190" s="301">
        <f t="shared" si="299"/>
        <v>29.80200000000006</v>
      </c>
      <c r="F190" s="301"/>
      <c r="G190" s="301">
        <f>SUM(G188:G189)</f>
        <v>7.818640634252052</v>
      </c>
      <c r="H190" s="301">
        <f t="shared" ref="H190" si="306">SUM(H188:H189)</f>
        <v>10.276499323608157</v>
      </c>
      <c r="I190" s="301">
        <f t="shared" ref="I190" si="307">SUM(I188:I189)</f>
        <v>7.8518600421397817</v>
      </c>
      <c r="J190" s="301">
        <f t="shared" si="300"/>
        <v>25.946999999999989</v>
      </c>
      <c r="K190" s="301"/>
      <c r="L190" s="301">
        <f>SUM(L188:L189)</f>
        <v>8.2058266711358137</v>
      </c>
      <c r="M190" s="301">
        <f t="shared" ref="M190" si="308">SUM(M188:M189)</f>
        <v>9.6559396657816343</v>
      </c>
      <c r="N190" s="301">
        <f t="shared" ref="N190" si="309">SUM(N188:N189)</f>
        <v>7.8822336630825305</v>
      </c>
      <c r="O190" s="301">
        <f t="shared" si="301"/>
        <v>25.743999999999978</v>
      </c>
      <c r="P190" s="301"/>
      <c r="Q190" s="301">
        <f>SUM(Q188:Q189)</f>
        <v>8.7180303103881691</v>
      </c>
      <c r="R190" s="301">
        <f t="shared" ref="R190" si="310">SUM(R188:R189)</f>
        <v>10.539024889148244</v>
      </c>
      <c r="S190" s="301">
        <f t="shared" ref="S190" si="311">SUM(S188:S189)</f>
        <v>8.1569448004635632</v>
      </c>
      <c r="T190" s="301">
        <f t="shared" si="302"/>
        <v>27.413999999999977</v>
      </c>
      <c r="U190" s="301"/>
      <c r="V190" s="301">
        <f>SUM(V188:V189)</f>
        <v>9.2078571337780506</v>
      </c>
      <c r="W190" s="301">
        <f t="shared" ref="W190" si="312">SUM(W188:W189)</f>
        <v>11.516495130351691</v>
      </c>
      <c r="X190" s="301">
        <f t="shared" ref="X190" si="313">SUM(X188:X189)</f>
        <v>9.0426477358702506</v>
      </c>
      <c r="Y190" s="301">
        <f t="shared" si="303"/>
        <v>29.766999999999992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4.6754360848381307</v>
      </c>
      <c r="C197" s="300">
        <v>5.853430762449765</v>
      </c>
      <c r="D197" s="300">
        <v>6.9976372840327414</v>
      </c>
      <c r="E197" s="300">
        <f>SUM(B197:D197)</f>
        <v>17.526504131320635</v>
      </c>
      <c r="F197" s="300"/>
      <c r="G197" s="300">
        <v>5.7157033366132248</v>
      </c>
      <c r="H197" s="300">
        <v>5.5635792524591041</v>
      </c>
      <c r="I197" s="300">
        <v>6.6726485449690154</v>
      </c>
      <c r="J197" s="300">
        <f>SUM(G197:I197)</f>
        <v>17.951931134041345</v>
      </c>
      <c r="K197" s="300"/>
      <c r="L197" s="300">
        <v>5.5755472742174845</v>
      </c>
      <c r="M197" s="300">
        <v>7.126246359992285</v>
      </c>
      <c r="N197" s="300">
        <v>7.3043747151418099</v>
      </c>
      <c r="O197" s="300">
        <f>SUM(L197:N197)</f>
        <v>20.006168349351579</v>
      </c>
      <c r="P197" s="300"/>
      <c r="Q197" s="300">
        <v>5.1815788678665733</v>
      </c>
      <c r="R197" s="300">
        <v>6.7392302642316873</v>
      </c>
      <c r="S197" s="300">
        <v>7.0293388644540062</v>
      </c>
      <c r="T197" s="300">
        <f>SUM(Q197:S197)</f>
        <v>18.950147996552268</v>
      </c>
      <c r="U197" s="300"/>
      <c r="V197" s="300">
        <v>4.9394945972818221</v>
      </c>
      <c r="W197" s="300">
        <v>6.5139772217488101</v>
      </c>
      <c r="X197" s="300">
        <v>6.9095636409659127</v>
      </c>
      <c r="Y197" s="300">
        <f>SUM(V197:X197)</f>
        <v>18.363035459996546</v>
      </c>
    </row>
    <row r="198" spans="1:25" x14ac:dyDescent="0.2">
      <c r="A198" s="260" t="s">
        <v>364</v>
      </c>
      <c r="B198" s="300">
        <v>7.1695161643309593</v>
      </c>
      <c r="C198" s="300">
        <v>1.6339511520879666</v>
      </c>
      <c r="D198" s="300">
        <v>3.9620285522604246</v>
      </c>
      <c r="E198" s="300">
        <f t="shared" ref="E198:E199" si="314">SUM(B198:D198)</f>
        <v>12.76549586867935</v>
      </c>
      <c r="F198" s="300"/>
      <c r="G198" s="300">
        <v>6.6476014801134431</v>
      </c>
      <c r="H198" s="300">
        <v>1.7437177119915392</v>
      </c>
      <c r="I198" s="300">
        <v>3.0207496738537398</v>
      </c>
      <c r="J198" s="300">
        <f t="shared" ref="J198:J199" si="315">SUM(G198:I198)</f>
        <v>11.412068865958721</v>
      </c>
      <c r="K198" s="300"/>
      <c r="L198" s="300">
        <v>4.746814831966172</v>
      </c>
      <c r="M198" s="300">
        <v>1.4059350423991384</v>
      </c>
      <c r="N198" s="300">
        <v>2.2420817762831087</v>
      </c>
      <c r="O198" s="300">
        <f t="shared" ref="O198:O199" si="316">SUM(L198:N198)</f>
        <v>8.3948316506484204</v>
      </c>
      <c r="P198" s="300"/>
      <c r="Q198" s="300">
        <v>4.7032361432814573</v>
      </c>
      <c r="R198" s="300">
        <v>1.3439953845380501</v>
      </c>
      <c r="S198" s="300">
        <v>2.2186204756282217</v>
      </c>
      <c r="T198" s="300">
        <f t="shared" ref="T198:T199" si="317">SUM(Q198:S198)</f>
        <v>8.2658520034477299</v>
      </c>
      <c r="U198" s="300"/>
      <c r="V198" s="300">
        <v>4.9209602594937536</v>
      </c>
      <c r="W198" s="300">
        <v>1.3464541064003257</v>
      </c>
      <c r="X198" s="300">
        <v>2.3115501741094024</v>
      </c>
      <c r="Y198" s="300">
        <f t="shared" ref="Y198:Y199" si="318">SUM(V198:X198)</f>
        <v>8.5789645400034811</v>
      </c>
    </row>
    <row r="199" spans="1:25" x14ac:dyDescent="0.2">
      <c r="A199" s="264" t="s">
        <v>363</v>
      </c>
      <c r="B199" s="301">
        <f>SUM(B197:B198)</f>
        <v>11.84495224916909</v>
      </c>
      <c r="C199" s="301">
        <f t="shared" ref="C199" si="319">SUM(C197:C198)</f>
        <v>7.4873819145377318</v>
      </c>
      <c r="D199" s="301">
        <f t="shared" ref="D199" si="320">SUM(D197:D198)</f>
        <v>10.959665836293166</v>
      </c>
      <c r="E199" s="301">
        <f t="shared" si="314"/>
        <v>30.291999999999987</v>
      </c>
      <c r="F199" s="301"/>
      <c r="G199" s="301">
        <f>SUM(G197:G198)</f>
        <v>12.363304816726668</v>
      </c>
      <c r="H199" s="301">
        <f t="shared" ref="H199" si="321">SUM(H197:H198)</f>
        <v>7.3072969644506429</v>
      </c>
      <c r="I199" s="301">
        <f t="shared" ref="I199" si="322">SUM(I197:I198)</f>
        <v>9.6933982188227557</v>
      </c>
      <c r="J199" s="301">
        <f t="shared" si="315"/>
        <v>29.364000000000068</v>
      </c>
      <c r="K199" s="301"/>
      <c r="L199" s="301">
        <f>SUM(L197:L198)</f>
        <v>10.322362106183657</v>
      </c>
      <c r="M199" s="301">
        <f t="shared" ref="M199" si="323">SUM(M197:M198)</f>
        <v>8.5321814023914229</v>
      </c>
      <c r="N199" s="301">
        <f t="shared" ref="N199" si="324">SUM(N197:N198)</f>
        <v>9.5464564914249195</v>
      </c>
      <c r="O199" s="301">
        <f t="shared" si="316"/>
        <v>28.401</v>
      </c>
      <c r="P199" s="301"/>
      <c r="Q199" s="301">
        <f>SUM(Q197:Q198)</f>
        <v>9.8848150111480315</v>
      </c>
      <c r="R199" s="301">
        <f t="shared" ref="R199" si="325">SUM(R197:R198)</f>
        <v>8.0832256487697371</v>
      </c>
      <c r="S199" s="301">
        <f t="shared" ref="S199" si="326">SUM(S197:S198)</f>
        <v>9.2479593400822289</v>
      </c>
      <c r="T199" s="301">
        <f t="shared" si="317"/>
        <v>27.215999999999998</v>
      </c>
      <c r="U199" s="301"/>
      <c r="V199" s="301">
        <f>SUM(V197:V198)</f>
        <v>9.8604548567755756</v>
      </c>
      <c r="W199" s="301">
        <f t="shared" ref="W199" si="327">SUM(W197:W198)</f>
        <v>7.8604313281491356</v>
      </c>
      <c r="X199" s="301">
        <f t="shared" ref="X199" si="328">SUM(X197:X198)</f>
        <v>9.2211138150753147</v>
      </c>
      <c r="Y199" s="301">
        <f t="shared" si="318"/>
        <v>26.942000000000029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Brighton and Hove East Sussex West Sussex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0.59663902141597891</v>
      </c>
      <c r="N7">
        <f>'Ind T4'!C122</f>
        <v>0.33704770528932837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0.77908521432232813</v>
      </c>
      <c r="N9">
        <f>'Ind T4'!C120</f>
        <v>0.31763703955935974</v>
      </c>
    </row>
    <row r="10" spans="1:16" x14ac:dyDescent="0.2">
      <c r="L10" s="13" t="str">
        <f>'Ind T4'!A80</f>
        <v>Education</v>
      </c>
      <c r="M10">
        <f>'Ind T4'!B119</f>
        <v>-0.20968801044088936</v>
      </c>
      <c r="N10">
        <f>'Ind T4'!C119</f>
        <v>0.13118905165823147</v>
      </c>
    </row>
    <row r="11" spans="1:16" x14ac:dyDescent="0.2">
      <c r="L11" s="13" t="str">
        <f>'Ind T4'!A79</f>
        <v>Public admin. and defence</v>
      </c>
      <c r="M11">
        <f>'Ind T4'!B118</f>
        <v>1.239073017131509</v>
      </c>
      <c r="N11">
        <f>'Ind T4'!C118</f>
        <v>0.11030803370331022</v>
      </c>
    </row>
    <row r="12" spans="1:16" x14ac:dyDescent="0.2">
      <c r="L12" s="1" t="str">
        <f>CONCATENATE("[",'Ind T4'!A78,"]")</f>
        <v>[Non-marketed services]</v>
      </c>
      <c r="M12">
        <f>'Ind T4'!B117</f>
        <v>0.50965088293843941</v>
      </c>
      <c r="N12">
        <f>'Ind T4'!C117</f>
        <v>0.22341240320769007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-1.2809115028567186</v>
      </c>
      <c r="N14" s="13">
        <f>'Ind T4'!C115</f>
        <v>-0.35096898258267784</v>
      </c>
    </row>
    <row r="15" spans="1:16" x14ac:dyDescent="0.2">
      <c r="L15" s="13" t="str">
        <f>'Ind T4'!A75</f>
        <v>Arts and entertainment</v>
      </c>
      <c r="M15" s="13">
        <f>'Ind T4'!B114</f>
        <v>-2.8850427613423935</v>
      </c>
      <c r="N15" s="13">
        <f>'Ind T4'!C114</f>
        <v>0.97269224402010135</v>
      </c>
    </row>
    <row r="16" spans="1:16" x14ac:dyDescent="0.2">
      <c r="L16" s="13" t="str">
        <f>'Ind T4'!A74</f>
        <v>Support services</v>
      </c>
      <c r="M16" s="13">
        <f>'Ind T4'!B113</f>
        <v>-6.490833579230193E-2</v>
      </c>
      <c r="N16" s="13">
        <f>'Ind T4'!C113</f>
        <v>0.92416824303351852</v>
      </c>
    </row>
    <row r="17" spans="12:14" x14ac:dyDescent="0.2">
      <c r="L17" s="13" t="str">
        <f>'Ind T4'!A73</f>
        <v>Professional services</v>
      </c>
      <c r="M17" s="13">
        <f>'Ind T4'!B112</f>
        <v>0.87604906322473752</v>
      </c>
      <c r="N17" s="13">
        <f>'Ind T4'!C112</f>
        <v>0.85135899193480302</v>
      </c>
    </row>
    <row r="18" spans="12:14" x14ac:dyDescent="0.2">
      <c r="L18" s="13" t="str">
        <f>'Ind T4'!A72</f>
        <v>Real estate</v>
      </c>
      <c r="M18" s="13">
        <f>'Ind T4'!B111</f>
        <v>0.11782729681324433</v>
      </c>
      <c r="N18" s="13">
        <f>'Ind T4'!C111</f>
        <v>0.61789471408679741</v>
      </c>
    </row>
    <row r="19" spans="12:14" x14ac:dyDescent="0.2">
      <c r="L19" t="str">
        <f>'Ind T4'!A71</f>
        <v>Finance and insurance</v>
      </c>
      <c r="M19">
        <f>'Ind T4'!B110</f>
        <v>-1.1782388890779427</v>
      </c>
      <c r="N19">
        <f>'Ind T4'!C110</f>
        <v>-0.71693873688352117</v>
      </c>
    </row>
    <row r="20" spans="12:14" x14ac:dyDescent="0.2">
      <c r="L20" t="str">
        <f>'Ind T4'!A70</f>
        <v>Information technology</v>
      </c>
      <c r="M20">
        <f>'Ind T4'!B109</f>
        <v>-1.8110971644203944</v>
      </c>
      <c r="N20">
        <f>'Ind T4'!C109</f>
        <v>0.97304468553860435</v>
      </c>
    </row>
    <row r="21" spans="12:14" x14ac:dyDescent="0.2">
      <c r="L21" t="str">
        <f>'Ind T4'!A69</f>
        <v>Media</v>
      </c>
      <c r="M21">
        <f>'Ind T4'!B108</f>
        <v>-5.2343807496561423</v>
      </c>
      <c r="N21">
        <f>'Ind T4'!C108</f>
        <v>-0.42394376336668538</v>
      </c>
    </row>
    <row r="22" spans="12:14" x14ac:dyDescent="0.2">
      <c r="L22" s="1" t="str">
        <f>CONCATENATE("[",'Ind T4'!A68,"]")</f>
        <v>[Business and other services]</v>
      </c>
      <c r="M22">
        <f>'Ind T4'!B107</f>
        <v>-0.73082251536997767</v>
      </c>
      <c r="N22">
        <f>'Ind T4'!C107</f>
        <v>0.56821422288657608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0.92274610267053525</v>
      </c>
      <c r="N24">
        <f>'Ind T4'!C105</f>
        <v>1.2761369300765102</v>
      </c>
    </row>
    <row r="25" spans="12:14" x14ac:dyDescent="0.2">
      <c r="L25" s="13" t="str">
        <f>'Ind T4'!A65</f>
        <v>Transport and storage</v>
      </c>
      <c r="M25">
        <f>'Ind T4'!B104</f>
        <v>1.4799782326237798</v>
      </c>
      <c r="N25">
        <f>'Ind T4'!C104</f>
        <v>-0.2121106003587947</v>
      </c>
    </row>
    <row r="26" spans="12:14" x14ac:dyDescent="0.2">
      <c r="L26" s="13" t="str">
        <f>'Ind T4'!A64</f>
        <v>Wholesale and retail trade</v>
      </c>
      <c r="M26">
        <f>'Ind T4'!B103</f>
        <v>0.9131424293827628</v>
      </c>
      <c r="N26">
        <f>'Ind T4'!C103</f>
        <v>0.12272913131388119</v>
      </c>
    </row>
    <row r="27" spans="12:14" x14ac:dyDescent="0.2">
      <c r="L27" s="1" t="str">
        <f>CONCATENATE("[",'Ind T4'!A63,"]")</f>
        <v>[Trade, accomod. and transport]</v>
      </c>
      <c r="M27">
        <f>'Ind T4'!B102</f>
        <v>1.0223454484350691</v>
      </c>
      <c r="N27">
        <f>'Ind T4'!C102</f>
        <v>0.39937201129802702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2.5184010179087668</v>
      </c>
      <c r="N29">
        <f>'Ind T4'!C100</f>
        <v>0.64498450629277837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1.3802054977444023</v>
      </c>
      <c r="N31">
        <f>'Ind T4'!C98</f>
        <v>-1.1933361370837003</v>
      </c>
    </row>
    <row r="32" spans="12:14" x14ac:dyDescent="0.2">
      <c r="L32" s="13" t="str">
        <f>'Ind T4'!A58</f>
        <v>Engineering</v>
      </c>
      <c r="M32">
        <f>'Ind T4'!B97</f>
        <v>5.3633320019616182</v>
      </c>
      <c r="N32">
        <f>'Ind T4'!C97</f>
        <v>-2.4629096574135034</v>
      </c>
    </row>
    <row r="33" spans="12:14" x14ac:dyDescent="0.2">
      <c r="L33" s="13" t="str">
        <f>'Ind T4'!A57</f>
        <v>Food drink and tobacco</v>
      </c>
      <c r="M33">
        <f>'Ind T4'!B96</f>
        <v>6.3888625225169582</v>
      </c>
      <c r="N33">
        <f>'Ind T4'!C96</f>
        <v>1.2759071132035116</v>
      </c>
    </row>
    <row r="34" spans="12:14" x14ac:dyDescent="0.2">
      <c r="L34" s="1" t="str">
        <f>CONCATENATE("[",'Ind T4'!A56,"]")</f>
        <v>[Manufacturing]</v>
      </c>
      <c r="M34">
        <f>'Ind T4'!B95</f>
        <v>2.983649350086659</v>
      </c>
      <c r="N34">
        <f>'Ind T4'!C95</f>
        <v>-1.1880894086251148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4.0748925933311586</v>
      </c>
      <c r="N36">
        <f>'Ind T4'!C93</f>
        <v>1.1006869101462646</v>
      </c>
    </row>
    <row r="37" spans="12:14" x14ac:dyDescent="0.2">
      <c r="L37" s="13" t="str">
        <f>'Ind T4'!A53</f>
        <v>Electricity and gas</v>
      </c>
      <c r="M37">
        <f>'Ind T4'!B92</f>
        <v>18.400003010924436</v>
      </c>
      <c r="N37">
        <f>'Ind T4'!C92</f>
        <v>-8.9079023180704819E-2</v>
      </c>
    </row>
    <row r="38" spans="12:14" x14ac:dyDescent="0.2">
      <c r="L38" s="13" t="str">
        <f>'Ind T4'!A52</f>
        <v>Mining and quarrying</v>
      </c>
      <c r="M38">
        <f>'Ind T4'!B91</f>
        <v>13.430844280750165</v>
      </c>
      <c r="N38">
        <f>'Ind T4'!C91</f>
        <v>-1.2815031368088814</v>
      </c>
    </row>
    <row r="39" spans="12:14" x14ac:dyDescent="0.2">
      <c r="L39" s="45" t="str">
        <f>'Ind T4'!A51</f>
        <v>Agriculture</v>
      </c>
      <c r="M39">
        <f>'Ind T4'!B90</f>
        <v>-1.4998772144407369</v>
      </c>
      <c r="N39">
        <f>'Ind T4'!C90</f>
        <v>0.3896944361864163</v>
      </c>
    </row>
    <row r="40" spans="12:14" x14ac:dyDescent="0.2">
      <c r="L40" s="1" t="str">
        <f>CONCATENATE("[",'Ind T4'!A50,"]")</f>
        <v>[Primary sector and utilities]</v>
      </c>
      <c r="M40">
        <f>'Ind T4'!B89</f>
        <v>3.2348416201622765</v>
      </c>
      <c r="N40">
        <f>'Ind T4'!C89</f>
        <v>0.46355660821111311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Brighton and Hove East Sussex West Sussex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16.195000000000011</v>
      </c>
      <c r="N5" s="11">
        <f t="shared" ref="N5:AL5" si="1">SUM(N6:N9)</f>
        <v>16.370999999999988</v>
      </c>
      <c r="O5" s="11">
        <f t="shared" si="1"/>
        <v>18.62600000000003</v>
      </c>
      <c r="P5" s="11">
        <f t="shared" si="1"/>
        <v>15.547000000000008</v>
      </c>
      <c r="Q5" s="11">
        <f t="shared" si="1"/>
        <v>20.527000000000022</v>
      </c>
      <c r="R5" s="11">
        <f t="shared" si="1"/>
        <v>15.410000000000014</v>
      </c>
      <c r="S5" s="11">
        <f t="shared" si="1"/>
        <v>17.628000000000007</v>
      </c>
      <c r="T5" s="11">
        <f t="shared" si="1"/>
        <v>20.391000000000023</v>
      </c>
      <c r="U5" s="11">
        <f t="shared" si="1"/>
        <v>18.221000000000004</v>
      </c>
      <c r="V5" s="11">
        <f t="shared" si="1"/>
        <v>20.347000000000019</v>
      </c>
      <c r="W5" s="11">
        <f t="shared" si="1"/>
        <v>18.068999999999964</v>
      </c>
      <c r="X5" s="11">
        <f t="shared" si="1"/>
        <v>18.038000000000018</v>
      </c>
      <c r="Y5" s="11">
        <f t="shared" si="1"/>
        <v>18.031999999999975</v>
      </c>
      <c r="Z5" s="11">
        <f t="shared" si="1"/>
        <v>18.195000000000057</v>
      </c>
      <c r="AA5" s="11">
        <f t="shared" si="1"/>
        <v>18.455000000000009</v>
      </c>
      <c r="AB5" s="11">
        <f t="shared" si="1"/>
        <v>18.583000000000009</v>
      </c>
      <c r="AC5" s="11">
        <f t="shared" si="1"/>
        <v>18.690999999999971</v>
      </c>
      <c r="AD5" s="11">
        <f t="shared" si="1"/>
        <v>18.778999999999989</v>
      </c>
      <c r="AE5" s="11">
        <f t="shared" si="1"/>
        <v>18.855000000000025</v>
      </c>
      <c r="AF5" s="11">
        <f t="shared" si="1"/>
        <v>18.925000000000004</v>
      </c>
      <c r="AG5" s="11">
        <f t="shared" si="1"/>
        <v>19.003999999999998</v>
      </c>
      <c r="AH5" s="11">
        <f t="shared" si="1"/>
        <v>19.079999999999977</v>
      </c>
      <c r="AI5" s="11">
        <f t="shared" si="1"/>
        <v>19.153000000000002</v>
      </c>
      <c r="AJ5" s="11">
        <f t="shared" si="1"/>
        <v>19.22399999999999</v>
      </c>
      <c r="AK5" s="11">
        <f t="shared" si="1"/>
        <v>19.294999999999977</v>
      </c>
      <c r="AL5" s="11">
        <f t="shared" si="1"/>
        <v>19.366999999999997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7.3390000000000049</v>
      </c>
      <c r="N6" s="11">
        <v>7.8060000000000089</v>
      </c>
      <c r="O6" s="11">
        <v>9.803000000000031</v>
      </c>
      <c r="P6" s="11">
        <v>7.0630000000000113</v>
      </c>
      <c r="Q6" s="11">
        <v>13.329000000000018</v>
      </c>
      <c r="R6" s="11">
        <v>9.3710000000000022</v>
      </c>
      <c r="S6" s="11">
        <v>9.3970000000000091</v>
      </c>
      <c r="T6" s="11">
        <v>10.542000000000005</v>
      </c>
      <c r="U6" s="11">
        <v>8.8940000000000019</v>
      </c>
      <c r="V6" s="11">
        <v>10.953000000000014</v>
      </c>
      <c r="W6" s="11">
        <v>8.6889999999999841</v>
      </c>
      <c r="X6" s="11">
        <v>8.7530000000000054</v>
      </c>
      <c r="Y6" s="11">
        <v>8.8099999999999792</v>
      </c>
      <c r="Z6" s="11">
        <v>8.9010000000000318</v>
      </c>
      <c r="AA6" s="11">
        <v>8.9590000000000103</v>
      </c>
      <c r="AB6" s="11">
        <v>8.9769999999999985</v>
      </c>
      <c r="AC6" s="11">
        <v>8.9999999999999751</v>
      </c>
      <c r="AD6" s="11">
        <v>9.0210000000000079</v>
      </c>
      <c r="AE6" s="11">
        <v>9.0400000000000045</v>
      </c>
      <c r="AF6" s="11">
        <v>9.0579999999999963</v>
      </c>
      <c r="AG6" s="11">
        <v>9.0859999999999879</v>
      </c>
      <c r="AH6" s="11">
        <v>9.1129999999999942</v>
      </c>
      <c r="AI6" s="11">
        <v>9.1389999999999922</v>
      </c>
      <c r="AJ6" s="11">
        <v>9.1639999999999855</v>
      </c>
      <c r="AK6" s="172">
        <v>9.1879999999999846</v>
      </c>
      <c r="AL6" s="11">
        <v>9.2110000000000021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0.38900000000000057</v>
      </c>
      <c r="N7" s="11">
        <v>0.58500000000000119</v>
      </c>
      <c r="O7" s="11">
        <v>1.4819999999999991</v>
      </c>
      <c r="P7" s="11">
        <v>1.6379999999999997</v>
      </c>
      <c r="Q7" s="11">
        <v>0.95599999999999885</v>
      </c>
      <c r="R7" s="11">
        <v>0.22099999999999961</v>
      </c>
      <c r="S7" s="11">
        <v>0.41600000000000092</v>
      </c>
      <c r="T7" s="11">
        <v>0.42599999999999943</v>
      </c>
      <c r="U7" s="11">
        <v>0.18299999999999969</v>
      </c>
      <c r="V7" s="11">
        <v>0.53699999999999959</v>
      </c>
      <c r="W7" s="11">
        <v>0.41499999999999942</v>
      </c>
      <c r="X7" s="11">
        <v>0.40599999999999936</v>
      </c>
      <c r="Y7" s="11">
        <v>0.40400000000000086</v>
      </c>
      <c r="Z7" s="11">
        <v>0.39400000000000102</v>
      </c>
      <c r="AA7" s="11">
        <v>0.38399999999999834</v>
      </c>
      <c r="AB7" s="11">
        <v>0.375999999999999</v>
      </c>
      <c r="AC7" s="11">
        <v>0.37200000000000039</v>
      </c>
      <c r="AD7" s="11">
        <v>0.36700000000000016</v>
      </c>
      <c r="AE7" s="11">
        <v>0.36299999999999905</v>
      </c>
      <c r="AF7" s="11">
        <v>0.35899999999999965</v>
      </c>
      <c r="AG7" s="11">
        <v>0.35599999999999971</v>
      </c>
      <c r="AH7" s="11">
        <v>0.35299999999999976</v>
      </c>
      <c r="AI7" s="11">
        <v>0.34899999999999975</v>
      </c>
      <c r="AJ7" s="11">
        <v>0.3460000000000007</v>
      </c>
      <c r="AK7" s="172">
        <v>0.34399999999999975</v>
      </c>
      <c r="AL7" s="11">
        <v>0.3420000000000008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4.2380000000000049</v>
      </c>
      <c r="N8" s="11">
        <v>3.6259999999999848</v>
      </c>
      <c r="O8" s="11">
        <v>3.4090000000000038</v>
      </c>
      <c r="P8" s="11">
        <v>3.3949999999999951</v>
      </c>
      <c r="Q8" s="11">
        <v>1.8689999999999984</v>
      </c>
      <c r="R8" s="11">
        <v>1.6829999999999989</v>
      </c>
      <c r="S8" s="11">
        <v>3.8750000000000036</v>
      </c>
      <c r="T8" s="11">
        <v>4.2380000000000058</v>
      </c>
      <c r="U8" s="11">
        <v>3.951999999999996</v>
      </c>
      <c r="V8" s="11">
        <v>3.4239999999999973</v>
      </c>
      <c r="W8" s="11">
        <v>3.9159999999999919</v>
      </c>
      <c r="X8" s="11">
        <v>3.9000000000000101</v>
      </c>
      <c r="Y8" s="11">
        <v>3.8579999999999943</v>
      </c>
      <c r="Z8" s="11">
        <v>3.8470000000000111</v>
      </c>
      <c r="AA8" s="11">
        <v>3.8469999999999964</v>
      </c>
      <c r="AB8" s="11">
        <v>3.8450000000000015</v>
      </c>
      <c r="AC8" s="11">
        <v>3.8430000000000009</v>
      </c>
      <c r="AD8" s="11">
        <v>3.8430000000000031</v>
      </c>
      <c r="AE8" s="11">
        <v>3.8420000000000045</v>
      </c>
      <c r="AF8" s="11">
        <v>3.8430000000000049</v>
      </c>
      <c r="AG8" s="11">
        <v>3.8450000000000024</v>
      </c>
      <c r="AH8" s="11">
        <v>3.8480000000000025</v>
      </c>
      <c r="AI8" s="11">
        <v>3.8519999999999968</v>
      </c>
      <c r="AJ8" s="11">
        <v>3.8550000000000035</v>
      </c>
      <c r="AK8" s="172">
        <v>3.8590000000000018</v>
      </c>
      <c r="AL8" s="11">
        <v>3.8640000000000061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4.2290000000000019</v>
      </c>
      <c r="N9" s="11">
        <v>4.3539999999999903</v>
      </c>
      <c r="O9" s="11">
        <v>3.9319999999999942</v>
      </c>
      <c r="P9" s="11">
        <v>3.4510000000000014</v>
      </c>
      <c r="Q9" s="11">
        <v>4.3730000000000038</v>
      </c>
      <c r="R9" s="11">
        <v>4.1350000000000122</v>
      </c>
      <c r="S9" s="11">
        <v>3.9399999999999955</v>
      </c>
      <c r="T9" s="11">
        <v>5.185000000000012</v>
      </c>
      <c r="U9" s="11">
        <v>5.1920000000000037</v>
      </c>
      <c r="V9" s="11">
        <v>5.4330000000000078</v>
      </c>
      <c r="W9" s="11">
        <v>5.0489999999999879</v>
      </c>
      <c r="X9" s="11">
        <v>4.9790000000000019</v>
      </c>
      <c r="Y9" s="11">
        <v>4.9600000000000009</v>
      </c>
      <c r="Z9" s="11">
        <v>5.0530000000000097</v>
      </c>
      <c r="AA9" s="11">
        <v>5.2650000000000032</v>
      </c>
      <c r="AB9" s="11">
        <v>5.3850000000000087</v>
      </c>
      <c r="AC9" s="11">
        <v>5.4759999999999955</v>
      </c>
      <c r="AD9" s="11">
        <v>5.5479999999999787</v>
      </c>
      <c r="AE9" s="11">
        <v>5.6100000000000172</v>
      </c>
      <c r="AF9" s="11">
        <v>5.6650000000000036</v>
      </c>
      <c r="AG9" s="11">
        <v>5.7170000000000085</v>
      </c>
      <c r="AH9" s="11">
        <v>5.7659999999999823</v>
      </c>
      <c r="AI9" s="11">
        <v>5.8130000000000122</v>
      </c>
      <c r="AJ9" s="11">
        <v>5.8589999999999982</v>
      </c>
      <c r="AK9" s="172">
        <v>5.9039999999999901</v>
      </c>
      <c r="AL9" s="11">
        <v>5.9499999999999895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47.505999999999972</v>
      </c>
      <c r="N11" s="11">
        <f t="shared" si="2"/>
        <v>46.557000000000073</v>
      </c>
      <c r="O11" s="11">
        <f t="shared" si="2"/>
        <v>46.47699999999999</v>
      </c>
      <c r="P11" s="11">
        <f t="shared" si="2"/>
        <v>43.520000000000024</v>
      </c>
      <c r="Q11" s="11">
        <f t="shared" si="2"/>
        <v>44.816000000000045</v>
      </c>
      <c r="R11" s="11">
        <f t="shared" ref="R11" si="3">SUM(R12:R14)</f>
        <v>44.672000000000033</v>
      </c>
      <c r="S11" s="11">
        <f t="shared" ref="S11" si="4">SUM(S12:S14)</f>
        <v>49.496000000000009</v>
      </c>
      <c r="T11" s="11">
        <f t="shared" ref="T11" si="5">SUM(T12:T14)</f>
        <v>49.301999999999936</v>
      </c>
      <c r="U11" s="11">
        <f t="shared" ref="U11" si="6">SUM(U12:U14)</f>
        <v>47.998999999999853</v>
      </c>
      <c r="V11" s="11">
        <f t="shared" ref="V11" si="7">SUM(V12:V14)</f>
        <v>51.95800000000002</v>
      </c>
      <c r="W11" s="11">
        <f t="shared" ref="W11" si="8">SUM(W12:W14)</f>
        <v>51.746000000000024</v>
      </c>
      <c r="X11" s="11">
        <f t="shared" ref="X11" si="9">SUM(X12:X14)</f>
        <v>51.724000000000089</v>
      </c>
      <c r="Y11" s="11">
        <f t="shared" ref="Y11" si="10">SUM(Y12:Y14)</f>
        <v>51.098000000000084</v>
      </c>
      <c r="Z11" s="11">
        <f t="shared" ref="Z11" si="11">SUM(Z12:Z14)</f>
        <v>50.458000000000041</v>
      </c>
      <c r="AA11" s="11">
        <f t="shared" ref="AA11" si="12">SUM(AA12:AA14)</f>
        <v>49.984000000000023</v>
      </c>
      <c r="AB11" s="11">
        <f t="shared" ref="AB11" si="13">SUM(AB12:AB14)</f>
        <v>49.310000000000073</v>
      </c>
      <c r="AC11" s="11">
        <f t="shared" ref="AC11" si="14">SUM(AC12:AC14)</f>
        <v>48.595999999999918</v>
      </c>
      <c r="AD11" s="11">
        <f>SUM(AD12:AD14)</f>
        <v>47.894999999999939</v>
      </c>
      <c r="AE11" s="11">
        <f t="shared" ref="AE11" si="15">SUM(AE12:AE14)</f>
        <v>47.226999999999947</v>
      </c>
      <c r="AF11" s="11">
        <f t="shared" ref="AF11" si="16">SUM(AF12:AF14)</f>
        <v>46.58700000000006</v>
      </c>
      <c r="AG11" s="11">
        <f t="shared" ref="AG11:AL11" si="17">SUM(AG12:AG14)</f>
        <v>46.008000000000003</v>
      </c>
      <c r="AH11" s="11">
        <f t="shared" si="17"/>
        <v>45.420999999999999</v>
      </c>
      <c r="AI11" s="11">
        <f t="shared" si="17"/>
        <v>44.850000000000065</v>
      </c>
      <c r="AJ11" s="11">
        <f t="shared" si="17"/>
        <v>44.298999999999992</v>
      </c>
      <c r="AK11" s="11">
        <f t="shared" si="17"/>
        <v>43.765000000000001</v>
      </c>
      <c r="AL11" s="11">
        <f t="shared" si="17"/>
        <v>43.252999999999986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3.7340000000000093</v>
      </c>
      <c r="N12" s="11">
        <v>5.3299999999999974</v>
      </c>
      <c r="O12" s="11">
        <v>4.697000000000001</v>
      </c>
      <c r="P12" s="11">
        <v>3.7380000000000129</v>
      </c>
      <c r="Q12" s="11">
        <v>4.7590000000000003</v>
      </c>
      <c r="R12" s="11">
        <v>4.3890000000000047</v>
      </c>
      <c r="S12" s="11">
        <v>4.6960000000000051</v>
      </c>
      <c r="T12" s="11">
        <v>5.3200000000000029</v>
      </c>
      <c r="U12" s="11">
        <v>5.1729999999999841</v>
      </c>
      <c r="V12" s="11">
        <v>6.0050000000000008</v>
      </c>
      <c r="W12" s="11">
        <v>5.9820000000000064</v>
      </c>
      <c r="X12" s="11">
        <v>6.121999999999999</v>
      </c>
      <c r="Y12" s="11">
        <v>6.2820000000000045</v>
      </c>
      <c r="Z12" s="11">
        <v>6.3789999999999862</v>
      </c>
      <c r="AA12" s="11">
        <v>6.4669999999999854</v>
      </c>
      <c r="AB12" s="11">
        <v>6.5480000000000214</v>
      </c>
      <c r="AC12" s="11">
        <v>6.6140000000000079</v>
      </c>
      <c r="AD12" s="11">
        <v>6.6799999999999873</v>
      </c>
      <c r="AE12" s="11">
        <v>6.7469999999999883</v>
      </c>
      <c r="AF12" s="11">
        <v>6.8130000000000077</v>
      </c>
      <c r="AG12" s="11">
        <v>6.8860000000000099</v>
      </c>
      <c r="AH12" s="11">
        <v>6.9580000000000215</v>
      </c>
      <c r="AI12" s="11">
        <v>7.0290000000000017</v>
      </c>
      <c r="AJ12" s="11">
        <v>7.0989999999999949</v>
      </c>
      <c r="AK12" s="172">
        <v>7.1680000000000099</v>
      </c>
      <c r="AL12" s="11">
        <v>7.2349999999999968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14.383999999999959</v>
      </c>
      <c r="N13" s="11">
        <v>14.150000000000009</v>
      </c>
      <c r="O13" s="11">
        <v>12.406000000000006</v>
      </c>
      <c r="P13" s="11">
        <v>13.273999999999965</v>
      </c>
      <c r="Q13" s="11">
        <v>12.580000000000005</v>
      </c>
      <c r="R13" s="11">
        <v>11.527000000000008</v>
      </c>
      <c r="S13" s="11">
        <v>13.80800000000001</v>
      </c>
      <c r="T13" s="11">
        <v>14.069000000000004</v>
      </c>
      <c r="U13" s="11">
        <v>13.118999999999975</v>
      </c>
      <c r="V13" s="11">
        <v>15.177999999999999</v>
      </c>
      <c r="W13" s="11">
        <v>14.968</v>
      </c>
      <c r="X13" s="11">
        <v>15.025000000000022</v>
      </c>
      <c r="Y13" s="11">
        <v>14.714000000000034</v>
      </c>
      <c r="Z13" s="11">
        <v>14.516000000000034</v>
      </c>
      <c r="AA13" s="11">
        <v>14.265000000000008</v>
      </c>
      <c r="AB13" s="11">
        <v>13.939000000000011</v>
      </c>
      <c r="AC13" s="11">
        <v>13.523999999999942</v>
      </c>
      <c r="AD13" s="11">
        <v>13.117999999999997</v>
      </c>
      <c r="AE13" s="11">
        <v>12.723999999999988</v>
      </c>
      <c r="AF13" s="11">
        <v>12.342000000000004</v>
      </c>
      <c r="AG13" s="11">
        <v>11.982000000000033</v>
      </c>
      <c r="AH13" s="11">
        <v>11.626999999999999</v>
      </c>
      <c r="AI13" s="11">
        <v>11.280999999999999</v>
      </c>
      <c r="AJ13" s="11">
        <v>10.94400000000002</v>
      </c>
      <c r="AK13" s="172">
        <v>10.615999999999998</v>
      </c>
      <c r="AL13" s="11">
        <v>10.296999999999995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29.388000000000002</v>
      </c>
      <c r="N14" s="11">
        <v>27.077000000000062</v>
      </c>
      <c r="O14" s="11">
        <v>29.373999999999977</v>
      </c>
      <c r="P14" s="11">
        <v>26.508000000000045</v>
      </c>
      <c r="Q14" s="11">
        <v>27.477000000000039</v>
      </c>
      <c r="R14" s="11">
        <v>28.756000000000018</v>
      </c>
      <c r="S14" s="11">
        <v>30.991999999999997</v>
      </c>
      <c r="T14" s="11">
        <v>29.912999999999929</v>
      </c>
      <c r="U14" s="11">
        <v>29.706999999999894</v>
      </c>
      <c r="V14" s="11">
        <v>30.77500000000002</v>
      </c>
      <c r="W14" s="11">
        <v>30.796000000000014</v>
      </c>
      <c r="X14" s="11">
        <v>30.577000000000066</v>
      </c>
      <c r="Y14" s="11">
        <v>30.102000000000046</v>
      </c>
      <c r="Z14" s="11">
        <v>29.563000000000024</v>
      </c>
      <c r="AA14" s="11">
        <v>29.252000000000034</v>
      </c>
      <c r="AB14" s="11">
        <v>28.823000000000039</v>
      </c>
      <c r="AC14" s="11">
        <v>28.45799999999997</v>
      </c>
      <c r="AD14" s="11">
        <v>28.096999999999959</v>
      </c>
      <c r="AE14" s="11">
        <v>27.755999999999975</v>
      </c>
      <c r="AF14" s="11">
        <v>27.432000000000048</v>
      </c>
      <c r="AG14" s="11">
        <v>27.139999999999958</v>
      </c>
      <c r="AH14" s="11">
        <v>26.835999999999977</v>
      </c>
      <c r="AI14" s="11">
        <v>26.54000000000006</v>
      </c>
      <c r="AJ14" s="11">
        <v>26.255999999999975</v>
      </c>
      <c r="AK14" s="172">
        <v>25.980999999999991</v>
      </c>
      <c r="AL14" s="11">
        <v>25.720999999999989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60.526000000000082</v>
      </c>
      <c r="N16" s="11">
        <v>50.436000000000092</v>
      </c>
      <c r="O16" s="11">
        <v>50.482000000000191</v>
      </c>
      <c r="P16" s="11">
        <v>52.901000000000067</v>
      </c>
      <c r="Q16" s="11">
        <v>53.227000000000025</v>
      </c>
      <c r="R16" s="11">
        <v>54.114000000000026</v>
      </c>
      <c r="S16" s="11">
        <v>63.532000000000075</v>
      </c>
      <c r="T16" s="11">
        <v>66.885000000000062</v>
      </c>
      <c r="U16" s="11">
        <v>57.896000000000065</v>
      </c>
      <c r="V16" s="11">
        <v>60.05400000000003</v>
      </c>
      <c r="W16" s="11">
        <v>61.280000000000086</v>
      </c>
      <c r="X16" s="11">
        <v>60.860999999999834</v>
      </c>
      <c r="Y16" s="11">
        <v>61.417999999999971</v>
      </c>
      <c r="Z16" s="11">
        <v>62.685000000000024</v>
      </c>
      <c r="AA16" s="11">
        <v>63.644999999999975</v>
      </c>
      <c r="AB16" s="11">
        <v>64.053999999999832</v>
      </c>
      <c r="AC16" s="11">
        <v>64.41500000000012</v>
      </c>
      <c r="AD16" s="11">
        <v>64.679999999999978</v>
      </c>
      <c r="AE16" s="11">
        <v>64.995000000000175</v>
      </c>
      <c r="AF16" s="11">
        <v>65.287000000000162</v>
      </c>
      <c r="AG16" s="11">
        <v>65.633000000000052</v>
      </c>
      <c r="AH16" s="11">
        <v>65.986999999999867</v>
      </c>
      <c r="AI16" s="11">
        <v>66.351999999999933</v>
      </c>
      <c r="AJ16" s="11">
        <v>66.724999999999881</v>
      </c>
      <c r="AK16" s="172">
        <v>67.101999999999776</v>
      </c>
      <c r="AL16" s="11">
        <v>67.483999999999895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207.35099999999957</v>
      </c>
      <c r="N18" s="11">
        <f t="shared" ref="N18:AL18" si="18">SUM(N19:N21)</f>
        <v>216.63700000000014</v>
      </c>
      <c r="O18" s="11">
        <f t="shared" si="18"/>
        <v>230.14899999999977</v>
      </c>
      <c r="P18" s="11">
        <f t="shared" si="18"/>
        <v>224.79299999999969</v>
      </c>
      <c r="Q18" s="11">
        <f t="shared" si="18"/>
        <v>228.44499999999996</v>
      </c>
      <c r="R18" s="11">
        <f t="shared" si="18"/>
        <v>232.62899999999988</v>
      </c>
      <c r="S18" s="11">
        <f t="shared" si="18"/>
        <v>238.8510000000002</v>
      </c>
      <c r="T18" s="11">
        <f t="shared" si="18"/>
        <v>233.43700000000013</v>
      </c>
      <c r="U18" s="11">
        <f t="shared" si="18"/>
        <v>238.85099999999994</v>
      </c>
      <c r="V18" s="11">
        <f t="shared" si="18"/>
        <v>251.05100000000019</v>
      </c>
      <c r="W18" s="11">
        <f t="shared" si="18"/>
        <v>244.76600000000059</v>
      </c>
      <c r="X18" s="11">
        <f t="shared" si="18"/>
        <v>242.44200000000018</v>
      </c>
      <c r="Y18" s="11">
        <f t="shared" si="18"/>
        <v>242.60399999999981</v>
      </c>
      <c r="Z18" s="11">
        <f t="shared" si="18"/>
        <v>244.28499999999997</v>
      </c>
      <c r="AA18" s="11">
        <f t="shared" si="18"/>
        <v>246.23199999999991</v>
      </c>
      <c r="AB18" s="11">
        <f t="shared" si="18"/>
        <v>248.01399999999981</v>
      </c>
      <c r="AC18" s="11">
        <f t="shared" si="18"/>
        <v>249.45800000000017</v>
      </c>
      <c r="AD18" s="11">
        <f t="shared" si="18"/>
        <v>250.75099999999998</v>
      </c>
      <c r="AE18" s="11">
        <f t="shared" si="18"/>
        <v>251.95799999999971</v>
      </c>
      <c r="AF18" s="11">
        <f t="shared" si="18"/>
        <v>253.11999999999952</v>
      </c>
      <c r="AG18" s="11">
        <f t="shared" si="18"/>
        <v>254.29200000000003</v>
      </c>
      <c r="AH18" s="11">
        <f t="shared" si="18"/>
        <v>255.43599999999969</v>
      </c>
      <c r="AI18" s="11">
        <f t="shared" si="18"/>
        <v>256.54499999999979</v>
      </c>
      <c r="AJ18" s="11">
        <f t="shared" si="18"/>
        <v>257.68000000000006</v>
      </c>
      <c r="AK18" s="11">
        <f t="shared" si="18"/>
        <v>258.77599999999978</v>
      </c>
      <c r="AL18" s="11">
        <f t="shared" si="18"/>
        <v>259.84599999999972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116.0439999999996</v>
      </c>
      <c r="N19" s="11">
        <v>116.06100000000004</v>
      </c>
      <c r="O19" s="11">
        <v>122.18699999999981</v>
      </c>
      <c r="P19" s="11">
        <v>123.82699999999988</v>
      </c>
      <c r="Q19" s="11">
        <v>125.62700000000009</v>
      </c>
      <c r="R19" s="11">
        <v>124.9499999999998</v>
      </c>
      <c r="S19" s="11">
        <v>127.60500000000019</v>
      </c>
      <c r="T19" s="11">
        <v>124.7290000000003</v>
      </c>
      <c r="U19" s="11">
        <v>124.44300000000004</v>
      </c>
      <c r="V19" s="11">
        <v>127.63900000000019</v>
      </c>
      <c r="W19" s="11">
        <v>130.76000000000033</v>
      </c>
      <c r="X19" s="11">
        <v>130.96000000000026</v>
      </c>
      <c r="Y19" s="11">
        <v>130.99499999999975</v>
      </c>
      <c r="Z19" s="11">
        <v>131.07599999999994</v>
      </c>
      <c r="AA19" s="11">
        <v>131.27799999999999</v>
      </c>
      <c r="AB19" s="11">
        <v>131.55699999999985</v>
      </c>
      <c r="AC19" s="11">
        <v>131.73500000000007</v>
      </c>
      <c r="AD19" s="11">
        <v>131.88000000000017</v>
      </c>
      <c r="AE19" s="11">
        <v>132.00899999999973</v>
      </c>
      <c r="AF19" s="11">
        <v>132.13199999999986</v>
      </c>
      <c r="AG19" s="11">
        <v>132.2769999999999</v>
      </c>
      <c r="AH19" s="11">
        <v>132.43099999999956</v>
      </c>
      <c r="AI19" s="11">
        <v>132.57999999999967</v>
      </c>
      <c r="AJ19" s="11">
        <v>132.78700000000001</v>
      </c>
      <c r="AK19" s="172">
        <v>132.98699999999965</v>
      </c>
      <c r="AL19" s="11">
        <v>133.18799999999959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37.891999999999896</v>
      </c>
      <c r="N20" s="11">
        <v>40.79600000000017</v>
      </c>
      <c r="O20" s="11">
        <v>44.301000000000009</v>
      </c>
      <c r="P20" s="11">
        <v>41.104999999999919</v>
      </c>
      <c r="Q20" s="11">
        <v>40.416999999999895</v>
      </c>
      <c r="R20" s="11">
        <v>43.334000000000046</v>
      </c>
      <c r="S20" s="11">
        <v>46.91899999999989</v>
      </c>
      <c r="T20" s="11">
        <v>46.573999999999934</v>
      </c>
      <c r="U20" s="11">
        <v>47.732999999999969</v>
      </c>
      <c r="V20" s="11">
        <v>50.569999999999851</v>
      </c>
      <c r="W20" s="11">
        <v>46.637000000000143</v>
      </c>
      <c r="X20" s="11">
        <v>47.31899999999991</v>
      </c>
      <c r="Y20" s="11">
        <v>45.98199999999995</v>
      </c>
      <c r="Z20" s="11">
        <v>45.664999999999921</v>
      </c>
      <c r="AA20" s="11">
        <v>45.502999999999886</v>
      </c>
      <c r="AB20" s="11">
        <v>45.513000000000048</v>
      </c>
      <c r="AC20" s="11">
        <v>45.477000000000046</v>
      </c>
      <c r="AD20" s="11">
        <v>45.436999999999912</v>
      </c>
      <c r="AE20" s="11">
        <v>45.391999999999982</v>
      </c>
      <c r="AF20" s="11">
        <v>45.351999999999876</v>
      </c>
      <c r="AG20" s="11">
        <v>45.319999999999965</v>
      </c>
      <c r="AH20" s="11">
        <v>45.285000000000096</v>
      </c>
      <c r="AI20" s="11">
        <v>45.254000000000076</v>
      </c>
      <c r="AJ20" s="11">
        <v>45.225000000000072</v>
      </c>
      <c r="AK20" s="172">
        <v>45.198000000000064</v>
      </c>
      <c r="AL20" s="11">
        <v>45.175000000000054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53.41500000000007</v>
      </c>
      <c r="N21" s="11">
        <v>59.779999999999937</v>
      </c>
      <c r="O21" s="11">
        <v>63.660999999999945</v>
      </c>
      <c r="P21" s="11">
        <v>59.860999999999912</v>
      </c>
      <c r="Q21" s="11">
        <v>62.400999999999975</v>
      </c>
      <c r="R21" s="11">
        <v>64.345000000000027</v>
      </c>
      <c r="S21" s="11">
        <v>64.327000000000112</v>
      </c>
      <c r="T21" s="11">
        <v>62.133999999999887</v>
      </c>
      <c r="U21" s="11">
        <v>66.67499999999994</v>
      </c>
      <c r="V21" s="11">
        <v>72.842000000000127</v>
      </c>
      <c r="W21" s="11">
        <v>67.369000000000099</v>
      </c>
      <c r="X21" s="11">
        <v>64.163000000000011</v>
      </c>
      <c r="Y21" s="11">
        <v>65.627000000000137</v>
      </c>
      <c r="Z21" s="11">
        <v>67.544000000000096</v>
      </c>
      <c r="AA21" s="11">
        <v>69.451000000000036</v>
      </c>
      <c r="AB21" s="11">
        <v>70.943999999999932</v>
      </c>
      <c r="AC21" s="11">
        <v>72.246000000000066</v>
      </c>
      <c r="AD21" s="11">
        <v>73.433999999999926</v>
      </c>
      <c r="AE21" s="11">
        <v>74.556999999999988</v>
      </c>
      <c r="AF21" s="11">
        <v>75.635999999999768</v>
      </c>
      <c r="AG21" s="11">
        <v>76.695000000000178</v>
      </c>
      <c r="AH21" s="11">
        <v>77.720000000000013</v>
      </c>
      <c r="AI21" s="11">
        <v>78.711000000000055</v>
      </c>
      <c r="AJ21" s="11">
        <v>79.667999999999978</v>
      </c>
      <c r="AK21" s="172">
        <v>80.591000000000065</v>
      </c>
      <c r="AL21" s="11">
        <v>81.483000000000075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221.39999999999975</v>
      </c>
      <c r="N23" s="11">
        <f t="shared" ref="N23:AL23" si="19">SUM(N24:N31)</f>
        <v>223.54999999999998</v>
      </c>
      <c r="O23" s="11">
        <f t="shared" si="19"/>
        <v>249.27599999999984</v>
      </c>
      <c r="P23" s="11">
        <f t="shared" si="19"/>
        <v>241.76600000000002</v>
      </c>
      <c r="Q23" s="11">
        <f t="shared" si="19"/>
        <v>255.56400000000005</v>
      </c>
      <c r="R23" s="11">
        <f t="shared" si="19"/>
        <v>265.36399999999992</v>
      </c>
      <c r="S23" s="11">
        <f t="shared" si="19"/>
        <v>269.79599999999971</v>
      </c>
      <c r="T23" s="11">
        <f t="shared" si="19"/>
        <v>261.92799999999977</v>
      </c>
      <c r="U23" s="11">
        <f t="shared" si="19"/>
        <v>255.41700000000012</v>
      </c>
      <c r="V23" s="11">
        <f t="shared" si="19"/>
        <v>267.34400000000022</v>
      </c>
      <c r="W23" s="11">
        <f t="shared" si="19"/>
        <v>255.80799999999999</v>
      </c>
      <c r="X23" s="11">
        <f t="shared" si="19"/>
        <v>258.45699999999971</v>
      </c>
      <c r="Y23" s="11">
        <f t="shared" si="19"/>
        <v>259.48000000000013</v>
      </c>
      <c r="Z23" s="11">
        <f t="shared" si="19"/>
        <v>260.79000000000019</v>
      </c>
      <c r="AA23" s="11">
        <f t="shared" si="19"/>
        <v>262.49</v>
      </c>
      <c r="AB23" s="11">
        <f t="shared" si="19"/>
        <v>263.8039999999998</v>
      </c>
      <c r="AC23" s="11">
        <f t="shared" si="19"/>
        <v>265.24099999999993</v>
      </c>
      <c r="AD23" s="11">
        <f t="shared" si="19"/>
        <v>266.65699999999998</v>
      </c>
      <c r="AE23" s="11">
        <f t="shared" si="19"/>
        <v>268.06899999999985</v>
      </c>
      <c r="AF23" s="11">
        <f t="shared" si="19"/>
        <v>269.49500000000006</v>
      </c>
      <c r="AG23" s="11">
        <f t="shared" si="19"/>
        <v>271.00500000000011</v>
      </c>
      <c r="AH23" s="11">
        <f t="shared" si="19"/>
        <v>272.49600000000015</v>
      </c>
      <c r="AI23" s="11">
        <f t="shared" si="19"/>
        <v>274</v>
      </c>
      <c r="AJ23" s="11">
        <f t="shared" si="19"/>
        <v>275.50399999999991</v>
      </c>
      <c r="AK23" s="11">
        <f t="shared" si="19"/>
        <v>277.00200000000029</v>
      </c>
      <c r="AL23" s="11">
        <f t="shared" si="19"/>
        <v>278.49999999999994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5.7300000000000022</v>
      </c>
      <c r="N24" s="11">
        <v>5.9970000000000026</v>
      </c>
      <c r="O24" s="11">
        <v>9.8300000000000125</v>
      </c>
      <c r="P24" s="11">
        <v>6.7139999999999862</v>
      </c>
      <c r="Q24" s="11">
        <v>7.1440000000000072</v>
      </c>
      <c r="R24" s="11">
        <v>9.4520000000000124</v>
      </c>
      <c r="S24" s="11">
        <v>6.9499999999999957</v>
      </c>
      <c r="T24" s="11">
        <v>7.8969999999999878</v>
      </c>
      <c r="U24" s="11">
        <v>7.9189999999999898</v>
      </c>
      <c r="V24" s="11">
        <v>6.4750000000000103</v>
      </c>
      <c r="W24" s="11">
        <v>7.2239999999999922</v>
      </c>
      <c r="X24" s="11">
        <v>7.0949999999999926</v>
      </c>
      <c r="Y24" s="11">
        <v>7.0479999999999716</v>
      </c>
      <c r="Z24" s="11">
        <v>6.9960000000000138</v>
      </c>
      <c r="AA24" s="11">
        <v>6.9570000000000052</v>
      </c>
      <c r="AB24" s="11">
        <v>6.948999999999991</v>
      </c>
      <c r="AC24" s="11">
        <v>6.9330000000000043</v>
      </c>
      <c r="AD24" s="11">
        <v>6.9169999999999936</v>
      </c>
      <c r="AE24" s="11">
        <v>6.9010000000000042</v>
      </c>
      <c r="AF24" s="11">
        <v>6.8839999999999995</v>
      </c>
      <c r="AG24" s="11">
        <v>6.8660000000000032</v>
      </c>
      <c r="AH24" s="11">
        <v>6.8490000000000091</v>
      </c>
      <c r="AI24" s="11">
        <v>6.8310000000000004</v>
      </c>
      <c r="AJ24" s="11">
        <v>6.8129999999999971</v>
      </c>
      <c r="AK24" s="172">
        <v>6.7959999999999852</v>
      </c>
      <c r="AL24" s="11">
        <v>6.7779999999999987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18.92399999999996</v>
      </c>
      <c r="N25" s="11">
        <v>19.851000000000024</v>
      </c>
      <c r="O25" s="11">
        <v>17.399000000000065</v>
      </c>
      <c r="P25" s="11">
        <v>21.092000000000031</v>
      </c>
      <c r="Q25" s="11">
        <v>21.471999999999991</v>
      </c>
      <c r="R25" s="11">
        <v>26.976999999999926</v>
      </c>
      <c r="S25" s="11">
        <v>27.697000000000013</v>
      </c>
      <c r="T25" s="11">
        <v>25.520000000000007</v>
      </c>
      <c r="U25" s="11">
        <v>24.248000000000033</v>
      </c>
      <c r="V25" s="11">
        <v>24.239000000000015</v>
      </c>
      <c r="W25" s="11">
        <v>24.621000000000063</v>
      </c>
      <c r="X25" s="11">
        <v>25.16899999999999</v>
      </c>
      <c r="Y25" s="11">
        <v>25.376000000000037</v>
      </c>
      <c r="Z25" s="11">
        <v>25.792000000000058</v>
      </c>
      <c r="AA25" s="11">
        <v>26.116000000000057</v>
      </c>
      <c r="AB25" s="11">
        <v>26.383000000000006</v>
      </c>
      <c r="AC25" s="11">
        <v>26.633999999999997</v>
      </c>
      <c r="AD25" s="11">
        <v>26.852000000000007</v>
      </c>
      <c r="AE25" s="11">
        <v>27.059999999999992</v>
      </c>
      <c r="AF25" s="11">
        <v>27.265999999999973</v>
      </c>
      <c r="AG25" s="11">
        <v>27.483000000000036</v>
      </c>
      <c r="AH25" s="11">
        <v>27.694999999999883</v>
      </c>
      <c r="AI25" s="11">
        <v>27.901999999999997</v>
      </c>
      <c r="AJ25" s="11">
        <v>28.10100000000001</v>
      </c>
      <c r="AK25" s="172">
        <v>28.290000000000028</v>
      </c>
      <c r="AL25" s="11">
        <v>28.469999999999953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28.652999999999995</v>
      </c>
      <c r="N26" s="11">
        <v>26.43</v>
      </c>
      <c r="O26" s="11">
        <v>28.021000000000022</v>
      </c>
      <c r="P26" s="11">
        <v>30.895999999999969</v>
      </c>
      <c r="Q26" s="11">
        <v>30.392999999999983</v>
      </c>
      <c r="R26" s="11">
        <v>28.780000000000012</v>
      </c>
      <c r="S26" s="11">
        <v>28.185000000000013</v>
      </c>
      <c r="T26" s="11">
        <v>26.512999999999941</v>
      </c>
      <c r="U26" s="11">
        <v>25.736000000000001</v>
      </c>
      <c r="V26" s="11">
        <v>26.907000000000068</v>
      </c>
      <c r="W26" s="11">
        <v>27.123999999999995</v>
      </c>
      <c r="X26" s="11">
        <v>27.429000000000077</v>
      </c>
      <c r="Y26" s="11">
        <v>27.197999999999972</v>
      </c>
      <c r="Z26" s="11">
        <v>26.920999999999964</v>
      </c>
      <c r="AA26" s="11">
        <v>26.622000000000007</v>
      </c>
      <c r="AB26" s="11">
        <v>26.397000000000027</v>
      </c>
      <c r="AC26" s="11">
        <v>26.197000000000013</v>
      </c>
      <c r="AD26" s="11">
        <v>25.997000000000014</v>
      </c>
      <c r="AE26" s="11">
        <v>25.796000000000042</v>
      </c>
      <c r="AF26" s="11">
        <v>25.593999999999987</v>
      </c>
      <c r="AG26" s="11">
        <v>25.393999999999988</v>
      </c>
      <c r="AH26" s="11">
        <v>25.182999999999975</v>
      </c>
      <c r="AI26" s="11">
        <v>24.973999999999997</v>
      </c>
      <c r="AJ26" s="11">
        <v>24.765000000000011</v>
      </c>
      <c r="AK26" s="172">
        <v>24.55600000000004</v>
      </c>
      <c r="AL26" s="11">
        <v>24.349000000000022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12.291000000000032</v>
      </c>
      <c r="N27" s="11">
        <v>12.023000000000021</v>
      </c>
      <c r="O27" s="11">
        <v>13.381999999999982</v>
      </c>
      <c r="P27" s="11">
        <v>13.388000000000023</v>
      </c>
      <c r="Q27" s="11">
        <v>14.276000000000003</v>
      </c>
      <c r="R27" s="11">
        <v>15.918000000000012</v>
      </c>
      <c r="S27" s="11">
        <v>17.314999999999969</v>
      </c>
      <c r="T27" s="11">
        <v>15.118999999999996</v>
      </c>
      <c r="U27" s="11">
        <v>12.562999999999994</v>
      </c>
      <c r="V27" s="11">
        <v>13.696000000000002</v>
      </c>
      <c r="W27" s="11">
        <v>16.011999999999968</v>
      </c>
      <c r="X27" s="11">
        <v>15.932999999999993</v>
      </c>
      <c r="Y27" s="11">
        <v>15.832999999999998</v>
      </c>
      <c r="Z27" s="11">
        <v>15.817999999999975</v>
      </c>
      <c r="AA27" s="11">
        <v>15.904999999999999</v>
      </c>
      <c r="AB27" s="11">
        <v>15.99799999999999</v>
      </c>
      <c r="AC27" s="11">
        <v>16.127000000000017</v>
      </c>
      <c r="AD27" s="11">
        <v>16.273999999999987</v>
      </c>
      <c r="AE27" s="11">
        <v>16.43</v>
      </c>
      <c r="AF27" s="11">
        <v>16.59099999999999</v>
      </c>
      <c r="AG27" s="11">
        <v>16.752999999999993</v>
      </c>
      <c r="AH27" s="11">
        <v>16.917000000000034</v>
      </c>
      <c r="AI27" s="11">
        <v>17.079999999999977</v>
      </c>
      <c r="AJ27" s="11">
        <v>17.242999999999981</v>
      </c>
      <c r="AK27" s="172">
        <v>17.404</v>
      </c>
      <c r="AL27" s="11">
        <v>17.561999999999962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57.440999999999839</v>
      </c>
      <c r="N28" s="11">
        <v>52.667000000000087</v>
      </c>
      <c r="O28" s="11">
        <v>61.50200000000001</v>
      </c>
      <c r="P28" s="11">
        <v>58.024999999999984</v>
      </c>
      <c r="Q28" s="11">
        <v>62.764999999999993</v>
      </c>
      <c r="R28" s="11">
        <v>61.511999999999958</v>
      </c>
      <c r="S28" s="11">
        <v>64.505999999999887</v>
      </c>
      <c r="T28" s="11">
        <v>58.659999999999904</v>
      </c>
      <c r="U28" s="11">
        <v>62.004000000000048</v>
      </c>
      <c r="V28" s="11">
        <v>70.123999999999995</v>
      </c>
      <c r="W28" s="11">
        <v>64.254000000000062</v>
      </c>
      <c r="X28" s="11">
        <v>65.621999999999787</v>
      </c>
      <c r="Y28" s="11">
        <v>66.117999999999967</v>
      </c>
      <c r="Z28" s="11">
        <v>66.695000000000107</v>
      </c>
      <c r="AA28" s="11">
        <v>67.317999999999969</v>
      </c>
      <c r="AB28" s="11">
        <v>67.820000000000022</v>
      </c>
      <c r="AC28" s="11">
        <v>68.287999999999968</v>
      </c>
      <c r="AD28" s="11">
        <v>68.773000000000025</v>
      </c>
      <c r="AE28" s="11">
        <v>69.272000000000034</v>
      </c>
      <c r="AF28" s="11">
        <v>69.78700000000012</v>
      </c>
      <c r="AG28" s="11">
        <v>70.32600000000005</v>
      </c>
      <c r="AH28" s="11">
        <v>70.853000000000108</v>
      </c>
      <c r="AI28" s="11">
        <v>71.381</v>
      </c>
      <c r="AJ28" s="11">
        <v>71.910000000000053</v>
      </c>
      <c r="AK28" s="172">
        <v>72.438000000000173</v>
      </c>
      <c r="AL28" s="11">
        <v>72.966999999999942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53.364999999999995</v>
      </c>
      <c r="N29" s="11">
        <v>59.697999999999922</v>
      </c>
      <c r="O29" s="11">
        <v>65.709999999999823</v>
      </c>
      <c r="P29" s="11">
        <v>60.601999999999983</v>
      </c>
      <c r="Q29" s="11">
        <v>66.176000000000045</v>
      </c>
      <c r="R29" s="11">
        <v>62.630999999999943</v>
      </c>
      <c r="S29" s="11">
        <v>74.043999999999798</v>
      </c>
      <c r="T29" s="11">
        <v>70.526999999999902</v>
      </c>
      <c r="U29" s="11">
        <v>70.353000000000122</v>
      </c>
      <c r="V29" s="11">
        <v>70.592000000000112</v>
      </c>
      <c r="W29" s="11">
        <v>62.427999999999926</v>
      </c>
      <c r="X29" s="11">
        <v>63.118999999999915</v>
      </c>
      <c r="Y29" s="11">
        <v>64.116000000000142</v>
      </c>
      <c r="Z29" s="11">
        <v>64.44</v>
      </c>
      <c r="AA29" s="11">
        <v>65.07300000000005</v>
      </c>
      <c r="AB29" s="11">
        <v>65.626999999999811</v>
      </c>
      <c r="AC29" s="11">
        <v>66.228000000000037</v>
      </c>
      <c r="AD29" s="11">
        <v>66.824999999999989</v>
      </c>
      <c r="AE29" s="11">
        <v>67.42099999999985</v>
      </c>
      <c r="AF29" s="11">
        <v>68.01900000000002</v>
      </c>
      <c r="AG29" s="11">
        <v>68.631000000000029</v>
      </c>
      <c r="AH29" s="11">
        <v>69.231000000000122</v>
      </c>
      <c r="AI29" s="11">
        <v>69.835000000000079</v>
      </c>
      <c r="AJ29" s="11">
        <v>70.44099999999996</v>
      </c>
      <c r="AK29" s="172">
        <v>71.051000000000116</v>
      </c>
      <c r="AL29" s="11">
        <v>71.665000000000063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21.210999999999945</v>
      </c>
      <c r="N30" s="11">
        <v>25.516999999999978</v>
      </c>
      <c r="O30" s="11">
        <v>27.662999999999954</v>
      </c>
      <c r="P30" s="11">
        <v>26.59100000000003</v>
      </c>
      <c r="Q30" s="11">
        <v>26.635000000000005</v>
      </c>
      <c r="R30" s="11">
        <v>29.802000000000078</v>
      </c>
      <c r="S30" s="11">
        <v>25.190000000000079</v>
      </c>
      <c r="T30" s="11">
        <v>30.435000000000009</v>
      </c>
      <c r="U30" s="11">
        <v>28.432999999999968</v>
      </c>
      <c r="V30" s="11">
        <v>25.946999999999978</v>
      </c>
      <c r="W30" s="11">
        <v>25.743999999999993</v>
      </c>
      <c r="X30" s="11">
        <v>26.372999999999966</v>
      </c>
      <c r="Y30" s="11">
        <v>26.501000000000026</v>
      </c>
      <c r="Z30" s="11">
        <v>26.866000000000071</v>
      </c>
      <c r="AA30" s="11">
        <v>27.236999999999959</v>
      </c>
      <c r="AB30" s="11">
        <v>27.41399999999998</v>
      </c>
      <c r="AC30" s="11">
        <v>27.67399999999995</v>
      </c>
      <c r="AD30" s="11">
        <v>27.911999999999971</v>
      </c>
      <c r="AE30" s="11">
        <v>28.127999999999954</v>
      </c>
      <c r="AF30" s="11">
        <v>28.332000000000011</v>
      </c>
      <c r="AG30" s="11">
        <v>28.555999999999987</v>
      </c>
      <c r="AH30" s="11">
        <v>28.792000000000009</v>
      </c>
      <c r="AI30" s="11">
        <v>29.034999999999958</v>
      </c>
      <c r="AJ30" s="11">
        <v>29.279999999999923</v>
      </c>
      <c r="AK30" s="172">
        <v>29.523</v>
      </c>
      <c r="AL30" s="11">
        <v>29.766999999999996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23.784999999999982</v>
      </c>
      <c r="N31" s="11">
        <v>21.366999999999972</v>
      </c>
      <c r="O31" s="11">
        <v>25.769000000000002</v>
      </c>
      <c r="P31" s="11">
        <v>24.45800000000003</v>
      </c>
      <c r="Q31" s="11">
        <v>26.703000000000007</v>
      </c>
      <c r="R31" s="11">
        <v>30.292000000000005</v>
      </c>
      <c r="S31" s="11">
        <v>25.908999999999939</v>
      </c>
      <c r="T31" s="11">
        <v>27.257000000000023</v>
      </c>
      <c r="U31" s="11">
        <v>24.160999999999976</v>
      </c>
      <c r="V31" s="11">
        <v>29.364000000000079</v>
      </c>
      <c r="W31" s="11">
        <v>28.400999999999975</v>
      </c>
      <c r="X31" s="11">
        <v>27.717000000000006</v>
      </c>
      <c r="Y31" s="11">
        <v>27.290000000000042</v>
      </c>
      <c r="Z31" s="11">
        <v>27.262000000000029</v>
      </c>
      <c r="AA31" s="11">
        <v>27.261999999999937</v>
      </c>
      <c r="AB31" s="11">
        <v>27.215999999999958</v>
      </c>
      <c r="AC31" s="11">
        <v>27.159999999999975</v>
      </c>
      <c r="AD31" s="11">
        <v>27.106999999999989</v>
      </c>
      <c r="AE31" s="11">
        <v>27.060999999999975</v>
      </c>
      <c r="AF31" s="11">
        <v>27.021999999999966</v>
      </c>
      <c r="AG31" s="11">
        <v>26.996000000000038</v>
      </c>
      <c r="AH31" s="11">
        <v>26.976000000000017</v>
      </c>
      <c r="AI31" s="11">
        <v>26.961999999999978</v>
      </c>
      <c r="AJ31" s="11">
        <v>26.950999999999986</v>
      </c>
      <c r="AK31" s="172">
        <v>26.943999999999999</v>
      </c>
      <c r="AL31" s="11">
        <v>26.942000000000014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222.21500000000017</v>
      </c>
      <c r="N33" s="11">
        <f t="shared" ref="N33:AK33" si="20">SUM(N34:N36)</f>
        <v>211.70499999999998</v>
      </c>
      <c r="O33" s="11">
        <f t="shared" si="20"/>
        <v>214.85800000000032</v>
      </c>
      <c r="P33" s="11">
        <f t="shared" si="20"/>
        <v>216.80700000000024</v>
      </c>
      <c r="Q33" s="11">
        <f t="shared" si="20"/>
        <v>211.65700000000004</v>
      </c>
      <c r="R33" s="11">
        <f t="shared" si="20"/>
        <v>224.4439999999999</v>
      </c>
      <c r="S33" s="11">
        <f t="shared" si="20"/>
        <v>227.04299999999984</v>
      </c>
      <c r="T33" s="11">
        <f t="shared" si="20"/>
        <v>227.05600000000024</v>
      </c>
      <c r="U33" s="11">
        <f t="shared" si="20"/>
        <v>225.32800000000037</v>
      </c>
      <c r="V33" s="11">
        <f t="shared" si="20"/>
        <v>232.04399999999993</v>
      </c>
      <c r="W33" s="11">
        <f t="shared" si="20"/>
        <v>230.22199999999998</v>
      </c>
      <c r="X33" s="11">
        <f t="shared" si="20"/>
        <v>231.60599999999982</v>
      </c>
      <c r="Y33" s="11">
        <f t="shared" si="20"/>
        <v>232.63200000000012</v>
      </c>
      <c r="Z33" s="11">
        <f t="shared" si="20"/>
        <v>233.40800000000019</v>
      </c>
      <c r="AA33" s="11">
        <f t="shared" si="20"/>
        <v>234.61500000000001</v>
      </c>
      <c r="AB33" s="11">
        <f t="shared" si="20"/>
        <v>235.29900000000026</v>
      </c>
      <c r="AC33" s="11">
        <f t="shared" si="20"/>
        <v>235.65599999999995</v>
      </c>
      <c r="AD33" s="11">
        <f t="shared" si="20"/>
        <v>235.94699999999983</v>
      </c>
      <c r="AE33" s="11">
        <f t="shared" si="20"/>
        <v>236.2129999999996</v>
      </c>
      <c r="AF33" s="11">
        <f t="shared" si="20"/>
        <v>236.47899999999987</v>
      </c>
      <c r="AG33" s="11">
        <f t="shared" si="20"/>
        <v>236.78300000000013</v>
      </c>
      <c r="AH33" s="11">
        <f t="shared" si="20"/>
        <v>237.05000000000013</v>
      </c>
      <c r="AI33" s="11">
        <f t="shared" si="20"/>
        <v>237.29800000000006</v>
      </c>
      <c r="AJ33" s="11">
        <f t="shared" si="20"/>
        <v>237.54699999999997</v>
      </c>
      <c r="AK33" s="11">
        <f t="shared" si="20"/>
        <v>237.80099999999976</v>
      </c>
      <c r="AL33" s="11">
        <f>SUM(AL34:AL36)</f>
        <v>238.05900000000014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40.394999999999975</v>
      </c>
      <c r="N34" s="11">
        <v>36.152000000000008</v>
      </c>
      <c r="O34" s="11">
        <v>36.280000000000108</v>
      </c>
      <c r="P34" s="11">
        <v>35.215000000000039</v>
      </c>
      <c r="Q34" s="11">
        <v>33.984000000000023</v>
      </c>
      <c r="R34" s="11">
        <v>33.664999999999999</v>
      </c>
      <c r="S34" s="11">
        <v>34.361999999999988</v>
      </c>
      <c r="T34" s="11">
        <v>35.072999999999972</v>
      </c>
      <c r="U34" s="11">
        <v>35.579999999999984</v>
      </c>
      <c r="V34" s="11">
        <v>35.198000000000043</v>
      </c>
      <c r="W34" s="11">
        <v>35.803000000000026</v>
      </c>
      <c r="X34" s="11">
        <v>36.206000000000074</v>
      </c>
      <c r="Y34" s="11">
        <v>36.647000000000013</v>
      </c>
      <c r="Z34" s="11">
        <v>36.777999999999999</v>
      </c>
      <c r="AA34" s="11">
        <v>36.994000000000057</v>
      </c>
      <c r="AB34" s="11">
        <v>36.966999999999892</v>
      </c>
      <c r="AC34" s="11">
        <v>36.922000000000068</v>
      </c>
      <c r="AD34" s="11">
        <v>36.877999999999965</v>
      </c>
      <c r="AE34" s="11">
        <v>36.831999999999958</v>
      </c>
      <c r="AF34" s="11">
        <v>36.785000000000039</v>
      </c>
      <c r="AG34" s="11">
        <v>36.738000000000042</v>
      </c>
      <c r="AH34" s="11">
        <v>36.669999999999959</v>
      </c>
      <c r="AI34" s="11">
        <v>36.60100000000007</v>
      </c>
      <c r="AJ34" s="11">
        <v>36.532999999999987</v>
      </c>
      <c r="AK34" s="172">
        <v>36.465999999999866</v>
      </c>
      <c r="AL34" s="11">
        <v>36.400000000000077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68.847000000000151</v>
      </c>
      <c r="N35" s="11">
        <v>67.206999999999937</v>
      </c>
      <c r="O35" s="11">
        <v>68.377000000000038</v>
      </c>
      <c r="P35" s="11">
        <v>72.701000000000079</v>
      </c>
      <c r="Q35" s="11">
        <v>73.384000000000029</v>
      </c>
      <c r="R35" s="11">
        <v>78.156999999999854</v>
      </c>
      <c r="S35" s="11">
        <v>78.580999999999861</v>
      </c>
      <c r="T35" s="11">
        <v>75.841000000000037</v>
      </c>
      <c r="U35" s="11">
        <v>79.117000000000189</v>
      </c>
      <c r="V35" s="11">
        <v>79.137999999999721</v>
      </c>
      <c r="W35" s="11">
        <v>77.340999999999866</v>
      </c>
      <c r="X35" s="11">
        <v>77.007999999999782</v>
      </c>
      <c r="Y35" s="11">
        <v>76.745999999999967</v>
      </c>
      <c r="Z35" s="11">
        <v>76.790000000000148</v>
      </c>
      <c r="AA35" s="11">
        <v>76.934000000000054</v>
      </c>
      <c r="AB35" s="11">
        <v>77.161000000000115</v>
      </c>
      <c r="AC35" s="11">
        <v>77.287999999999926</v>
      </c>
      <c r="AD35" s="11">
        <v>77.417000000000002</v>
      </c>
      <c r="AE35" s="11">
        <v>77.550999999999874</v>
      </c>
      <c r="AF35" s="11">
        <v>77.7</v>
      </c>
      <c r="AG35" s="11">
        <v>77.900000000000048</v>
      </c>
      <c r="AH35" s="11">
        <v>78.099000000000188</v>
      </c>
      <c r="AI35" s="11">
        <v>78.291999999999916</v>
      </c>
      <c r="AJ35" s="11">
        <v>78.487000000000037</v>
      </c>
      <c r="AK35" s="172">
        <v>78.681999999999888</v>
      </c>
      <c r="AL35" s="11">
        <v>78.877000000000024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112.97300000000004</v>
      </c>
      <c r="N36" s="11">
        <v>108.34600000000002</v>
      </c>
      <c r="O36" s="11">
        <v>110.20100000000016</v>
      </c>
      <c r="P36" s="11">
        <v>108.89100000000015</v>
      </c>
      <c r="Q36" s="11">
        <v>104.28899999999997</v>
      </c>
      <c r="R36" s="11">
        <v>112.62200000000004</v>
      </c>
      <c r="S36" s="11">
        <v>114.10000000000001</v>
      </c>
      <c r="T36" s="11">
        <v>116.14200000000022</v>
      </c>
      <c r="U36" s="11">
        <v>110.63100000000018</v>
      </c>
      <c r="V36" s="11">
        <v>117.70800000000015</v>
      </c>
      <c r="W36" s="11">
        <v>117.0780000000001</v>
      </c>
      <c r="X36" s="11">
        <v>118.39199999999998</v>
      </c>
      <c r="Y36" s="11">
        <v>119.23900000000013</v>
      </c>
      <c r="Z36" s="11">
        <v>119.84000000000005</v>
      </c>
      <c r="AA36" s="11">
        <v>120.6869999999999</v>
      </c>
      <c r="AB36" s="11">
        <v>121.17100000000026</v>
      </c>
      <c r="AC36" s="11">
        <v>121.44599999999994</v>
      </c>
      <c r="AD36" s="11">
        <v>121.65199999999989</v>
      </c>
      <c r="AE36" s="11">
        <v>121.82999999999976</v>
      </c>
      <c r="AF36" s="11">
        <v>121.99399999999983</v>
      </c>
      <c r="AG36" s="11">
        <v>122.14500000000002</v>
      </c>
      <c r="AH36" s="11">
        <v>122.28099999999999</v>
      </c>
      <c r="AI36" s="11">
        <v>122.40500000000009</v>
      </c>
      <c r="AJ36" s="11">
        <v>122.52699999999994</v>
      </c>
      <c r="AK36" s="172">
        <v>122.65299999999999</v>
      </c>
      <c r="AL36" s="11">
        <v>122.78200000000002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775.19299999999953</v>
      </c>
      <c r="N38" s="11">
        <f t="shared" ref="N38:AL38" si="21">SUM(N5,N11,N16,N18,N23,N33)</f>
        <v>765.25600000000031</v>
      </c>
      <c r="O38" s="11">
        <f t="shared" si="21"/>
        <v>809.86800000000005</v>
      </c>
      <c r="P38" s="11">
        <f t="shared" si="21"/>
        <v>795.33400000000006</v>
      </c>
      <c r="Q38" s="11">
        <f t="shared" si="21"/>
        <v>814.23600000000022</v>
      </c>
      <c r="R38" s="11">
        <f t="shared" si="21"/>
        <v>836.63299999999981</v>
      </c>
      <c r="S38" s="11">
        <f t="shared" si="21"/>
        <v>866.34599999999978</v>
      </c>
      <c r="T38" s="11">
        <f t="shared" si="21"/>
        <v>858.99900000000025</v>
      </c>
      <c r="U38" s="11">
        <f t="shared" si="21"/>
        <v>843.71200000000044</v>
      </c>
      <c r="V38" s="11">
        <f t="shared" si="21"/>
        <v>882.79800000000046</v>
      </c>
      <c r="W38" s="11">
        <f t="shared" si="21"/>
        <v>861.89100000000064</v>
      </c>
      <c r="X38" s="11">
        <f t="shared" si="21"/>
        <v>863.1279999999997</v>
      </c>
      <c r="Y38" s="11">
        <f t="shared" si="21"/>
        <v>865.26400000000012</v>
      </c>
      <c r="Z38" s="11">
        <f t="shared" si="21"/>
        <v>869.82100000000037</v>
      </c>
      <c r="AA38" s="11">
        <f t="shared" si="21"/>
        <v>875.42099999999994</v>
      </c>
      <c r="AB38" s="11">
        <f t="shared" si="21"/>
        <v>879.06399999999985</v>
      </c>
      <c r="AC38" s="11">
        <f t="shared" si="21"/>
        <v>882.05700000000002</v>
      </c>
      <c r="AD38" s="11">
        <f t="shared" si="21"/>
        <v>884.70899999999983</v>
      </c>
      <c r="AE38" s="11">
        <f t="shared" si="21"/>
        <v>887.31699999999933</v>
      </c>
      <c r="AF38" s="11">
        <f t="shared" si="21"/>
        <v>889.89299999999957</v>
      </c>
      <c r="AG38" s="11">
        <f t="shared" si="21"/>
        <v>892.72500000000036</v>
      </c>
      <c r="AH38" s="11">
        <f t="shared" si="21"/>
        <v>895.4699999999998</v>
      </c>
      <c r="AI38" s="11">
        <f t="shared" si="21"/>
        <v>898.19799999999987</v>
      </c>
      <c r="AJ38" s="11">
        <f t="shared" si="21"/>
        <v>900.97899999999981</v>
      </c>
      <c r="AK38" s="11">
        <f t="shared" si="21"/>
        <v>903.74099999999953</v>
      </c>
      <c r="AL38" s="11">
        <f t="shared" si="21"/>
        <v>906.50899999999979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Brighton and Hove East Sussex West Sussex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Brighton and Hove East Sussex West Sussex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Brighton and Hove East Sussex West Sussex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Brighton and Hove East Sussex West Sussex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Brighton and Hove East Sussex West Sussex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Brighton and Hove East Sussex West Sussex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Brighton and Hove East Sussex West Sussex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26.827055590683123</v>
      </c>
      <c r="N231" s="40">
        <f>'Ind T1'!D25</f>
        <v>26.711266273809542</v>
      </c>
      <c r="O231" s="40">
        <f>'Ind T1'!F25</f>
        <v>26.261074076484647</v>
      </c>
    </row>
    <row r="232" spans="1:15" x14ac:dyDescent="0.2">
      <c r="L232" t="str">
        <f>L23</f>
        <v>Business and other services</v>
      </c>
      <c r="M232" s="40">
        <f>'Ind T1'!B24</f>
        <v>31.718089054579483</v>
      </c>
      <c r="N232" s="40">
        <f>'Ind T1'!D24</f>
        <v>29.679855109288738</v>
      </c>
      <c r="O232" s="40">
        <f>'Ind T1'!F24</f>
        <v>30.722254274364623</v>
      </c>
    </row>
    <row r="233" spans="1:15" x14ac:dyDescent="0.2">
      <c r="L233" t="str">
        <f>L18</f>
        <v>Trade, accomod. and transport</v>
      </c>
      <c r="M233" s="40">
        <f>'Ind T1'!B23</f>
        <v>27.805381810184386</v>
      </c>
      <c r="N233" s="40">
        <f>'Ind T1'!D23</f>
        <v>28.398718631474328</v>
      </c>
      <c r="O233" s="40">
        <f>'Ind T1'!F23</f>
        <v>28.6644699611366</v>
      </c>
    </row>
    <row r="234" spans="1:15" x14ac:dyDescent="0.2">
      <c r="L234" t="str">
        <f>L16</f>
        <v>Construction</v>
      </c>
      <c r="M234" s="40">
        <f>'Ind T1'!B22</f>
        <v>6.4680690338535571</v>
      </c>
      <c r="N234" s="40">
        <f>'Ind T1'!D22</f>
        <v>7.1099477776192161</v>
      </c>
      <c r="O234" s="40">
        <f>'Ind T1'!F22</f>
        <v>7.4443827915663174</v>
      </c>
    </row>
    <row r="235" spans="1:15" x14ac:dyDescent="0.2">
      <c r="L235" t="str">
        <f>L11</f>
        <v>Manufacturing</v>
      </c>
      <c r="M235" s="40">
        <f>'Ind T1'!B21</f>
        <v>5.3394977248088518</v>
      </c>
      <c r="N235" s="40">
        <f>'Ind T1'!D21</f>
        <v>6.003775419397579</v>
      </c>
      <c r="O235" s="40">
        <f>'Ind T1'!F21</f>
        <v>4.7713811997453961</v>
      </c>
    </row>
    <row r="236" spans="1:15" x14ac:dyDescent="0.2">
      <c r="L236" t="str">
        <f>L5</f>
        <v>Primary sector and utilities</v>
      </c>
      <c r="M236" s="40">
        <f>'Ind T1'!B20</f>
        <v>1.8419067858905898</v>
      </c>
      <c r="N236" s="40">
        <f>'Ind T1'!D20</f>
        <v>2.0964367884105934</v>
      </c>
      <c r="O236" s="40">
        <f>'Ind T1'!F20</f>
        <v>2.136437696702405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Brighton and Hove East Sussex West Sussex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5.7780000000000769</v>
      </c>
      <c r="O261" s="11">
        <f>'Ind T1'!F50</f>
        <v>7.8370000000001596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-9.5559999999999263</v>
      </c>
      <c r="O262" s="11">
        <f>'Ind T1'!F49</f>
        <v>22.69199999999995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12.137000000000711</v>
      </c>
      <c r="O263" s="11">
        <f>'Ind T1'!F48</f>
        <v>15.079999999999131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7.1660000000000608</v>
      </c>
      <c r="O264" s="11">
        <f>'Ind T1'!F47</f>
        <v>6.2039999999998088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7.073999999999991</v>
      </c>
      <c r="O265" s="11">
        <f>'Ind T1'!F46</f>
        <v>-8.4930000000000376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2.6589999999999492</v>
      </c>
      <c r="O266" s="11">
        <f>'Ind T1'!F45</f>
        <v>1.2980000000000338</v>
      </c>
    </row>
    <row r="268" spans="1:16" x14ac:dyDescent="0.2">
      <c r="L268" t="str">
        <f>L38</f>
        <v>All industries</v>
      </c>
      <c r="N268" s="11">
        <f>'Ind T1'!D14-'Ind T1'!B14</f>
        <v>25.258000000000834</v>
      </c>
      <c r="O268" s="11">
        <f>SUM(O261:O266)</f>
        <v>44.617999999999043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Brighton and Hove East Sussex West Sussex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32.746427113459433</v>
      </c>
      <c r="C9" s="249">
        <f>SUM(C26,C43,C60,C77,C94,C111,C128,C145,C162,C179,C196,C213,C230,C247,C264,C281,C298,C315,C332,C349,C366,C383)</f>
        <v>59.063640291350843</v>
      </c>
      <c r="D9" s="249">
        <f>SUM(B9:C9)</f>
        <v>91.810067404810269</v>
      </c>
      <c r="E9" s="238"/>
      <c r="F9" s="249">
        <f>SUM(F26,F43,F60,F77,F94,F111,F128,F145,F162,F179,F196,F213,F230,F247,F264,F281,F298,F315,F332,F349,F366,F383)</f>
        <v>40.516849332969421</v>
      </c>
      <c r="G9" s="249">
        <f>SUM(G26,G43,G60,G77,G94,G111,G128,G145,G162,G179,G196,G213,G230,G247,G264,G281,G298,G315,G332,G349,G366,G383)</f>
        <v>64.227140666449941</v>
      </c>
      <c r="H9" s="249">
        <f>SUM(F9:G9)</f>
        <v>104.74398999941937</v>
      </c>
      <c r="I9" s="238"/>
      <c r="J9" s="249">
        <f>SUM(J26,J43,J60,J77,J94,J111,J128,J145,J162,J179,J196,J213,J230,J247,J264,J281,J298,J315,J332,J349,J366,J383)</f>
        <v>45.365848794937442</v>
      </c>
      <c r="K9" s="249">
        <f>SUM(K26,K43,K60,K77,K94,K111,K128,K145,K162,K179,K196,K213,K230,K247,K264,K281,K298,K315,K332,K349,K366,K383)</f>
        <v>63.277690814242717</v>
      </c>
      <c r="L9" s="249">
        <f>SUM(J9:K9)</f>
        <v>108.64353960918015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82.175002930216522</v>
      </c>
      <c r="C10" s="249">
        <f t="shared" si="0"/>
        <v>84.694207878962573</v>
      </c>
      <c r="D10" s="249">
        <f t="shared" ref="D10:D17" si="1">SUM(B10:C10)</f>
        <v>166.86921080917909</v>
      </c>
      <c r="E10" s="238"/>
      <c r="F10" s="249">
        <f t="shared" ref="F10:G17" si="2">SUM(F27,F44,F61,F78,F95,F112,F129,F146,F163,F180,F197,F214,F231,F248,F265,F282,F299,F316,F333,F350,F367,F384)</f>
        <v>98.73546459967767</v>
      </c>
      <c r="G10" s="249">
        <f t="shared" si="2"/>
        <v>96.283851698313157</v>
      </c>
      <c r="H10" s="249">
        <f t="shared" ref="H10:H17" si="3">SUM(F10:G10)</f>
        <v>195.01931629799083</v>
      </c>
      <c r="I10" s="238"/>
      <c r="J10" s="249">
        <f t="shared" ref="J10:K17" si="4">SUM(J27,J44,J61,J78,J95,J112,J129,J146,J163,J180,J197,J214,J231,J248,J265,J282,J299,J316,J333,J350,J367,J384)</f>
        <v>111.55233241611631</v>
      </c>
      <c r="K10" s="249">
        <f t="shared" si="4"/>
        <v>114.38612578672932</v>
      </c>
      <c r="L10" s="249">
        <f t="shared" ref="L10:L17" si="5">SUM(J10:K10)</f>
        <v>225.93845820284565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52.440392678091072</v>
      </c>
      <c r="C11" s="249">
        <f t="shared" si="0"/>
        <v>58.829952449046125</v>
      </c>
      <c r="D11" s="249">
        <f t="shared" si="1"/>
        <v>111.2703451271372</v>
      </c>
      <c r="E11" s="238"/>
      <c r="F11" s="249">
        <f t="shared" si="2"/>
        <v>59.408157601580882</v>
      </c>
      <c r="G11" s="249">
        <f t="shared" si="2"/>
        <v>62.388770222869091</v>
      </c>
      <c r="H11" s="249">
        <f t="shared" si="3"/>
        <v>121.79692782444997</v>
      </c>
      <c r="I11" s="238"/>
      <c r="J11" s="249">
        <f t="shared" si="4"/>
        <v>74.800262486915656</v>
      </c>
      <c r="K11" s="249">
        <f t="shared" si="4"/>
        <v>62.162473575398081</v>
      </c>
      <c r="L11" s="249">
        <f t="shared" si="5"/>
        <v>136.96273606231375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73.007642531446336</v>
      </c>
      <c r="C12" s="249">
        <f t="shared" si="0"/>
        <v>18.777217014890102</v>
      </c>
      <c r="D12" s="249">
        <f t="shared" si="1"/>
        <v>91.784859546336435</v>
      </c>
      <c r="E12" s="238"/>
      <c r="F12" s="249">
        <f t="shared" si="2"/>
        <v>69.66137543608184</v>
      </c>
      <c r="G12" s="249">
        <f t="shared" si="2"/>
        <v>19.971813490241722</v>
      </c>
      <c r="H12" s="249">
        <f t="shared" si="3"/>
        <v>89.633188926323555</v>
      </c>
      <c r="I12" s="238"/>
      <c r="J12" s="249">
        <f t="shared" si="4"/>
        <v>58.927024934010312</v>
      </c>
      <c r="K12" s="249">
        <f t="shared" si="4"/>
        <v>22.154620897772926</v>
      </c>
      <c r="L12" s="249">
        <f t="shared" si="5"/>
        <v>81.081645831783234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10.724478546468236</v>
      </c>
      <c r="C13" s="249">
        <f t="shared" si="0"/>
        <v>69.212675807693344</v>
      </c>
      <c r="D13" s="249">
        <f t="shared" si="1"/>
        <v>79.937154354161578</v>
      </c>
      <c r="E13" s="238"/>
      <c r="F13" s="249">
        <f t="shared" si="2"/>
        <v>10.426026060671571</v>
      </c>
      <c r="G13" s="249">
        <f t="shared" si="2"/>
        <v>59.131811539579836</v>
      </c>
      <c r="H13" s="249">
        <f t="shared" si="3"/>
        <v>69.557837600251403</v>
      </c>
      <c r="I13" s="238"/>
      <c r="J13" s="249">
        <f t="shared" si="4"/>
        <v>13.227027498810545</v>
      </c>
      <c r="K13" s="249">
        <f t="shared" si="4"/>
        <v>57.413104850370175</v>
      </c>
      <c r="L13" s="249">
        <f t="shared" si="5"/>
        <v>70.640132349180718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68.126149801810115</v>
      </c>
      <c r="C14" s="249">
        <f t="shared" si="0"/>
        <v>19.594473937196916</v>
      </c>
      <c r="D14" s="249">
        <f t="shared" si="1"/>
        <v>87.720623739007038</v>
      </c>
      <c r="E14" s="238"/>
      <c r="F14" s="249">
        <f t="shared" si="2"/>
        <v>66.96545051757542</v>
      </c>
      <c r="G14" s="249">
        <f t="shared" si="2"/>
        <v>19.368768726112108</v>
      </c>
      <c r="H14" s="249">
        <f t="shared" si="3"/>
        <v>86.334219243687528</v>
      </c>
      <c r="I14" s="238"/>
      <c r="J14" s="249">
        <f t="shared" si="4"/>
        <v>67.022150167381483</v>
      </c>
      <c r="K14" s="249">
        <f t="shared" si="4"/>
        <v>24.062773499995139</v>
      </c>
      <c r="L14" s="249">
        <f t="shared" si="5"/>
        <v>91.084923667376614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38.074336043166326</v>
      </c>
      <c r="C15" s="249">
        <f t="shared" si="0"/>
        <v>27.234317751105348</v>
      </c>
      <c r="D15" s="249">
        <f t="shared" si="1"/>
        <v>65.308653794271677</v>
      </c>
      <c r="E15" s="238"/>
      <c r="F15" s="249">
        <f t="shared" si="2"/>
        <v>36.842549782972121</v>
      </c>
      <c r="G15" s="249">
        <f t="shared" si="2"/>
        <v>27.664390874033892</v>
      </c>
      <c r="H15" s="249">
        <f t="shared" si="3"/>
        <v>64.506940657006012</v>
      </c>
      <c r="I15" s="238"/>
      <c r="J15" s="249">
        <f t="shared" si="4"/>
        <v>35.721508082831711</v>
      </c>
      <c r="K15" s="249">
        <f t="shared" si="4"/>
        <v>30.118001587544594</v>
      </c>
      <c r="L15" s="249">
        <f t="shared" si="5"/>
        <v>65.839509670376302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4.6215507529188447</v>
      </c>
      <c r="C16" s="249">
        <f t="shared" si="0"/>
        <v>36.465419392440232</v>
      </c>
      <c r="D16" s="249">
        <f t="shared" si="1"/>
        <v>41.086970145359075</v>
      </c>
      <c r="E16" s="238"/>
      <c r="F16" s="249">
        <f t="shared" si="2"/>
        <v>4.0995744313665616</v>
      </c>
      <c r="G16" s="249">
        <f t="shared" si="2"/>
        <v>33.888191207045196</v>
      </c>
      <c r="H16" s="249">
        <f t="shared" si="3"/>
        <v>37.987765638411759</v>
      </c>
      <c r="I16" s="238"/>
      <c r="J16" s="249">
        <f t="shared" si="4"/>
        <v>5.4828572180693573</v>
      </c>
      <c r="K16" s="249">
        <f t="shared" si="4"/>
        <v>31.372583670353627</v>
      </c>
      <c r="L16" s="249">
        <f t="shared" si="5"/>
        <v>36.855440888422983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49.400297764827478</v>
      </c>
      <c r="C17" s="249">
        <f t="shared" si="0"/>
        <v>51.444817314910132</v>
      </c>
      <c r="D17" s="249">
        <f t="shared" si="1"/>
        <v>100.84511507973761</v>
      </c>
      <c r="E17" s="238"/>
      <c r="F17" s="249">
        <f t="shared" si="2"/>
        <v>45.785203675219293</v>
      </c>
      <c r="G17" s="249">
        <f t="shared" si="2"/>
        <v>46.525610137240605</v>
      </c>
      <c r="H17" s="249">
        <f t="shared" si="3"/>
        <v>92.310813812459898</v>
      </c>
      <c r="I17" s="238"/>
      <c r="J17" s="249">
        <f t="shared" si="4"/>
        <v>43.848971444794174</v>
      </c>
      <c r="K17" s="249">
        <f t="shared" si="4"/>
        <v>45.613642273726391</v>
      </c>
      <c r="L17" s="249">
        <f t="shared" si="5"/>
        <v>89.462613718520572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411.31627816240439</v>
      </c>
      <c r="C19" s="247">
        <f t="shared" ref="C19:L19" si="6">SUM(C9:C17)</f>
        <v>425.31672183759565</v>
      </c>
      <c r="D19" s="247">
        <f t="shared" si="6"/>
        <v>836.63300000000004</v>
      </c>
      <c r="E19" s="247"/>
      <c r="F19" s="247">
        <f t="shared" si="6"/>
        <v>432.44065143811474</v>
      </c>
      <c r="G19" s="247">
        <f t="shared" si="6"/>
        <v>429.45034856188556</v>
      </c>
      <c r="H19" s="247">
        <f t="shared" si="6"/>
        <v>861.8910000000003</v>
      </c>
      <c r="I19" s="247"/>
      <c r="J19" s="247">
        <f t="shared" si="6"/>
        <v>455.947983043867</v>
      </c>
      <c r="K19" s="247">
        <f t="shared" si="6"/>
        <v>450.56101695613296</v>
      </c>
      <c r="L19" s="247">
        <f t="shared" si="6"/>
        <v>906.50900000000001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0.23963004997478574</v>
      </c>
      <c r="C26" s="302">
        <v>0.42767502728820683</v>
      </c>
      <c r="D26" s="302">
        <f>SUM(B26:C26)</f>
        <v>0.6673050772629926</v>
      </c>
      <c r="E26" s="303"/>
      <c r="F26" s="302">
        <v>0.2963324127906673</v>
      </c>
      <c r="G26" s="302">
        <v>0.47432013762185821</v>
      </c>
      <c r="H26" s="302">
        <f>SUM(F26:G26)</f>
        <v>0.77065255041252545</v>
      </c>
      <c r="I26" s="303"/>
      <c r="J26" s="302">
        <v>0.25554959921101522</v>
      </c>
      <c r="K26" s="302">
        <v>0.61685930745014694</v>
      </c>
      <c r="L26" s="302">
        <f>SUM(J26:K26)</f>
        <v>0.87240890666116222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0.2787014070852904</v>
      </c>
      <c r="C27" s="302">
        <v>0.39650793592436129</v>
      </c>
      <c r="D27" s="302">
        <f t="shared" ref="D27:D34" si="7">SUM(B27:C27)</f>
        <v>0.67520934300965174</v>
      </c>
      <c r="E27" s="303"/>
      <c r="F27" s="302">
        <v>0.40937309431592922</v>
      </c>
      <c r="G27" s="302">
        <v>0.51562189599532404</v>
      </c>
      <c r="H27" s="302">
        <f t="shared" ref="H27:H34" si="8">SUM(F27:G27)</f>
        <v>0.92499499031125332</v>
      </c>
      <c r="I27" s="303"/>
      <c r="J27" s="302">
        <v>0.47773273574547809</v>
      </c>
      <c r="K27" s="302">
        <v>0.8750764451197901</v>
      </c>
      <c r="L27" s="302">
        <f t="shared" ref="L27:L34" si="9">SUM(J27:K27)</f>
        <v>1.3528091808652682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0.24568686248369404</v>
      </c>
      <c r="C28" s="302">
        <v>0.24349784480973227</v>
      </c>
      <c r="D28" s="302">
        <f t="shared" si="7"/>
        <v>0.48918470729342634</v>
      </c>
      <c r="E28" s="303"/>
      <c r="F28" s="302">
        <v>0.31510520994107521</v>
      </c>
      <c r="G28" s="302">
        <v>0.26657774422607772</v>
      </c>
      <c r="H28" s="302">
        <f t="shared" si="8"/>
        <v>0.58168295416715288</v>
      </c>
      <c r="I28" s="303"/>
      <c r="J28" s="302">
        <v>0.3486405524911676</v>
      </c>
      <c r="K28" s="302">
        <v>0.33764946796361228</v>
      </c>
      <c r="L28" s="302">
        <f t="shared" si="9"/>
        <v>0.68629002045477994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0.59206880247386928</v>
      </c>
      <c r="C29" s="302">
        <v>0.10625480985552369</v>
      </c>
      <c r="D29" s="302">
        <f t="shared" si="7"/>
        <v>0.698323612329393</v>
      </c>
      <c r="E29" s="303"/>
      <c r="F29" s="302">
        <v>0.63261486164693592</v>
      </c>
      <c r="G29" s="302">
        <v>7.9063490804147624E-2</v>
      </c>
      <c r="H29" s="302">
        <f t="shared" si="8"/>
        <v>0.71167835245108357</v>
      </c>
      <c r="I29" s="303"/>
      <c r="J29" s="302">
        <v>0.39256715730234976</v>
      </c>
      <c r="K29" s="302">
        <v>9.4914331216135961E-2</v>
      </c>
      <c r="L29" s="302">
        <f t="shared" si="9"/>
        <v>0.48748148851848572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1.3227030012932834</v>
      </c>
      <c r="C30" s="302">
        <v>3.034472632674154</v>
      </c>
      <c r="D30" s="302">
        <f t="shared" si="7"/>
        <v>4.3571756339674375</v>
      </c>
      <c r="E30" s="303"/>
      <c r="F30" s="302">
        <v>0.96954347583243439</v>
      </c>
      <c r="G30" s="302">
        <v>2.7194792730406774</v>
      </c>
      <c r="H30" s="302">
        <f t="shared" si="8"/>
        <v>3.6890227488731115</v>
      </c>
      <c r="I30" s="303"/>
      <c r="J30" s="302">
        <v>1.0939340191887097</v>
      </c>
      <c r="K30" s="302">
        <v>2.6303987299349134</v>
      </c>
      <c r="L30" s="302">
        <f t="shared" si="9"/>
        <v>3.7243327491236231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0.25698893578501386</v>
      </c>
      <c r="C31" s="302">
        <v>0.12650024014255018</v>
      </c>
      <c r="D31" s="302">
        <f t="shared" si="7"/>
        <v>0.38348917592756404</v>
      </c>
      <c r="E31" s="303"/>
      <c r="F31" s="302">
        <v>0.25784983816964246</v>
      </c>
      <c r="G31" s="302">
        <v>0.1229523653998195</v>
      </c>
      <c r="H31" s="302">
        <f t="shared" si="8"/>
        <v>0.38080220356946198</v>
      </c>
      <c r="I31" s="303"/>
      <c r="J31" s="302">
        <v>0.2182504745979203</v>
      </c>
      <c r="K31" s="302">
        <v>0.13346967102400631</v>
      </c>
      <c r="L31" s="302">
        <f t="shared" si="9"/>
        <v>0.35172014562192661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0.14085466789480824</v>
      </c>
      <c r="C32" s="302">
        <v>0.12642799402295904</v>
      </c>
      <c r="D32" s="302">
        <f t="shared" si="7"/>
        <v>0.26728266191776728</v>
      </c>
      <c r="E32" s="303"/>
      <c r="F32" s="302">
        <v>0.14204013875958257</v>
      </c>
      <c r="G32" s="302">
        <v>9.1620254138716606E-2</v>
      </c>
      <c r="H32" s="302">
        <f t="shared" si="8"/>
        <v>0.23366039289829918</v>
      </c>
      <c r="I32" s="303"/>
      <c r="J32" s="302">
        <v>0.10108399426404419</v>
      </c>
      <c r="K32" s="302">
        <v>0.11327119681403383</v>
      </c>
      <c r="L32" s="302">
        <f t="shared" si="9"/>
        <v>0.21435519107807802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0.10528794512095578</v>
      </c>
      <c r="C33" s="302">
        <v>0.36898937491952677</v>
      </c>
      <c r="D33" s="302">
        <f t="shared" si="7"/>
        <v>0.47427732004048256</v>
      </c>
      <c r="E33" s="303"/>
      <c r="F33" s="302">
        <v>0.10247778161309069</v>
      </c>
      <c r="G33" s="302">
        <v>0.27839382028748683</v>
      </c>
      <c r="H33" s="302">
        <f t="shared" si="8"/>
        <v>0.38087160190057751</v>
      </c>
      <c r="I33" s="303"/>
      <c r="J33" s="302">
        <v>8.6515679610864996E-2</v>
      </c>
      <c r="K33" s="302">
        <v>0.23645169279117756</v>
      </c>
      <c r="L33" s="302">
        <f t="shared" si="9"/>
        <v>0.32296737240204254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0.43464668523588862</v>
      </c>
      <c r="C34" s="302">
        <v>0.92410578301538482</v>
      </c>
      <c r="D34" s="302">
        <f t="shared" si="7"/>
        <v>1.3587524682512735</v>
      </c>
      <c r="E34" s="303"/>
      <c r="F34" s="302">
        <v>0.37089200396343325</v>
      </c>
      <c r="G34" s="302">
        <v>0.64474220145310124</v>
      </c>
      <c r="H34" s="302">
        <f t="shared" si="8"/>
        <v>1.0156342054165344</v>
      </c>
      <c r="I34" s="303"/>
      <c r="J34" s="302">
        <v>0.54574172974865798</v>
      </c>
      <c r="K34" s="302">
        <v>0.65289321552597523</v>
      </c>
      <c r="L34" s="302">
        <f t="shared" si="9"/>
        <v>1.1986349452746332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3.6165683573475897</v>
      </c>
      <c r="C36" s="311">
        <f t="shared" ref="C36:K36" si="10">SUM(C26:C34)</f>
        <v>5.7544316426523983</v>
      </c>
      <c r="D36" s="311">
        <f t="shared" si="10"/>
        <v>9.370999999999988</v>
      </c>
      <c r="E36" s="311"/>
      <c r="F36" s="311">
        <f t="shared" si="10"/>
        <v>3.4962288170327906</v>
      </c>
      <c r="G36" s="311">
        <f t="shared" si="10"/>
        <v>5.1927711829672099</v>
      </c>
      <c r="H36" s="311">
        <f t="shared" si="10"/>
        <v>8.6890000000000001</v>
      </c>
      <c r="I36" s="311"/>
      <c r="J36" s="311">
        <f t="shared" si="10"/>
        <v>3.5200159421602075</v>
      </c>
      <c r="K36" s="311">
        <f t="shared" si="10"/>
        <v>5.6909840578397919</v>
      </c>
      <c r="L36" s="311">
        <f>SUM(L26:L34)</f>
        <v>9.2110000000000003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2.1642830940612964E-3</v>
      </c>
      <c r="C43" s="302">
        <v>4.1801625904783854E-2</v>
      </c>
      <c r="D43" s="302">
        <f>SUM(B43:C43)</f>
        <v>4.396590899884515E-2</v>
      </c>
      <c r="E43" s="303"/>
      <c r="F43" s="302">
        <v>5.3632951477947969E-3</v>
      </c>
      <c r="G43" s="302">
        <v>0.10027044929105043</v>
      </c>
      <c r="H43" s="302">
        <f>SUM(F43:G43)</f>
        <v>0.10563374443884523</v>
      </c>
      <c r="I43" s="303"/>
      <c r="J43" s="302">
        <v>4.5358424115101645E-3</v>
      </c>
      <c r="K43" s="302">
        <v>8.9686092317992128E-2</v>
      </c>
      <c r="L43" s="302">
        <f>SUM(J43:K43)</f>
        <v>9.4221934729502299E-2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2.9592445369409494E-3</v>
      </c>
      <c r="C44" s="302">
        <v>2.4525467468254927E-2</v>
      </c>
      <c r="D44" s="302">
        <f t="shared" ref="D44:D51" si="11">SUM(B44:C44)</f>
        <v>2.7484712005195876E-2</v>
      </c>
      <c r="E44" s="303"/>
      <c r="F44" s="302">
        <v>8.0008686246546262E-3</v>
      </c>
      <c r="G44" s="302">
        <v>5.1964691122953044E-2</v>
      </c>
      <c r="H44" s="302">
        <f t="shared" ref="H44:H51" si="12">SUM(F44:G44)</f>
        <v>5.9965559747607672E-2</v>
      </c>
      <c r="I44" s="303"/>
      <c r="J44" s="302">
        <v>7.3130618580597292E-3</v>
      </c>
      <c r="K44" s="302">
        <v>3.6476316549573319E-2</v>
      </c>
      <c r="L44" s="302">
        <f t="shared" ref="L44:L51" si="13">SUM(J44:K44)</f>
        <v>4.3789378407633049E-2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3.5223879839459968E-3</v>
      </c>
      <c r="C45" s="302">
        <v>1.6368626686880768E-2</v>
      </c>
      <c r="D45" s="302">
        <f t="shared" si="11"/>
        <v>1.9891014670826764E-2</v>
      </c>
      <c r="E45" s="303"/>
      <c r="F45" s="302">
        <v>8.1707479358629452E-3</v>
      </c>
      <c r="G45" s="302">
        <v>3.1479005677250579E-2</v>
      </c>
      <c r="H45" s="302">
        <f t="shared" si="12"/>
        <v>3.9649753613113528E-2</v>
      </c>
      <c r="I45" s="303"/>
      <c r="J45" s="302">
        <v>7.1553546194203657E-3</v>
      </c>
      <c r="K45" s="302">
        <v>2.394841671972062E-2</v>
      </c>
      <c r="L45" s="302">
        <f t="shared" si="13"/>
        <v>3.1103771339140985E-2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7.4839180127494439E-3</v>
      </c>
      <c r="C46" s="302">
        <v>1.2345678794722221E-2</v>
      </c>
      <c r="D46" s="302">
        <f t="shared" si="11"/>
        <v>1.9829596807471664E-2</v>
      </c>
      <c r="E46" s="303"/>
      <c r="F46" s="302">
        <v>1.4117752793059959E-2</v>
      </c>
      <c r="G46" s="302">
        <v>2.2088359942068075E-2</v>
      </c>
      <c r="H46" s="302">
        <f t="shared" si="12"/>
        <v>3.6206112735128033E-2</v>
      </c>
      <c r="I46" s="303"/>
      <c r="J46" s="302">
        <v>8.8293635573227468E-3</v>
      </c>
      <c r="K46" s="302">
        <v>2.3284424774208685E-2</v>
      </c>
      <c r="L46" s="302">
        <f t="shared" si="13"/>
        <v>3.2113788331531432E-2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5.9135190857472256E-4</v>
      </c>
      <c r="C47" s="302">
        <v>4.4549694919830865E-2</v>
      </c>
      <c r="D47" s="302">
        <f t="shared" si="11"/>
        <v>4.5141046828405584E-2</v>
      </c>
      <c r="E47" s="303"/>
      <c r="F47" s="302">
        <v>1.0384278505669003E-3</v>
      </c>
      <c r="G47" s="302">
        <v>6.7566779713660832E-2</v>
      </c>
      <c r="H47" s="302">
        <f>SUM(F47:G47)</f>
        <v>6.8605207564227735E-2</v>
      </c>
      <c r="I47" s="303"/>
      <c r="J47" s="302">
        <v>1.0669270512212185E-3</v>
      </c>
      <c r="K47" s="302">
        <v>3.6833452155449378E-2</v>
      </c>
      <c r="L47" s="302">
        <f t="shared" si="13"/>
        <v>3.7900379206670595E-2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1.5048396698985999E-3</v>
      </c>
      <c r="C48" s="302">
        <v>2.9686355280752492E-3</v>
      </c>
      <c r="D48" s="302">
        <f t="shared" si="11"/>
        <v>4.4734751979738493E-3</v>
      </c>
      <c r="E48" s="303"/>
      <c r="F48" s="302">
        <v>2.8338901308703757E-3</v>
      </c>
      <c r="G48" s="302">
        <v>2.9975787099094328E-3</v>
      </c>
      <c r="H48" s="302">
        <f t="shared" si="12"/>
        <v>5.831468840779808E-3</v>
      </c>
      <c r="I48" s="303"/>
      <c r="J48" s="302">
        <v>2.0888440353287754E-3</v>
      </c>
      <c r="K48" s="302">
        <v>3.0019315632134769E-3</v>
      </c>
      <c r="L48" s="302">
        <f t="shared" si="13"/>
        <v>5.0907755985422527E-3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2.5558152692912398E-3</v>
      </c>
      <c r="C49" s="302">
        <v>6.2236395802659989E-3</v>
      </c>
      <c r="D49" s="302">
        <f t="shared" si="11"/>
        <v>8.7794548495572396E-3</v>
      </c>
      <c r="E49" s="303"/>
      <c r="F49" s="302">
        <v>4.4126033753671837E-3</v>
      </c>
      <c r="G49" s="302">
        <v>7.4739146814014551E-3</v>
      </c>
      <c r="H49" s="302">
        <f t="shared" si="12"/>
        <v>1.1886518056768639E-2</v>
      </c>
      <c r="I49" s="303"/>
      <c r="J49" s="302">
        <v>3.0661244275141837E-3</v>
      </c>
      <c r="K49" s="302">
        <v>7.8206007912849079E-3</v>
      </c>
      <c r="L49" s="302">
        <f t="shared" si="13"/>
        <v>1.0886725218799092E-2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4.1675403543715438E-4</v>
      </c>
      <c r="C50" s="302">
        <v>4.1593804901864359E-2</v>
      </c>
      <c r="D50" s="302">
        <f t="shared" si="11"/>
        <v>4.2010558937301511E-2</v>
      </c>
      <c r="E50" s="303"/>
      <c r="F50" s="302">
        <v>6.1797494107633912E-4</v>
      </c>
      <c r="G50" s="302">
        <v>7.2837221615645389E-2</v>
      </c>
      <c r="H50" s="302">
        <f t="shared" si="12"/>
        <v>7.3455196556721725E-2</v>
      </c>
      <c r="I50" s="303"/>
      <c r="J50" s="302">
        <v>6.6889086226810685E-4</v>
      </c>
      <c r="K50" s="302">
        <v>7.1262346892268347E-2</v>
      </c>
      <c r="L50" s="302">
        <f t="shared" si="13"/>
        <v>7.1931237754536456E-2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2.183218371550515E-3</v>
      </c>
      <c r="C51" s="302">
        <v>7.2410133328715143E-3</v>
      </c>
      <c r="D51" s="302">
        <f t="shared" si="11"/>
        <v>9.4242317044220293E-3</v>
      </c>
      <c r="E51" s="303"/>
      <c r="F51" s="302">
        <v>3.3817329299104665E-3</v>
      </c>
      <c r="G51" s="302">
        <v>1.038470551689674E-2</v>
      </c>
      <c r="H51" s="302">
        <f t="shared" si="12"/>
        <v>1.3766438446807206E-2</v>
      </c>
      <c r="I51" s="303"/>
      <c r="J51" s="302">
        <v>4.9216307819631173E-3</v>
      </c>
      <c r="K51" s="302">
        <v>1.0040378631681245E-2</v>
      </c>
      <c r="L51" s="302">
        <f t="shared" si="13"/>
        <v>1.4962009413644362E-2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2.3381812882449921E-2</v>
      </c>
      <c r="C53" s="311">
        <f t="shared" ref="C53:L53" si="14">SUM(C43:C51)</f>
        <v>0.1976181871175498</v>
      </c>
      <c r="D53" s="311">
        <f t="shared" si="14"/>
        <v>0.22099999999999967</v>
      </c>
      <c r="E53" s="311"/>
      <c r="F53" s="311">
        <f t="shared" si="14"/>
        <v>4.7937293729163596E-2</v>
      </c>
      <c r="G53" s="311">
        <f t="shared" si="14"/>
        <v>0.36706270627083598</v>
      </c>
      <c r="H53" s="311">
        <f t="shared" si="14"/>
        <v>0.41499999999999954</v>
      </c>
      <c r="I53" s="311"/>
      <c r="J53" s="311">
        <f t="shared" si="14"/>
        <v>3.9646039604608406E-2</v>
      </c>
      <c r="K53" s="311">
        <f t="shared" si="14"/>
        <v>0.30235396039539214</v>
      </c>
      <c r="L53" s="311">
        <f t="shared" si="14"/>
        <v>0.34200000000000053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0.22230265164169985</v>
      </c>
      <c r="C60" s="302">
        <v>0.30386401999497537</v>
      </c>
      <c r="D60" s="302">
        <f>SUM(B60:C60)</f>
        <v>0.52616667163667519</v>
      </c>
      <c r="E60" s="303"/>
      <c r="F60" s="302">
        <v>0.33336453845457148</v>
      </c>
      <c r="G60" s="302">
        <v>0.49462111139391796</v>
      </c>
      <c r="H60" s="302">
        <f>SUM(F60:G60)</f>
        <v>0.82798564984848944</v>
      </c>
      <c r="I60" s="303"/>
      <c r="J60" s="302">
        <v>0.39213131566009019</v>
      </c>
      <c r="K60" s="302">
        <v>0.53552805463443709</v>
      </c>
      <c r="L60" s="302">
        <f>SUM(J60:K60)</f>
        <v>0.92765937029452727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0.18367175798160101</v>
      </c>
      <c r="C61" s="302">
        <v>0.23124785866223521</v>
      </c>
      <c r="D61" s="302">
        <f t="shared" ref="D61:D68" si="15">SUM(B61:C61)</f>
        <v>0.41491961664383625</v>
      </c>
      <c r="E61" s="303"/>
      <c r="F61" s="302">
        <v>0.3155119028906031</v>
      </c>
      <c r="G61" s="302">
        <v>0.42654615572644672</v>
      </c>
      <c r="H61" s="302">
        <f t="shared" ref="H61:H68" si="16">SUM(F61:G61)</f>
        <v>0.74205805861704977</v>
      </c>
      <c r="I61" s="303"/>
      <c r="J61" s="302">
        <v>0.45372254559706493</v>
      </c>
      <c r="K61" s="302">
        <v>0.68670459967950737</v>
      </c>
      <c r="L61" s="302">
        <f t="shared" ref="L61:L68" si="17">SUM(J61:K61)</f>
        <v>1.1404271452765724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0.29097033041108933</v>
      </c>
      <c r="C62" s="302">
        <v>0.25668320497350217</v>
      </c>
      <c r="D62" s="302">
        <f t="shared" si="15"/>
        <v>0.54765353538459149</v>
      </c>
      <c r="E62" s="303"/>
      <c r="F62" s="302">
        <v>0.44901743664657623</v>
      </c>
      <c r="G62" s="302">
        <v>0.43453410489604694</v>
      </c>
      <c r="H62" s="302">
        <f t="shared" si="16"/>
        <v>0.88355154154262316</v>
      </c>
      <c r="I62" s="303"/>
      <c r="J62" s="302">
        <v>0.60311836579726263</v>
      </c>
      <c r="K62" s="302">
        <v>0.50573190971659188</v>
      </c>
      <c r="L62" s="302">
        <f t="shared" si="17"/>
        <v>1.1088502755138545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0.30241213570259018</v>
      </c>
      <c r="C63" s="302">
        <v>0.15551069702310955</v>
      </c>
      <c r="D63" s="302">
        <f t="shared" si="15"/>
        <v>0.45792283272569972</v>
      </c>
      <c r="E63" s="303"/>
      <c r="F63" s="302">
        <v>0.41480235115565023</v>
      </c>
      <c r="G63" s="302">
        <v>0.24289830214901256</v>
      </c>
      <c r="H63" s="302">
        <f t="shared" si="16"/>
        <v>0.65770065330466276</v>
      </c>
      <c r="I63" s="303"/>
      <c r="J63" s="302">
        <v>0.40339222245163597</v>
      </c>
      <c r="K63" s="302">
        <v>0.31538652072463719</v>
      </c>
      <c r="L63" s="302">
        <f t="shared" si="17"/>
        <v>0.7187787431762731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0.19159970742583363</v>
      </c>
      <c r="C64" s="302">
        <v>0.42527817512916793</v>
      </c>
      <c r="D64" s="302">
        <f t="shared" si="15"/>
        <v>0.61687788255500153</v>
      </c>
      <c r="E64" s="303"/>
      <c r="F64" s="302">
        <v>0.18427184378537378</v>
      </c>
      <c r="G64" s="302">
        <v>0.44610270857986944</v>
      </c>
      <c r="H64" s="302">
        <f t="shared" si="16"/>
        <v>0.6303745523652432</v>
      </c>
      <c r="I64" s="303"/>
      <c r="J64" s="302">
        <v>0.12106854569595299</v>
      </c>
      <c r="K64" s="302">
        <v>0.48411206786930389</v>
      </c>
      <c r="L64" s="302">
        <f t="shared" si="17"/>
        <v>0.60518061356525688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3.5885948139139749E-2</v>
      </c>
      <c r="C65" s="302">
        <v>1.9866429407214035E-2</v>
      </c>
      <c r="D65" s="302">
        <f t="shared" si="15"/>
        <v>5.5752377546353787E-2</v>
      </c>
      <c r="E65" s="303"/>
      <c r="F65" s="302">
        <v>5.5921196059689975E-2</v>
      </c>
      <c r="G65" s="302">
        <v>3.300505786616232E-2</v>
      </c>
      <c r="H65" s="302">
        <f t="shared" si="16"/>
        <v>8.8926253925852294E-2</v>
      </c>
      <c r="I65" s="303"/>
      <c r="J65" s="302">
        <v>5.5580447439626625E-2</v>
      </c>
      <c r="K65" s="302">
        <v>3.8991260973955055E-2</v>
      </c>
      <c r="L65" s="302">
        <f t="shared" si="17"/>
        <v>9.4571708413581673E-2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0.12509163627887762</v>
      </c>
      <c r="C66" s="302">
        <v>0.13706411736722801</v>
      </c>
      <c r="D66" s="302">
        <f t="shared" si="15"/>
        <v>0.26215575364610566</v>
      </c>
      <c r="E66" s="303"/>
      <c r="F66" s="302">
        <v>0.1991397880385686</v>
      </c>
      <c r="G66" s="302">
        <v>0.19797932839667001</v>
      </c>
      <c r="H66" s="302">
        <f t="shared" si="16"/>
        <v>0.39711911643523862</v>
      </c>
      <c r="I66" s="303"/>
      <c r="J66" s="302">
        <v>0.20365284060750621</v>
      </c>
      <c r="K66" s="302">
        <v>0.27253384962565758</v>
      </c>
      <c r="L66" s="302">
        <f t="shared" si="17"/>
        <v>0.47618669023316379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0.10815460009657113</v>
      </c>
      <c r="C67" s="302">
        <v>0.77138203298030861</v>
      </c>
      <c r="D67" s="302">
        <f t="shared" si="15"/>
        <v>0.87953663307687968</v>
      </c>
      <c r="E67" s="303"/>
      <c r="F67" s="302">
        <v>0.12870239325674007</v>
      </c>
      <c r="G67" s="302">
        <v>0.88139260713473522</v>
      </c>
      <c r="H67" s="302">
        <f t="shared" si="16"/>
        <v>1.0100950003914753</v>
      </c>
      <c r="I67" s="303"/>
      <c r="J67" s="302">
        <v>0.23044830375064429</v>
      </c>
      <c r="K67" s="302">
        <v>0.83640601538012149</v>
      </c>
      <c r="L67" s="302">
        <f t="shared" si="17"/>
        <v>1.0668543191307658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0.28091309333773584</v>
      </c>
      <c r="C68" s="302">
        <v>0.3471016034471181</v>
      </c>
      <c r="D68" s="302">
        <f t="shared" si="15"/>
        <v>0.62801469678485389</v>
      </c>
      <c r="E68" s="303"/>
      <c r="F68" s="302">
        <v>0.34841393023617684</v>
      </c>
      <c r="G68" s="302">
        <v>0.39577524333319553</v>
      </c>
      <c r="H68" s="302">
        <f t="shared" si="16"/>
        <v>0.74418917356937242</v>
      </c>
      <c r="I68" s="303"/>
      <c r="J68" s="302">
        <v>0.6375996987440381</v>
      </c>
      <c r="K68" s="302">
        <v>0.45889143565195789</v>
      </c>
      <c r="L68" s="302">
        <f t="shared" si="17"/>
        <v>1.096491134395996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1.7410018610151385</v>
      </c>
      <c r="C70" s="311">
        <f t="shared" ref="C70:L70" si="18">SUM(C60:C68)</f>
        <v>2.6479981389848586</v>
      </c>
      <c r="D70" s="311">
        <f t="shared" si="18"/>
        <v>4.3889999999999976</v>
      </c>
      <c r="E70" s="311"/>
      <c r="F70" s="311">
        <f t="shared" si="18"/>
        <v>2.4291453805239502</v>
      </c>
      <c r="G70" s="311">
        <f t="shared" si="18"/>
        <v>3.5528546194760566</v>
      </c>
      <c r="H70" s="311">
        <f t="shared" si="18"/>
        <v>5.9820000000000073</v>
      </c>
      <c r="I70" s="311"/>
      <c r="J70" s="311">
        <f t="shared" si="18"/>
        <v>3.1007142857438219</v>
      </c>
      <c r="K70" s="311">
        <f t="shared" si="18"/>
        <v>4.1342857142561691</v>
      </c>
      <c r="L70" s="311">
        <f t="shared" si="18"/>
        <v>7.2349999999999914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0.34729807988629585</v>
      </c>
      <c r="C77" s="302">
        <v>1.7522866184492847</v>
      </c>
      <c r="D77" s="302">
        <f>SUM(B77:C77)</f>
        <v>2.0995846983355806</v>
      </c>
      <c r="E77" s="303"/>
      <c r="F77" s="302">
        <v>0.5684452196132137</v>
      </c>
      <c r="G77" s="302">
        <v>2.3556291449530606</v>
      </c>
      <c r="H77" s="302">
        <f>SUM(F77:G77)</f>
        <v>2.9240743645662741</v>
      </c>
      <c r="I77" s="303"/>
      <c r="J77" s="302">
        <v>0.37809839268279477</v>
      </c>
      <c r="K77" s="302">
        <v>1.5007436639759644</v>
      </c>
      <c r="L77" s="302">
        <f>SUM(J77:K77)</f>
        <v>1.8788420566587591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0.47589709627106563</v>
      </c>
      <c r="C78" s="302">
        <v>2.3740336472771943</v>
      </c>
      <c r="D78" s="302">
        <f t="shared" ref="D78:D85" si="19">SUM(B78:C78)</f>
        <v>2.8499307435482599</v>
      </c>
      <c r="E78" s="303"/>
      <c r="F78" s="302">
        <v>0.80809144031205116</v>
      </c>
      <c r="G78" s="302">
        <v>3.6769883244844399</v>
      </c>
      <c r="H78" s="302">
        <f t="shared" ref="H78:H85" si="20">SUM(F78:G78)</f>
        <v>4.4850797647964908</v>
      </c>
      <c r="I78" s="303"/>
      <c r="J78" s="302">
        <v>0.5506768547707388</v>
      </c>
      <c r="K78" s="302">
        <v>3.0619626519116583</v>
      </c>
      <c r="L78" s="302">
        <f t="shared" ref="L78:L85" si="21">SUM(J78:K78)</f>
        <v>3.6126395066823971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0.48555149599647179</v>
      </c>
      <c r="C79" s="302">
        <v>1.3509282125600364</v>
      </c>
      <c r="D79" s="302">
        <f t="shared" si="19"/>
        <v>1.8364797085565081</v>
      </c>
      <c r="E79" s="303"/>
      <c r="F79" s="302">
        <v>0.70445030510824513</v>
      </c>
      <c r="G79" s="302">
        <v>1.9336489856272356</v>
      </c>
      <c r="H79" s="302">
        <f t="shared" si="20"/>
        <v>2.6380992907354806</v>
      </c>
      <c r="I79" s="303"/>
      <c r="J79" s="302">
        <v>0.48328627604549501</v>
      </c>
      <c r="K79" s="302">
        <v>1.2319158705696391</v>
      </c>
      <c r="L79" s="302">
        <f t="shared" si="21"/>
        <v>1.7152021466151341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0.69855823226407809</v>
      </c>
      <c r="C80" s="302">
        <v>0.25819372481908831</v>
      </c>
      <c r="D80" s="302">
        <f t="shared" si="19"/>
        <v>0.9567519570831664</v>
      </c>
      <c r="E80" s="303"/>
      <c r="F80" s="302">
        <v>0.86104513812185712</v>
      </c>
      <c r="G80" s="302">
        <v>0.34689728652738766</v>
      </c>
      <c r="H80" s="302">
        <f t="shared" si="20"/>
        <v>1.2079424246492447</v>
      </c>
      <c r="I80" s="303"/>
      <c r="J80" s="302">
        <v>0.45594577894013505</v>
      </c>
      <c r="K80" s="302">
        <v>0.308040081108783</v>
      </c>
      <c r="L80" s="302">
        <f t="shared" si="21"/>
        <v>0.763985860048918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9.9003267005986037E-2</v>
      </c>
      <c r="C81" s="302">
        <v>1.8599142039569276</v>
      </c>
      <c r="D81" s="302">
        <f t="shared" si="19"/>
        <v>1.9589174709629136</v>
      </c>
      <c r="E81" s="303"/>
      <c r="F81" s="302">
        <v>0.13482842125308372</v>
      </c>
      <c r="G81" s="302">
        <v>1.7305686469101096</v>
      </c>
      <c r="H81" s="302">
        <f t="shared" si="20"/>
        <v>1.8653970681631933</v>
      </c>
      <c r="I81" s="303"/>
      <c r="J81" s="302">
        <v>0.11400725828351933</v>
      </c>
      <c r="K81" s="302">
        <v>0.97149367599402836</v>
      </c>
      <c r="L81" s="302">
        <f t="shared" si="21"/>
        <v>1.0855009342775477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0.19162934581669577</v>
      </c>
      <c r="C82" s="302">
        <v>3.7889312533688352E-2</v>
      </c>
      <c r="D82" s="302">
        <f t="shared" si="19"/>
        <v>0.22951865835038412</v>
      </c>
      <c r="E82" s="303"/>
      <c r="F82" s="302">
        <v>0.20800993754453667</v>
      </c>
      <c r="G82" s="302">
        <v>4.8402821673780808E-2</v>
      </c>
      <c r="H82" s="302">
        <f t="shared" si="20"/>
        <v>0.25641275921831747</v>
      </c>
      <c r="I82" s="303"/>
      <c r="J82" s="302">
        <v>0.13141346871049189</v>
      </c>
      <c r="K82" s="302">
        <v>3.5535474699249454E-2</v>
      </c>
      <c r="L82" s="302">
        <f t="shared" si="21"/>
        <v>0.16694894340974134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0.15986367749330599</v>
      </c>
      <c r="C83" s="302">
        <v>0.21087953503405366</v>
      </c>
      <c r="D83" s="302">
        <f t="shared" si="19"/>
        <v>0.37074321252735964</v>
      </c>
      <c r="E83" s="303"/>
      <c r="F83" s="302">
        <v>0.20152770739314402</v>
      </c>
      <c r="G83" s="302">
        <v>0.2454710182169188</v>
      </c>
      <c r="H83" s="302">
        <f t="shared" si="20"/>
        <v>0.44699872561006282</v>
      </c>
      <c r="I83" s="303"/>
      <c r="J83" s="302">
        <v>0.11759671315902903</v>
      </c>
      <c r="K83" s="302">
        <v>0.20409766872193369</v>
      </c>
      <c r="L83" s="302">
        <f t="shared" si="21"/>
        <v>0.32169438188096272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0.20345462427624719</v>
      </c>
      <c r="C84" s="302">
        <v>0.60124455829976564</v>
      </c>
      <c r="D84" s="302">
        <f t="shared" si="19"/>
        <v>0.80469918257601281</v>
      </c>
      <c r="E84" s="303"/>
      <c r="F84" s="302">
        <v>0.21160474048561634</v>
      </c>
      <c r="G84" s="302">
        <v>0.54644252139127103</v>
      </c>
      <c r="H84" s="302">
        <f t="shared" si="20"/>
        <v>0.75804726187688742</v>
      </c>
      <c r="I84" s="303"/>
      <c r="J84" s="302">
        <v>0.11038371723631527</v>
      </c>
      <c r="K84" s="302">
        <v>0.32264644675003001</v>
      </c>
      <c r="L84" s="302">
        <f t="shared" si="21"/>
        <v>0.43303016398634531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0.12001911068084968</v>
      </c>
      <c r="C85" s="302">
        <v>0.30035525737896418</v>
      </c>
      <c r="D85" s="302">
        <f t="shared" si="19"/>
        <v>0.42037436805981387</v>
      </c>
      <c r="E85" s="303"/>
      <c r="F85" s="302">
        <v>0.11972201515535606</v>
      </c>
      <c r="G85" s="302">
        <v>0.26622632522870843</v>
      </c>
      <c r="H85" s="302">
        <f t="shared" si="20"/>
        <v>0.3859483403840645</v>
      </c>
      <c r="I85" s="303"/>
      <c r="J85" s="302">
        <v>0.13366229999048679</v>
      </c>
      <c r="K85" s="302">
        <v>0.1854937064496931</v>
      </c>
      <c r="L85" s="302">
        <f t="shared" si="21"/>
        <v>0.31915600644017988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2.7812749296909955</v>
      </c>
      <c r="C87" s="311">
        <f t="shared" ref="C87:D87" si="22">SUM(C77:C85)</f>
        <v>8.7457250703090033</v>
      </c>
      <c r="D87" s="311">
        <f t="shared" si="22"/>
        <v>11.527000000000001</v>
      </c>
      <c r="E87" s="311"/>
      <c r="F87" s="311">
        <f t="shared" ref="F87:H87" si="23">SUM(F77:F85)</f>
        <v>3.8177249249871039</v>
      </c>
      <c r="G87" s="311">
        <f t="shared" si="23"/>
        <v>11.15027507501291</v>
      </c>
      <c r="H87" s="311">
        <f t="shared" si="23"/>
        <v>14.968000000000018</v>
      </c>
      <c r="I87" s="311"/>
      <c r="J87" s="311">
        <f t="shared" ref="J87:L87" si="24">SUM(J77:J85)</f>
        <v>2.475070759819006</v>
      </c>
      <c r="K87" s="311">
        <f t="shared" si="24"/>
        <v>7.8219292401809781</v>
      </c>
      <c r="L87" s="311">
        <f t="shared" si="24"/>
        <v>10.296999999999985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0.84617810549193795</v>
      </c>
      <c r="C94" s="302">
        <v>3.6166351070697931</v>
      </c>
      <c r="D94" s="302">
        <f>SUM(B94:C94)</f>
        <v>4.4628132125617306</v>
      </c>
      <c r="E94" s="303"/>
      <c r="F94" s="302">
        <v>1.1251458880351646</v>
      </c>
      <c r="G94" s="302">
        <v>4.1555605217250209</v>
      </c>
      <c r="H94" s="302">
        <f>SUM(F94:G94)</f>
        <v>5.2807064097601852</v>
      </c>
      <c r="I94" s="303"/>
      <c r="J94" s="302">
        <v>0.94395671128624148</v>
      </c>
      <c r="K94" s="302">
        <v>3.2791257975472834</v>
      </c>
      <c r="L94" s="302">
        <f>SUM(J94:K94)</f>
        <v>4.2230825088335244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1.0184626425658392</v>
      </c>
      <c r="C95" s="302">
        <v>4.1337893098668737</v>
      </c>
      <c r="D95" s="302">
        <f t="shared" ref="D95:D102" si="25">SUM(B95:C95)</f>
        <v>5.1522519524327128</v>
      </c>
      <c r="E95" s="303"/>
      <c r="F95" s="302">
        <v>1.3648198005189369</v>
      </c>
      <c r="G95" s="302">
        <v>5.3948603573124565</v>
      </c>
      <c r="H95" s="302">
        <f t="shared" ref="H95:H102" si="26">SUM(F95:G95)</f>
        <v>6.7596801578313936</v>
      </c>
      <c r="I95" s="303"/>
      <c r="J95" s="302">
        <v>1.3127047992567302</v>
      </c>
      <c r="K95" s="302">
        <v>5.3830416107625272</v>
      </c>
      <c r="L95" s="302">
        <f t="shared" ref="L95:L102" si="27">SUM(J95:K95)</f>
        <v>6.6957464100192574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1.2281577728446518</v>
      </c>
      <c r="C96" s="302">
        <v>3.0037722693213507</v>
      </c>
      <c r="D96" s="302">
        <f t="shared" si="25"/>
        <v>4.2319300421660024</v>
      </c>
      <c r="E96" s="303"/>
      <c r="F96" s="302">
        <v>1.3331859770047485</v>
      </c>
      <c r="G96" s="302">
        <v>3.4781525106088282</v>
      </c>
      <c r="H96" s="302">
        <f t="shared" si="26"/>
        <v>4.8113384876135772</v>
      </c>
      <c r="I96" s="303"/>
      <c r="J96" s="302">
        <v>1.1491498578624519</v>
      </c>
      <c r="K96" s="302">
        <v>2.8469616958891955</v>
      </c>
      <c r="L96" s="302">
        <f t="shared" si="27"/>
        <v>3.9961115537516472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1.6078612783785737</v>
      </c>
      <c r="C97" s="302">
        <v>0.74190952412832223</v>
      </c>
      <c r="D97" s="302">
        <f t="shared" si="25"/>
        <v>2.349770802506896</v>
      </c>
      <c r="E97" s="303"/>
      <c r="F97" s="302">
        <v>1.7338843144616947</v>
      </c>
      <c r="G97" s="302">
        <v>0.91346597951082609</v>
      </c>
      <c r="H97" s="302">
        <f t="shared" si="26"/>
        <v>2.6473502939725209</v>
      </c>
      <c r="I97" s="303"/>
      <c r="J97" s="302">
        <v>1.1492573982989926</v>
      </c>
      <c r="K97" s="302">
        <v>0.88567352641112163</v>
      </c>
      <c r="L97" s="302">
        <f t="shared" si="27"/>
        <v>2.0349309247101144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0.52881812113917614</v>
      </c>
      <c r="C98" s="302">
        <v>5.6612006822472258</v>
      </c>
      <c r="D98" s="302">
        <f t="shared" si="25"/>
        <v>6.1900188033864021</v>
      </c>
      <c r="E98" s="303"/>
      <c r="F98" s="302">
        <v>0.49764857688836878</v>
      </c>
      <c r="G98" s="302">
        <v>4.8034681200958129</v>
      </c>
      <c r="H98" s="302">
        <f t="shared" si="26"/>
        <v>5.3011166969841819</v>
      </c>
      <c r="I98" s="303"/>
      <c r="J98" s="302">
        <v>0.51173316303239758</v>
      </c>
      <c r="K98" s="302">
        <v>3.3374928768550016</v>
      </c>
      <c r="L98" s="302">
        <f t="shared" si="27"/>
        <v>3.849226039887399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0.19729062993748739</v>
      </c>
      <c r="C99" s="302">
        <v>0.20491486214339075</v>
      </c>
      <c r="D99" s="302">
        <f t="shared" si="25"/>
        <v>0.40220549208087814</v>
      </c>
      <c r="E99" s="303"/>
      <c r="F99" s="302">
        <v>0.23224210380418225</v>
      </c>
      <c r="G99" s="302">
        <v>0.24399993552797691</v>
      </c>
      <c r="H99" s="302">
        <f t="shared" si="26"/>
        <v>0.47624203933215914</v>
      </c>
      <c r="I99" s="303"/>
      <c r="J99" s="302">
        <v>0.17370960615481157</v>
      </c>
      <c r="K99" s="302">
        <v>0.26612397288466277</v>
      </c>
      <c r="L99" s="302">
        <f t="shared" si="27"/>
        <v>0.43983357903947434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0.4308903222225029</v>
      </c>
      <c r="C100" s="302">
        <v>0.49591302667008746</v>
      </c>
      <c r="D100" s="302">
        <f t="shared" si="25"/>
        <v>0.92680334889259042</v>
      </c>
      <c r="E100" s="303"/>
      <c r="F100" s="302">
        <v>0.43632071088015523</v>
      </c>
      <c r="G100" s="302">
        <v>0.51860402498483082</v>
      </c>
      <c r="H100" s="302">
        <f t="shared" si="26"/>
        <v>0.95492473586498605</v>
      </c>
      <c r="I100" s="303"/>
      <c r="J100" s="302">
        <v>0.35341184724713076</v>
      </c>
      <c r="K100" s="302">
        <v>0.4906232182687239</v>
      </c>
      <c r="L100" s="302">
        <f t="shared" si="27"/>
        <v>0.84403506551585461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0.52500124633358825</v>
      </c>
      <c r="C101" s="302">
        <v>2.8424778874460865</v>
      </c>
      <c r="D101" s="302">
        <f t="shared" si="25"/>
        <v>3.3674791337796748</v>
      </c>
      <c r="E101" s="303"/>
      <c r="F101" s="302">
        <v>0.46552494091229374</v>
      </c>
      <c r="G101" s="302">
        <v>2.678087278254984</v>
      </c>
      <c r="H101" s="302">
        <f t="shared" si="26"/>
        <v>3.1436122191672777</v>
      </c>
      <c r="I101" s="303"/>
      <c r="J101" s="302">
        <v>0.38029205915887804</v>
      </c>
      <c r="K101" s="302">
        <v>1.9343366370743944</v>
      </c>
      <c r="L101" s="302">
        <f t="shared" si="27"/>
        <v>2.3146286962332723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0.54464262790397866</v>
      </c>
      <c r="C102" s="302">
        <v>1.1280845842891405</v>
      </c>
      <c r="D102" s="302">
        <f t="shared" si="25"/>
        <v>1.6727272121931192</v>
      </c>
      <c r="E102" s="303"/>
      <c r="F102" s="302">
        <v>0.40250835774453292</v>
      </c>
      <c r="G102" s="302">
        <v>1.0185206017292032</v>
      </c>
      <c r="H102" s="302">
        <f t="shared" si="26"/>
        <v>1.4210289594737362</v>
      </c>
      <c r="I102" s="303"/>
      <c r="J102" s="302">
        <v>0.51662584168396108</v>
      </c>
      <c r="K102" s="302">
        <v>0.80677938032550034</v>
      </c>
      <c r="L102" s="302">
        <f t="shared" si="27"/>
        <v>1.3234052220094614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6.9273027468177357</v>
      </c>
      <c r="C104" s="311">
        <f t="shared" ref="C104:D104" si="28">SUM(C94:C102)</f>
        <v>21.828697253182273</v>
      </c>
      <c r="D104" s="311">
        <f t="shared" si="28"/>
        <v>28.756000000000007</v>
      </c>
      <c r="E104" s="311"/>
      <c r="F104" s="311">
        <f t="shared" ref="F104:H104" si="29">SUM(F94:F102)</f>
        <v>7.5912806702500779</v>
      </c>
      <c r="G104" s="311">
        <f t="shared" si="29"/>
        <v>23.204719329749942</v>
      </c>
      <c r="H104" s="311">
        <f t="shared" si="29"/>
        <v>30.796000000000021</v>
      </c>
      <c r="I104" s="311"/>
      <c r="J104" s="311">
        <f t="shared" ref="J104:L104" si="30">SUM(J94:J102)</f>
        <v>6.4908412839815943</v>
      </c>
      <c r="K104" s="311">
        <f t="shared" si="30"/>
        <v>19.230158716018412</v>
      </c>
      <c r="L104" s="311">
        <f t="shared" si="30"/>
        <v>25.721000000000004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4.0936669848533953E-2</v>
      </c>
      <c r="C111" s="302">
        <v>0.17404573438473819</v>
      </c>
      <c r="D111" s="302">
        <f>SUM(B111:C111)</f>
        <v>0.21498240423327214</v>
      </c>
      <c r="E111" s="303"/>
      <c r="F111" s="302">
        <v>0.15974601076674566</v>
      </c>
      <c r="G111" s="302">
        <v>0.37118643020215081</v>
      </c>
      <c r="H111" s="302">
        <f>SUM(F111:G111)</f>
        <v>0.53093244096889647</v>
      </c>
      <c r="I111" s="303"/>
      <c r="J111" s="302">
        <v>0.13472028121443416</v>
      </c>
      <c r="K111" s="302">
        <v>0.3413587676243941</v>
      </c>
      <c r="L111" s="302">
        <f>SUM(J111:K111)</f>
        <v>0.47607904883882823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5.8308200760169578E-2</v>
      </c>
      <c r="C112" s="302">
        <v>0.32617902998985121</v>
      </c>
      <c r="D112" s="302">
        <f t="shared" ref="D112:D119" si="31">SUM(B112:C112)</f>
        <v>0.38448723075002078</v>
      </c>
      <c r="E112" s="303"/>
      <c r="F112" s="302">
        <v>0.22404674235040789</v>
      </c>
      <c r="G112" s="302">
        <v>0.81372316958830981</v>
      </c>
      <c r="H112" s="302">
        <f t="shared" ref="H112:H119" si="32">SUM(F112:G112)</f>
        <v>1.0377699119387178</v>
      </c>
      <c r="I112" s="303"/>
      <c r="J112" s="302">
        <v>0.24468061610734135</v>
      </c>
      <c r="K112" s="302">
        <v>0.99961249498608551</v>
      </c>
      <c r="L112" s="302">
        <f t="shared" ref="L112:L119" si="33">SUM(J112:K112)</f>
        <v>1.2442931110934268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5.7877541022638646E-2</v>
      </c>
      <c r="C113" s="302">
        <v>0.18371027260780584</v>
      </c>
      <c r="D113" s="302">
        <f t="shared" si="31"/>
        <v>0.24158781363044449</v>
      </c>
      <c r="E113" s="303"/>
      <c r="F113" s="302">
        <v>0.19571582977327787</v>
      </c>
      <c r="G113" s="302">
        <v>0.46014213385764585</v>
      </c>
      <c r="H113" s="302">
        <f t="shared" si="32"/>
        <v>0.65585796363092375</v>
      </c>
      <c r="I113" s="303"/>
      <c r="J113" s="302">
        <v>0.17645131556091412</v>
      </c>
      <c r="K113" s="302">
        <v>0.41668024206819371</v>
      </c>
      <c r="L113" s="302">
        <f t="shared" si="33"/>
        <v>0.59313155762910785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0.10055517637445206</v>
      </c>
      <c r="C114" s="302">
        <v>2.9138594372550754E-2</v>
      </c>
      <c r="D114" s="302">
        <f t="shared" si="31"/>
        <v>0.12969377074700281</v>
      </c>
      <c r="E114" s="303"/>
      <c r="F114" s="302">
        <v>0.2216753067574104</v>
      </c>
      <c r="G114" s="302">
        <v>5.9502141182577864E-2</v>
      </c>
      <c r="H114" s="302">
        <f t="shared" si="32"/>
        <v>0.28117744793998828</v>
      </c>
      <c r="I114" s="303"/>
      <c r="J114" s="302">
        <v>0.23220145403539305</v>
      </c>
      <c r="K114" s="302">
        <v>3.4843080848660786E-2</v>
      </c>
      <c r="L114" s="302">
        <f t="shared" si="33"/>
        <v>0.26704453488405383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1.1859651247546704E-2</v>
      </c>
      <c r="C115" s="302">
        <v>0.35376746263994568</v>
      </c>
      <c r="D115" s="302">
        <f t="shared" si="31"/>
        <v>0.36562711388749236</v>
      </c>
      <c r="E115" s="303"/>
      <c r="F115" s="302">
        <v>9.0206727873721346E-2</v>
      </c>
      <c r="G115" s="302">
        <v>0.57293157107729964</v>
      </c>
      <c r="H115" s="302">
        <f t="shared" si="32"/>
        <v>0.66313829895102094</v>
      </c>
      <c r="I115" s="303"/>
      <c r="J115" s="302">
        <v>0.1203566205004708</v>
      </c>
      <c r="K115" s="302">
        <v>0.43059096103913092</v>
      </c>
      <c r="L115" s="302">
        <f t="shared" si="33"/>
        <v>0.55094758153960166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1.3475858140174614E-2</v>
      </c>
      <c r="C116" s="302">
        <v>1.3840685974270892E-2</v>
      </c>
      <c r="D116" s="302">
        <f t="shared" si="31"/>
        <v>2.7316544114445507E-2</v>
      </c>
      <c r="E116" s="303"/>
      <c r="F116" s="302">
        <v>7.6575100622743197E-2</v>
      </c>
      <c r="G116" s="302">
        <v>2.8709401669080203E-2</v>
      </c>
      <c r="H116" s="302">
        <f t="shared" si="32"/>
        <v>0.1052845022918234</v>
      </c>
      <c r="I116" s="303"/>
      <c r="J116" s="302">
        <v>6.5692862996919191E-2</v>
      </c>
      <c r="K116" s="302">
        <v>2.8371706441527988E-2</v>
      </c>
      <c r="L116" s="302">
        <f t="shared" si="33"/>
        <v>9.4064569438447182E-2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0.1377955391661902</v>
      </c>
      <c r="C117" s="302">
        <v>7.5839872302704503E-2</v>
      </c>
      <c r="D117" s="302">
        <f t="shared" si="31"/>
        <v>0.2136354114688947</v>
      </c>
      <c r="E117" s="303"/>
      <c r="F117" s="302">
        <v>0.30706212160691559</v>
      </c>
      <c r="G117" s="302">
        <v>0.13746616549681875</v>
      </c>
      <c r="H117" s="302">
        <f t="shared" si="32"/>
        <v>0.44452828710373438</v>
      </c>
      <c r="I117" s="303"/>
      <c r="J117" s="302">
        <v>0.29270152641586061</v>
      </c>
      <c r="K117" s="302">
        <v>0.14332244639640865</v>
      </c>
      <c r="L117" s="302">
        <f t="shared" si="33"/>
        <v>0.43602397281226923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2.1709843066182806E-3</v>
      </c>
      <c r="C118" s="302">
        <v>7.5401449461504497E-2</v>
      </c>
      <c r="D118" s="302">
        <f t="shared" si="31"/>
        <v>7.7572433768122784E-2</v>
      </c>
      <c r="E118" s="303"/>
      <c r="F118" s="302">
        <v>1.2267070825215507E-2</v>
      </c>
      <c r="G118" s="302">
        <v>0.11466605237491002</v>
      </c>
      <c r="H118" s="302">
        <f t="shared" si="32"/>
        <v>0.12693312320012554</v>
      </c>
      <c r="I118" s="303"/>
      <c r="J118" s="302">
        <v>2.1276606221094469E-2</v>
      </c>
      <c r="K118" s="302">
        <v>0.11354758656330363</v>
      </c>
      <c r="L118" s="302">
        <f t="shared" si="33"/>
        <v>0.13482419278439811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5.6562956590292292E-3</v>
      </c>
      <c r="C119" s="302">
        <v>2.2440981741273985E-2</v>
      </c>
      <c r="D119" s="302">
        <f t="shared" si="31"/>
        <v>2.8097277400303215E-2</v>
      </c>
      <c r="E119" s="303"/>
      <c r="F119" s="302">
        <v>3.7603393806653146E-2</v>
      </c>
      <c r="G119" s="302">
        <v>3.2774630168113238E-2</v>
      </c>
      <c r="H119" s="302">
        <f t="shared" si="32"/>
        <v>7.037802397476639E-2</v>
      </c>
      <c r="I119" s="303"/>
      <c r="J119" s="302">
        <v>4.3461241989240847E-2</v>
      </c>
      <c r="K119" s="302">
        <v>2.4130188990627459E-2</v>
      </c>
      <c r="L119" s="302">
        <f t="shared" si="33"/>
        <v>6.7591430979868306E-2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0.42863591652535327</v>
      </c>
      <c r="C121" s="311">
        <f t="shared" ref="C121:D121" si="34">SUM(C111:C119)</f>
        <v>1.2543640834746455</v>
      </c>
      <c r="D121" s="311">
        <f t="shared" si="34"/>
        <v>1.6829999999999985</v>
      </c>
      <c r="E121" s="311"/>
      <c r="F121" s="311">
        <f t="shared" ref="F121:H121" si="35">SUM(F111:F119)</f>
        <v>1.3248983043830906</v>
      </c>
      <c r="G121" s="311">
        <f t="shared" si="35"/>
        <v>2.591101695616906</v>
      </c>
      <c r="H121" s="311">
        <f t="shared" si="35"/>
        <v>3.9159999999999968</v>
      </c>
      <c r="I121" s="311"/>
      <c r="J121" s="311">
        <f t="shared" ref="J121:L121" si="36">SUM(J111:J119)</f>
        <v>1.3315425250416686</v>
      </c>
      <c r="K121" s="311">
        <f t="shared" si="36"/>
        <v>2.5324574749583331</v>
      </c>
      <c r="L121" s="311">
        <f t="shared" si="36"/>
        <v>3.8640000000000012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0.10093293145343696</v>
      </c>
      <c r="C128" s="302">
        <v>0.45741073686626893</v>
      </c>
      <c r="D128" s="302">
        <f>SUM(B128:C128)</f>
        <v>0.55834366831970583</v>
      </c>
      <c r="E128" s="303"/>
      <c r="F128" s="302">
        <v>0.10315092361596614</v>
      </c>
      <c r="G128" s="302">
        <v>0.70932222257756627</v>
      </c>
      <c r="H128" s="302">
        <f>SUM(F128:G128)</f>
        <v>0.81247314619353239</v>
      </c>
      <c r="I128" s="303"/>
      <c r="J128" s="302">
        <v>0.12485931197481034</v>
      </c>
      <c r="K128" s="302">
        <v>0.79257748455589883</v>
      </c>
      <c r="L128" s="302">
        <f>SUM(J128:K128)</f>
        <v>0.9174367965307092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0.17895977139667557</v>
      </c>
      <c r="C129" s="302">
        <v>0.37569750761150628</v>
      </c>
      <c r="D129" s="302">
        <f t="shared" ref="D129:D136" si="37">SUM(B129:C129)</f>
        <v>0.55465727900818185</v>
      </c>
      <c r="E129" s="303"/>
      <c r="F129" s="302">
        <v>0.21856414574772831</v>
      </c>
      <c r="G129" s="302">
        <v>0.60109057524536824</v>
      </c>
      <c r="H129" s="302">
        <f t="shared" ref="H129:H136" si="38">SUM(F129:G129)</f>
        <v>0.81965472099309655</v>
      </c>
      <c r="I129" s="303"/>
      <c r="J129" s="302">
        <v>0.34613739751605682</v>
      </c>
      <c r="K129" s="302">
        <v>0.78685206862298041</v>
      </c>
      <c r="L129" s="302">
        <f t="shared" ref="L129:L136" si="39">SUM(J129:K129)</f>
        <v>1.1329894661390372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0.257325291126345</v>
      </c>
      <c r="C130" s="302">
        <v>0.32621072249009531</v>
      </c>
      <c r="D130" s="302">
        <f t="shared" si="37"/>
        <v>0.58353601361644025</v>
      </c>
      <c r="E130" s="303"/>
      <c r="F130" s="302">
        <v>0.25907399390864816</v>
      </c>
      <c r="G130" s="302">
        <v>0.47010921678770368</v>
      </c>
      <c r="H130" s="302">
        <f t="shared" si="38"/>
        <v>0.72918321069635184</v>
      </c>
      <c r="I130" s="303"/>
      <c r="J130" s="302">
        <v>0.34414464440402753</v>
      </c>
      <c r="K130" s="302">
        <v>0.50163029721090224</v>
      </c>
      <c r="L130" s="302">
        <f t="shared" si="39"/>
        <v>0.84577494161492983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0.21693064086271352</v>
      </c>
      <c r="C131" s="302">
        <v>5.9588644393711164E-2</v>
      </c>
      <c r="D131" s="302">
        <f t="shared" si="37"/>
        <v>0.27651928525642466</v>
      </c>
      <c r="E131" s="303"/>
      <c r="F131" s="302">
        <v>0.16649699941092058</v>
      </c>
      <c r="G131" s="302">
        <v>0.12686671520549198</v>
      </c>
      <c r="H131" s="302">
        <f t="shared" si="38"/>
        <v>0.29336371461641253</v>
      </c>
      <c r="I131" s="303"/>
      <c r="J131" s="302">
        <v>0.13111841132551133</v>
      </c>
      <c r="K131" s="302">
        <v>0.15841604934876929</v>
      </c>
      <c r="L131" s="302">
        <f t="shared" si="39"/>
        <v>0.28953446067428062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6.3588004948269453E-2</v>
      </c>
      <c r="C132" s="302">
        <v>0.29071498197743839</v>
      </c>
      <c r="D132" s="302">
        <f t="shared" si="37"/>
        <v>0.35430298692570783</v>
      </c>
      <c r="E132" s="303"/>
      <c r="F132" s="302">
        <v>4.2444055376202258E-2</v>
      </c>
      <c r="G132" s="302">
        <v>0.43758261260613879</v>
      </c>
      <c r="H132" s="302">
        <f t="shared" si="38"/>
        <v>0.48002666798234106</v>
      </c>
      <c r="I132" s="303"/>
      <c r="J132" s="302">
        <v>8.3810870672950011E-2</v>
      </c>
      <c r="K132" s="302">
        <v>0.48399099841960197</v>
      </c>
      <c r="L132" s="302">
        <f t="shared" si="39"/>
        <v>0.56780186909255193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5.9210453943719141E-2</v>
      </c>
      <c r="C133" s="302">
        <v>4.844221626008844E-2</v>
      </c>
      <c r="D133" s="302">
        <f t="shared" si="37"/>
        <v>0.10765267020380759</v>
      </c>
      <c r="E133" s="303"/>
      <c r="F133" s="302">
        <v>4.015636331373737E-2</v>
      </c>
      <c r="G133" s="302">
        <v>7.4596617219773301E-2</v>
      </c>
      <c r="H133" s="302">
        <f t="shared" si="38"/>
        <v>0.11475298053351067</v>
      </c>
      <c r="I133" s="303"/>
      <c r="J133" s="302">
        <v>5.2088417163999985E-2</v>
      </c>
      <c r="K133" s="302">
        <v>9.4653331756719111E-2</v>
      </c>
      <c r="L133" s="302">
        <f t="shared" si="39"/>
        <v>0.14674174892071909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8.3735661729471056E-2</v>
      </c>
      <c r="C134" s="302">
        <v>5.1826360376687829E-2</v>
      </c>
      <c r="D134" s="302">
        <f>SUM(B134:C134)</f>
        <v>0.13556202210615889</v>
      </c>
      <c r="E134" s="303"/>
      <c r="F134" s="302">
        <v>5.4413290038098229E-2</v>
      </c>
      <c r="G134" s="302">
        <v>0.11505865808306513</v>
      </c>
      <c r="H134" s="302">
        <f t="shared" si="38"/>
        <v>0.16947194812116337</v>
      </c>
      <c r="I134" s="303"/>
      <c r="J134" s="302">
        <v>6.2096332418405981E-2</v>
      </c>
      <c r="K134" s="302">
        <v>0.15514229215954151</v>
      </c>
      <c r="L134" s="302">
        <f t="shared" si="39"/>
        <v>0.21723862457794749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5.4123013680705954E-2</v>
      </c>
      <c r="C135" s="302">
        <v>0.72910783106800436</v>
      </c>
      <c r="D135" s="302">
        <f t="shared" si="37"/>
        <v>0.7832308447487103</v>
      </c>
      <c r="E135" s="303"/>
      <c r="F135" s="302">
        <v>3.8881183671874604E-2</v>
      </c>
      <c r="G135" s="302">
        <v>0.84271368158966153</v>
      </c>
      <c r="H135" s="302">
        <f t="shared" si="38"/>
        <v>0.88159486526153619</v>
      </c>
      <c r="I135" s="303"/>
      <c r="J135" s="302">
        <v>4.4180103102989941E-2</v>
      </c>
      <c r="K135" s="302">
        <v>1.0335047311166796</v>
      </c>
      <c r="L135" s="302">
        <f t="shared" si="39"/>
        <v>1.0776848342196697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8.1991642518535357E-2</v>
      </c>
      <c r="C136" s="302">
        <v>0.69920358729633025</v>
      </c>
      <c r="D136" s="302">
        <f t="shared" si="37"/>
        <v>0.78119522981486567</v>
      </c>
      <c r="E136" s="303"/>
      <c r="F136" s="302">
        <v>3.9792821296037194E-2</v>
      </c>
      <c r="G136" s="302">
        <v>0.70868592430599964</v>
      </c>
      <c r="H136" s="302">
        <f t="shared" si="38"/>
        <v>0.74847874560203687</v>
      </c>
      <c r="I136" s="303"/>
      <c r="J136" s="302">
        <v>5.9370566730373026E-2</v>
      </c>
      <c r="K136" s="302">
        <v>0.6954266914997721</v>
      </c>
      <c r="L136" s="302">
        <f t="shared" si="39"/>
        <v>0.7547972582301451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1.0967974116598722</v>
      </c>
      <c r="C138" s="311">
        <f t="shared" ref="C138" si="40">SUM(C128:C136)</f>
        <v>3.0382025883401313</v>
      </c>
      <c r="D138" s="311">
        <f>SUM(D128:D136)</f>
        <v>4.1350000000000025</v>
      </c>
      <c r="E138" s="311"/>
      <c r="F138" s="311">
        <f t="shared" ref="F138:H138" si="41">SUM(F128:F136)</f>
        <v>0.96297377637921289</v>
      </c>
      <c r="G138" s="311">
        <f t="shared" si="41"/>
        <v>4.0860262236207685</v>
      </c>
      <c r="H138" s="311">
        <f t="shared" si="41"/>
        <v>5.0489999999999808</v>
      </c>
      <c r="I138" s="311"/>
      <c r="J138" s="311">
        <f t="shared" ref="J138:L138" si="42">SUM(J128:J136)</f>
        <v>1.247806055309125</v>
      </c>
      <c r="K138" s="311">
        <f t="shared" si="42"/>
        <v>4.7021939446908654</v>
      </c>
      <c r="L138" s="311">
        <f t="shared" si="42"/>
        <v>5.9499999999999895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1.0680651099814555</v>
      </c>
      <c r="C145" s="302">
        <v>5.4321420994056888</v>
      </c>
      <c r="D145" s="302">
        <f>SUM(B145:C145)</f>
        <v>6.5002072093871446</v>
      </c>
      <c r="E145" s="303"/>
      <c r="F145" s="302">
        <v>1.685305688029052</v>
      </c>
      <c r="G145" s="302">
        <v>7.6529683524199354</v>
      </c>
      <c r="H145" s="302">
        <f>SUM(F145:G145)</f>
        <v>9.3382740404489866</v>
      </c>
      <c r="I145" s="303"/>
      <c r="J145" s="302">
        <v>1.9902279767882352</v>
      </c>
      <c r="K145" s="302">
        <v>7.8841835351207488</v>
      </c>
      <c r="L145" s="302">
        <f>SUM(J145:K145)</f>
        <v>9.8744115119089848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0.89086125455190968</v>
      </c>
      <c r="C146" s="302">
        <v>5.0192810058966435</v>
      </c>
      <c r="D146" s="302">
        <f t="shared" ref="D146:D153" si="43">SUM(B146:C146)</f>
        <v>5.910142260448553</v>
      </c>
      <c r="E146" s="303"/>
      <c r="F146" s="302">
        <v>1.4358005830579033</v>
      </c>
      <c r="G146" s="302">
        <v>7.25804015198774</v>
      </c>
      <c r="H146" s="302">
        <f t="shared" ref="H146:H153" si="44">SUM(F146:G146)</f>
        <v>8.6938407350456437</v>
      </c>
      <c r="I146" s="303"/>
      <c r="J146" s="302">
        <v>1.9979223411098823</v>
      </c>
      <c r="K146" s="302">
        <v>10.002233927392925</v>
      </c>
      <c r="L146" s="302">
        <f t="shared" ref="L146:L153" si="45">SUM(J146:K146)</f>
        <v>12.000156268502808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0.84537667890167401</v>
      </c>
      <c r="C147" s="302">
        <v>2.606863958804615</v>
      </c>
      <c r="D147" s="302">
        <f t="shared" si="43"/>
        <v>3.4522406377062889</v>
      </c>
      <c r="E147" s="303"/>
      <c r="F147" s="302">
        <v>1.1992239811858785</v>
      </c>
      <c r="G147" s="302">
        <v>3.5865639187691731</v>
      </c>
      <c r="H147" s="302">
        <f t="shared" si="44"/>
        <v>4.7857878999550518</v>
      </c>
      <c r="I147" s="303"/>
      <c r="J147" s="302">
        <v>1.5178141395633109</v>
      </c>
      <c r="K147" s="302">
        <v>3.9955295424305324</v>
      </c>
      <c r="L147" s="302">
        <f t="shared" si="45"/>
        <v>5.5133436819938435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4.1001210768690237</v>
      </c>
      <c r="C148" s="302">
        <v>0.51279878598144191</v>
      </c>
      <c r="D148" s="302">
        <f t="shared" si="43"/>
        <v>4.6129198628504655</v>
      </c>
      <c r="E148" s="303"/>
      <c r="F148" s="302">
        <v>4.8357010780595342</v>
      </c>
      <c r="G148" s="302">
        <v>0.66952605393248821</v>
      </c>
      <c r="H148" s="302">
        <f t="shared" si="44"/>
        <v>5.5052271319920223</v>
      </c>
      <c r="I148" s="303"/>
      <c r="J148" s="302">
        <v>4.5381176443676026</v>
      </c>
      <c r="K148" s="302">
        <v>0.80001184975378548</v>
      </c>
      <c r="L148" s="302">
        <f t="shared" si="45"/>
        <v>5.3381294941213877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0.39962114879819921</v>
      </c>
      <c r="C149" s="302">
        <v>24.55429336586668</v>
      </c>
      <c r="D149" s="302">
        <f t="shared" si="43"/>
        <v>24.953914514664881</v>
      </c>
      <c r="E149" s="303"/>
      <c r="F149" s="302">
        <v>0.49428412538814309</v>
      </c>
      <c r="G149" s="302">
        <v>23.276442608104965</v>
      </c>
      <c r="H149" s="302">
        <f t="shared" si="44"/>
        <v>23.77072673349311</v>
      </c>
      <c r="I149" s="303"/>
      <c r="J149" s="302">
        <v>0.84431418550170834</v>
      </c>
      <c r="K149" s="302">
        <v>23.400200406316582</v>
      </c>
      <c r="L149" s="302">
        <f t="shared" si="45"/>
        <v>24.244514591818291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4.626402599911475E-2</v>
      </c>
      <c r="C150" s="302">
        <v>0.12833752768030937</v>
      </c>
      <c r="D150" s="302">
        <f t="shared" si="43"/>
        <v>0.17460155367942412</v>
      </c>
      <c r="E150" s="303"/>
      <c r="F150" s="302">
        <v>5.3691195069051949E-2</v>
      </c>
      <c r="G150" s="302">
        <v>0.17667768581772375</v>
      </c>
      <c r="H150" s="302">
        <f t="shared" si="44"/>
        <v>0.23036888088677571</v>
      </c>
      <c r="I150" s="303"/>
      <c r="J150" s="302">
        <v>5.7378563300637155E-2</v>
      </c>
      <c r="K150" s="302">
        <v>0.16573252444536737</v>
      </c>
      <c r="L150" s="302">
        <f t="shared" si="45"/>
        <v>0.22311108774600452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0.43924604122905808</v>
      </c>
      <c r="C151" s="302">
        <v>0.3855226303336966</v>
      </c>
      <c r="D151" s="302">
        <f t="shared" si="43"/>
        <v>0.82476867156275468</v>
      </c>
      <c r="E151" s="303"/>
      <c r="F151" s="302">
        <v>0.55731740987639322</v>
      </c>
      <c r="G151" s="302">
        <v>0.47988778103498547</v>
      </c>
      <c r="H151" s="302">
        <f t="shared" si="44"/>
        <v>1.0372051909113786</v>
      </c>
      <c r="I151" s="303"/>
      <c r="J151" s="302">
        <v>0.59624326922196691</v>
      </c>
      <c r="K151" s="302">
        <v>0.55738853963197876</v>
      </c>
      <c r="L151" s="302">
        <f t="shared" si="45"/>
        <v>1.1536318088539457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6.4739796762526031E-2</v>
      </c>
      <c r="C152" s="302">
        <v>4.404430837504373</v>
      </c>
      <c r="D152" s="302">
        <f t="shared" si="43"/>
        <v>4.4691706342668986</v>
      </c>
      <c r="E152" s="303"/>
      <c r="F152" s="302">
        <v>6.6209999163110309E-2</v>
      </c>
      <c r="G152" s="302">
        <v>4.5858726216534906</v>
      </c>
      <c r="H152" s="302">
        <f t="shared" si="44"/>
        <v>4.6520826208166008</v>
      </c>
      <c r="I152" s="303"/>
      <c r="J152" s="302">
        <v>8.6563284330068824E-2</v>
      </c>
      <c r="K152" s="302">
        <v>5.0155885473168782</v>
      </c>
      <c r="L152" s="302">
        <f t="shared" si="45"/>
        <v>5.102151831646947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0.27007032573779477</v>
      </c>
      <c r="C153" s="302">
        <v>2.9459643296959128</v>
      </c>
      <c r="D153" s="302">
        <f t="shared" si="43"/>
        <v>3.2160346554337078</v>
      </c>
      <c r="E153" s="303"/>
      <c r="F153" s="302">
        <v>0.24727063367773619</v>
      </c>
      <c r="G153" s="302">
        <v>3.0192161327728009</v>
      </c>
      <c r="H153" s="302">
        <f t="shared" si="44"/>
        <v>3.2664867664505373</v>
      </c>
      <c r="I153" s="303"/>
      <c r="J153" s="302">
        <v>0.37426008798173133</v>
      </c>
      <c r="K153" s="302">
        <v>3.6602896354260519</v>
      </c>
      <c r="L153" s="302">
        <f t="shared" si="45"/>
        <v>4.0345497234077836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8.1243654588307557</v>
      </c>
      <c r="C155" s="311">
        <f t="shared" ref="C155:D155" si="46">SUM(C145:C153)</f>
        <v>45.989634541169359</v>
      </c>
      <c r="D155" s="311">
        <f t="shared" si="46"/>
        <v>54.114000000000125</v>
      </c>
      <c r="E155" s="311"/>
      <c r="F155" s="311">
        <f t="shared" ref="F155:H155" si="47">SUM(F145:F153)</f>
        <v>10.574804693506803</v>
      </c>
      <c r="G155" s="311">
        <f t="shared" si="47"/>
        <v>50.705195306493309</v>
      </c>
      <c r="H155" s="311">
        <f t="shared" si="47"/>
        <v>61.280000000000101</v>
      </c>
      <c r="I155" s="311"/>
      <c r="J155" s="311">
        <f t="shared" ref="J155:L155" si="48">SUM(J145:J153)</f>
        <v>12.002841492165143</v>
      </c>
      <c r="K155" s="311">
        <f t="shared" si="48"/>
        <v>55.481158507834856</v>
      </c>
      <c r="L155" s="311">
        <f t="shared" si="48"/>
        <v>67.483999999999995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6.9830897115367652</v>
      </c>
      <c r="C162" s="302">
        <v>10.802319093874404</v>
      </c>
      <c r="D162" s="302">
        <f>SUM(B162:C162)</f>
        <v>17.785408805411169</v>
      </c>
      <c r="E162" s="303"/>
      <c r="F162" s="302">
        <v>8.896273058173966</v>
      </c>
      <c r="G162" s="302">
        <v>12.193117710882813</v>
      </c>
      <c r="H162" s="302">
        <f>SUM(F162:G162)</f>
        <v>21.089390769056777</v>
      </c>
      <c r="I162" s="303"/>
      <c r="J162" s="302">
        <v>10.244928294328789</v>
      </c>
      <c r="K162" s="302">
        <v>12.202645115696857</v>
      </c>
      <c r="L162" s="302">
        <f>SUM(J162:K162)</f>
        <v>22.447573410025647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5.2052266550115895</v>
      </c>
      <c r="C163" s="302">
        <v>5.2171166868302699</v>
      </c>
      <c r="D163" s="302">
        <f t="shared" ref="D163:D170" si="49">SUM(B163:C163)</f>
        <v>10.422343341841859</v>
      </c>
      <c r="E163" s="303"/>
      <c r="F163" s="302">
        <v>7.2716389381967002</v>
      </c>
      <c r="G163" s="302">
        <v>6.7434426252941453</v>
      </c>
      <c r="H163" s="302">
        <f t="shared" ref="H163:H170" si="50">SUM(F163:G163)</f>
        <v>14.015081563490845</v>
      </c>
      <c r="I163" s="303"/>
      <c r="J163" s="302">
        <v>9.0944211970561408</v>
      </c>
      <c r="K163" s="302">
        <v>8.5859916069846101</v>
      </c>
      <c r="L163" s="302">
        <f t="shared" ref="L163:L170" si="51">SUM(J163:K163)</f>
        <v>17.680412804040749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5.8283275212270471</v>
      </c>
      <c r="C164" s="302">
        <v>5.6260490390170341</v>
      </c>
      <c r="D164" s="302">
        <f t="shared" si="49"/>
        <v>11.454376560244082</v>
      </c>
      <c r="E164" s="303"/>
      <c r="F164" s="302">
        <v>7.0859655980266014</v>
      </c>
      <c r="G164" s="302">
        <v>6.546550680079978</v>
      </c>
      <c r="H164" s="302">
        <f t="shared" si="50"/>
        <v>13.632516278106579</v>
      </c>
      <c r="I164" s="303"/>
      <c r="J164" s="302">
        <v>8.2615158331322966</v>
      </c>
      <c r="K164" s="302">
        <v>6.6952118406954524</v>
      </c>
      <c r="L164" s="302">
        <f t="shared" si="51"/>
        <v>14.95672767382775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9.2094316377393621</v>
      </c>
      <c r="C165" s="302">
        <v>3.4277203497979261</v>
      </c>
      <c r="D165" s="302">
        <f t="shared" si="49"/>
        <v>12.637151987537289</v>
      </c>
      <c r="E165" s="303"/>
      <c r="F165" s="302">
        <v>9.3471507968066465</v>
      </c>
      <c r="G165" s="302">
        <v>4.0303700992964995</v>
      </c>
      <c r="H165" s="302">
        <f t="shared" si="50"/>
        <v>13.377520896103146</v>
      </c>
      <c r="I165" s="303"/>
      <c r="J165" s="302">
        <v>8.8746962504299525</v>
      </c>
      <c r="K165" s="302">
        <v>5.0810489406037398</v>
      </c>
      <c r="L165" s="302">
        <f t="shared" si="51"/>
        <v>13.955745191033692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1.6307200121619561</v>
      </c>
      <c r="C166" s="302">
        <v>8.7188931452832836</v>
      </c>
      <c r="D166" s="302">
        <f t="shared" si="49"/>
        <v>10.349613157445241</v>
      </c>
      <c r="E166" s="303"/>
      <c r="F166" s="302">
        <v>1.5067117916487194</v>
      </c>
      <c r="G166" s="302">
        <v>7.6844503985657147</v>
      </c>
      <c r="H166" s="302">
        <f t="shared" si="50"/>
        <v>9.1911621902144347</v>
      </c>
      <c r="I166" s="303"/>
      <c r="J166" s="302">
        <v>1.6316190922811489</v>
      </c>
      <c r="K166" s="302">
        <v>7.5361360607124857</v>
      </c>
      <c r="L166" s="302">
        <f t="shared" si="51"/>
        <v>9.1677551529936352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1.1541328518223197</v>
      </c>
      <c r="C167" s="302">
        <v>0.24222800394348218</v>
      </c>
      <c r="D167" s="302">
        <f t="shared" si="49"/>
        <v>1.3963608557658018</v>
      </c>
      <c r="E167" s="303"/>
      <c r="F167" s="302">
        <v>1.1969477266557615</v>
      </c>
      <c r="G167" s="302">
        <v>0.27306843577319817</v>
      </c>
      <c r="H167" s="302">
        <f t="shared" si="50"/>
        <v>1.4700161624289598</v>
      </c>
      <c r="I167" s="303"/>
      <c r="J167" s="302">
        <v>1.4285725589208698</v>
      </c>
      <c r="K167" s="302">
        <v>0.31180572927408101</v>
      </c>
      <c r="L167" s="302">
        <f t="shared" si="51"/>
        <v>1.7403782881949508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23.250192086491289</v>
      </c>
      <c r="C168" s="302">
        <v>16.433172671735861</v>
      </c>
      <c r="D168" s="302">
        <f t="shared" si="49"/>
        <v>39.68336475822715</v>
      </c>
      <c r="E168" s="303"/>
      <c r="F168" s="302">
        <v>22.655169873596318</v>
      </c>
      <c r="G168" s="302">
        <v>17.229963146014551</v>
      </c>
      <c r="H168" s="302">
        <f t="shared" si="50"/>
        <v>39.885133019610869</v>
      </c>
      <c r="I168" s="303"/>
      <c r="J168" s="302">
        <v>19.496877164768666</v>
      </c>
      <c r="K168" s="302">
        <v>17.462196395596994</v>
      </c>
      <c r="L168" s="302">
        <f t="shared" si="51"/>
        <v>36.95907356036566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0.88518686344925879</v>
      </c>
      <c r="C169" s="302">
        <v>6.5130065227950746</v>
      </c>
      <c r="D169" s="302">
        <f t="shared" si="49"/>
        <v>7.3981933862443334</v>
      </c>
      <c r="E169" s="303"/>
      <c r="F169" s="302">
        <v>0.74730654958993181</v>
      </c>
      <c r="G169" s="302">
        <v>5.6657801707423587</v>
      </c>
      <c r="H169" s="302">
        <f t="shared" si="50"/>
        <v>6.4130867203322905</v>
      </c>
      <c r="I169" s="303"/>
      <c r="J169" s="302">
        <v>0.85748252237696443</v>
      </c>
      <c r="K169" s="302">
        <v>5.2850064557917698</v>
      </c>
      <c r="L169" s="302">
        <f t="shared" si="51"/>
        <v>6.1424889781687337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6.5325415798946054</v>
      </c>
      <c r="C170" s="302">
        <v>7.2906455673883279</v>
      </c>
      <c r="D170" s="302">
        <f t="shared" si="49"/>
        <v>13.823187147282933</v>
      </c>
      <c r="E170" s="303"/>
      <c r="F170" s="302">
        <v>5.6343809988118192</v>
      </c>
      <c r="G170" s="302">
        <v>6.0517114018445026</v>
      </c>
      <c r="H170" s="302">
        <f t="shared" si="50"/>
        <v>11.686092400656321</v>
      </c>
      <c r="I170" s="303"/>
      <c r="J170" s="302">
        <v>4.9231926368630221</v>
      </c>
      <c r="K170" s="302">
        <v>5.2146523044861093</v>
      </c>
      <c r="L170" s="302">
        <f t="shared" si="51"/>
        <v>10.137844941349131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60.678848919334186</v>
      </c>
      <c r="C172" s="311">
        <f t="shared" ref="C172:D172" si="52">SUM(C162:C170)</f>
        <v>64.271151080665661</v>
      </c>
      <c r="D172" s="311">
        <f t="shared" si="52"/>
        <v>124.94999999999986</v>
      </c>
      <c r="E172" s="311"/>
      <c r="F172" s="311">
        <f t="shared" ref="F172:H172" si="53">SUM(F162:F170)</f>
        <v>64.341545331506452</v>
      </c>
      <c r="G172" s="311">
        <f t="shared" si="53"/>
        <v>66.418454668493766</v>
      </c>
      <c r="H172" s="311">
        <f t="shared" si="53"/>
        <v>130.76000000000022</v>
      </c>
      <c r="I172" s="311"/>
      <c r="J172" s="311">
        <f t="shared" ref="J172:L172" si="54">SUM(J162:J170)</f>
        <v>64.81330555015785</v>
      </c>
      <c r="K172" s="311">
        <f t="shared" si="54"/>
        <v>68.37469444984211</v>
      </c>
      <c r="L172" s="311">
        <f t="shared" si="54"/>
        <v>133.18799999999993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0.68136788224759148</v>
      </c>
      <c r="C179" s="302">
        <v>3.1295877363618918</v>
      </c>
      <c r="D179" s="302">
        <f>SUM(B179:C179)</f>
        <v>3.8109556186094835</v>
      </c>
      <c r="E179" s="303"/>
      <c r="F179" s="302">
        <v>1.0242357317373598</v>
      </c>
      <c r="G179" s="302">
        <v>3.6170761170276688</v>
      </c>
      <c r="H179" s="302">
        <f>SUM(F179:G179)</f>
        <v>4.6413118487650289</v>
      </c>
      <c r="I179" s="303"/>
      <c r="J179" s="302">
        <v>1.1290636052826037</v>
      </c>
      <c r="K179" s="302">
        <v>3.0768716858127472</v>
      </c>
      <c r="L179" s="302">
        <f>SUM(J179:K179)</f>
        <v>4.2059352910953507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0.57969226234454252</v>
      </c>
      <c r="C180" s="302">
        <v>2.2200216760181211</v>
      </c>
      <c r="D180" s="302">
        <f t="shared" ref="D180:D187" si="55">SUM(B180:C180)</f>
        <v>2.7997139383626637</v>
      </c>
      <c r="E180" s="303"/>
      <c r="F180" s="302">
        <v>1.0494145699005502</v>
      </c>
      <c r="G180" s="302">
        <v>3.358291251511321</v>
      </c>
      <c r="H180" s="302">
        <f t="shared" ref="H180:H187" si="56">SUM(F180:G180)</f>
        <v>4.407705821411871</v>
      </c>
      <c r="I180" s="303"/>
      <c r="J180" s="302">
        <v>1.3122802242813869</v>
      </c>
      <c r="K180" s="302">
        <v>4.6426147717429451</v>
      </c>
      <c r="L180" s="302">
        <f t="shared" ref="L180:L187" si="57">SUM(J180:K180)</f>
        <v>5.9548949960243318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0.69269688212044844</v>
      </c>
      <c r="C181" s="302">
        <v>2.5232931339422824</v>
      </c>
      <c r="D181" s="302">
        <f t="shared" si="55"/>
        <v>3.2159900160627308</v>
      </c>
      <c r="E181" s="303"/>
      <c r="F181" s="302">
        <v>1.0458196870964229</v>
      </c>
      <c r="G181" s="302">
        <v>3.8001351754297268</v>
      </c>
      <c r="H181" s="302">
        <f t="shared" si="56"/>
        <v>4.8459548625261499</v>
      </c>
      <c r="I181" s="303"/>
      <c r="J181" s="302">
        <v>1.1653820732212952</v>
      </c>
      <c r="K181" s="302">
        <v>4.5785586661705961</v>
      </c>
      <c r="L181" s="302">
        <f t="shared" si="57"/>
        <v>5.7439407393918911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2.4456293565518195</v>
      </c>
      <c r="C182" s="302">
        <v>1.8378105322061697</v>
      </c>
      <c r="D182" s="302">
        <f t="shared" si="55"/>
        <v>4.2834398887579894</v>
      </c>
      <c r="E182" s="303"/>
      <c r="F182" s="302">
        <v>3.0958742285166205</v>
      </c>
      <c r="G182" s="302">
        <v>2.2693307058577088</v>
      </c>
      <c r="H182" s="302">
        <f t="shared" si="56"/>
        <v>5.3652049343743293</v>
      </c>
      <c r="I182" s="303"/>
      <c r="J182" s="302">
        <v>2.9313794519784784</v>
      </c>
      <c r="K182" s="302">
        <v>2.2589460284366254</v>
      </c>
      <c r="L182" s="302">
        <f t="shared" si="57"/>
        <v>5.1903254804151038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8.3591931652505141E-2</v>
      </c>
      <c r="C183" s="302">
        <v>2.5139080270631444</v>
      </c>
      <c r="D183" s="302">
        <f t="shared" si="55"/>
        <v>2.5974999587156495</v>
      </c>
      <c r="E183" s="303"/>
      <c r="F183" s="302">
        <v>0.10810389347972606</v>
      </c>
      <c r="G183" s="302">
        <v>2.1983427700577174</v>
      </c>
      <c r="H183" s="302">
        <f t="shared" si="56"/>
        <v>2.3064466635374434</v>
      </c>
      <c r="I183" s="303"/>
      <c r="J183" s="302">
        <v>0.22293831521559157</v>
      </c>
      <c r="K183" s="302">
        <v>2.1310936444602144</v>
      </c>
      <c r="L183" s="302">
        <f t="shared" si="57"/>
        <v>2.3540319596758059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2.3443251955571984</v>
      </c>
      <c r="C184" s="302">
        <v>1.5726946003759292</v>
      </c>
      <c r="D184" s="302">
        <f t="shared" si="55"/>
        <v>3.9170197959331277</v>
      </c>
      <c r="E184" s="303"/>
      <c r="F184" s="302">
        <v>2.2615287770211046</v>
      </c>
      <c r="G184" s="302">
        <v>2.1507771085631768</v>
      </c>
      <c r="H184" s="302">
        <f t="shared" si="56"/>
        <v>4.4123058855842814</v>
      </c>
      <c r="I184" s="303"/>
      <c r="J184" s="302">
        <v>1.7391579583341301</v>
      </c>
      <c r="K184" s="302">
        <v>2.3127831694753915</v>
      </c>
      <c r="L184" s="302">
        <f t="shared" si="57"/>
        <v>4.0519411278095214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0.66317916335167748</v>
      </c>
      <c r="C185" s="302">
        <v>1.0035516486393801</v>
      </c>
      <c r="D185" s="302">
        <f t="shared" si="55"/>
        <v>1.6667308119910575</v>
      </c>
      <c r="E185" s="303"/>
      <c r="F185" s="302">
        <v>0.83973096847964124</v>
      </c>
      <c r="G185" s="302">
        <v>1.1731920282859318</v>
      </c>
      <c r="H185" s="302">
        <f t="shared" si="56"/>
        <v>2.0129229967655728</v>
      </c>
      <c r="I185" s="303"/>
      <c r="J185" s="302">
        <v>0.84984773164620675</v>
      </c>
      <c r="K185" s="302">
        <v>1.3889280808723239</v>
      </c>
      <c r="L185" s="302">
        <f t="shared" si="57"/>
        <v>2.2387758125185306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0.62051802014515678</v>
      </c>
      <c r="C186" s="302">
        <v>12.864137727488314</v>
      </c>
      <c r="D186" s="302">
        <f t="shared" si="55"/>
        <v>13.484655747633472</v>
      </c>
      <c r="E186" s="303"/>
      <c r="F186" s="302">
        <v>0.61544686491549527</v>
      </c>
      <c r="G186" s="302">
        <v>10.914288659354963</v>
      </c>
      <c r="H186" s="302">
        <f t="shared" si="56"/>
        <v>11.529735524270459</v>
      </c>
      <c r="I186" s="303"/>
      <c r="J186" s="302">
        <v>0.96820699245583208</v>
      </c>
      <c r="K186" s="302">
        <v>8.6781340150560276</v>
      </c>
      <c r="L186" s="302">
        <f t="shared" si="57"/>
        <v>9.6463410075118592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1.5807277032301739</v>
      </c>
      <c r="C187" s="302">
        <v>5.977266520703659</v>
      </c>
      <c r="D187" s="302">
        <f t="shared" si="55"/>
        <v>7.5579942239338331</v>
      </c>
      <c r="E187" s="303"/>
      <c r="F187" s="302">
        <v>1.7501803168072207</v>
      </c>
      <c r="G187" s="302">
        <v>5.3652311459576714</v>
      </c>
      <c r="H187" s="302">
        <f t="shared" si="56"/>
        <v>7.1154114627648921</v>
      </c>
      <c r="I187" s="303"/>
      <c r="J187" s="302">
        <v>1.6344302539609461</v>
      </c>
      <c r="K187" s="302">
        <v>4.1543833315966516</v>
      </c>
      <c r="L187" s="302">
        <f t="shared" si="57"/>
        <v>5.7888135855575982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9.6917283972011141</v>
      </c>
      <c r="C189" s="311">
        <f t="shared" ref="C189:D189" si="58">SUM(C179:C187)</f>
        <v>33.642271602798893</v>
      </c>
      <c r="D189" s="311">
        <f t="shared" si="58"/>
        <v>43.334000000000003</v>
      </c>
      <c r="E189" s="311"/>
      <c r="F189" s="311">
        <f t="shared" ref="F189:H189" si="59">SUM(F179:F187)</f>
        <v>11.790335037954142</v>
      </c>
      <c r="G189" s="311">
        <f t="shared" si="59"/>
        <v>34.846664962045885</v>
      </c>
      <c r="H189" s="311">
        <f t="shared" si="59"/>
        <v>46.637000000000022</v>
      </c>
      <c r="I189" s="311"/>
      <c r="J189" s="311">
        <f t="shared" ref="J189:L189" si="60">SUM(J179:J187)</f>
        <v>11.952686606376471</v>
      </c>
      <c r="K189" s="311">
        <f t="shared" si="60"/>
        <v>33.222313393623523</v>
      </c>
      <c r="L189" s="311">
        <f t="shared" si="60"/>
        <v>45.17499999999999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2.3385597775861542</v>
      </c>
      <c r="C196" s="302">
        <v>3.0993726796524825</v>
      </c>
      <c r="D196" s="302">
        <f>SUM(B196:C196)</f>
        <v>5.4379324572386363</v>
      </c>
      <c r="E196" s="303"/>
      <c r="F196" s="302">
        <v>2.8331934441926285</v>
      </c>
      <c r="G196" s="302">
        <v>3.350712574140744</v>
      </c>
      <c r="H196" s="302">
        <f>SUM(F196:G196)</f>
        <v>6.1839060183333725</v>
      </c>
      <c r="I196" s="303"/>
      <c r="J196" s="302">
        <v>3.3337223737471469</v>
      </c>
      <c r="K196" s="302">
        <v>4.5648588676172066</v>
      </c>
      <c r="L196" s="302">
        <f>SUM(J196:K196)</f>
        <v>7.8985812413643535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0.87970189405814969</v>
      </c>
      <c r="C197" s="302">
        <v>0.70522203944476269</v>
      </c>
      <c r="D197" s="302">
        <f t="shared" ref="D197:D204" si="61">SUM(B197:C197)</f>
        <v>1.5849239335029124</v>
      </c>
      <c r="E197" s="303"/>
      <c r="F197" s="302">
        <v>1.3226706744916554</v>
      </c>
      <c r="G197" s="302">
        <v>0.99473470714851753</v>
      </c>
      <c r="H197" s="302">
        <f t="shared" ref="H197:H204" si="62">SUM(F197:G197)</f>
        <v>2.3174053816401727</v>
      </c>
      <c r="I197" s="303"/>
      <c r="J197" s="302">
        <v>1.935677959562506</v>
      </c>
      <c r="K197" s="302">
        <v>1.3887731215197232</v>
      </c>
      <c r="L197" s="302">
        <f t="shared" ref="L197:L204" si="63">SUM(J197:K197)</f>
        <v>3.3244510810822292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1.2380192283446854</v>
      </c>
      <c r="C198" s="302">
        <v>0.66716991261883485</v>
      </c>
      <c r="D198" s="302">
        <f t="shared" si="61"/>
        <v>1.9051891409635202</v>
      </c>
      <c r="E198" s="303"/>
      <c r="F198" s="302">
        <v>1.6744667783596492</v>
      </c>
      <c r="G198" s="302">
        <v>0.87254013457257684</v>
      </c>
      <c r="H198" s="302">
        <f t="shared" si="62"/>
        <v>2.5470069129322259</v>
      </c>
      <c r="I198" s="303"/>
      <c r="J198" s="302">
        <v>2.7337888072351579</v>
      </c>
      <c r="K198" s="302">
        <v>1.1243368833914287</v>
      </c>
      <c r="L198" s="302">
        <f t="shared" si="63"/>
        <v>3.8581256906265864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2.1365769724564951</v>
      </c>
      <c r="C199" s="302">
        <v>0.62189937453559863</v>
      </c>
      <c r="D199" s="302">
        <f t="shared" si="61"/>
        <v>2.7584763469920937</v>
      </c>
      <c r="E199" s="303"/>
      <c r="F199" s="302">
        <v>2.3290396458740714</v>
      </c>
      <c r="G199" s="302">
        <v>0.82900103455356255</v>
      </c>
      <c r="H199" s="302">
        <f t="shared" si="62"/>
        <v>3.158040680427634</v>
      </c>
      <c r="I199" s="303"/>
      <c r="J199" s="302">
        <v>3.4997431787503075</v>
      </c>
      <c r="K199" s="302">
        <v>1.4132904053664155</v>
      </c>
      <c r="L199" s="302">
        <f t="shared" si="63"/>
        <v>4.9130335841167234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2.789662213137226</v>
      </c>
      <c r="C200" s="302">
        <v>8.8570660838606177</v>
      </c>
      <c r="D200" s="302">
        <f t="shared" si="61"/>
        <v>11.646728296997843</v>
      </c>
      <c r="E200" s="303"/>
      <c r="F200" s="302">
        <v>2.696165194900773</v>
      </c>
      <c r="G200" s="302">
        <v>6.9416100980163709</v>
      </c>
      <c r="H200" s="302">
        <f t="shared" si="62"/>
        <v>9.6377752929171443</v>
      </c>
      <c r="I200" s="303"/>
      <c r="J200" s="302">
        <v>2.9164108292621869</v>
      </c>
      <c r="K200" s="302">
        <v>8.0226667392550972</v>
      </c>
      <c r="L200" s="302">
        <f t="shared" si="63"/>
        <v>10.939077568517284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2.3363657943673228</v>
      </c>
      <c r="C201" s="302">
        <v>0.49867898218216883</v>
      </c>
      <c r="D201" s="302">
        <f t="shared" si="61"/>
        <v>2.8350447765494917</v>
      </c>
      <c r="E201" s="303"/>
      <c r="F201" s="302">
        <v>2.3509261672849284</v>
      </c>
      <c r="G201" s="302">
        <v>0.65199205268129234</v>
      </c>
      <c r="H201" s="302">
        <f t="shared" si="62"/>
        <v>3.0029182199662205</v>
      </c>
      <c r="I201" s="303"/>
      <c r="J201" s="302">
        <v>3.1486895276523224</v>
      </c>
      <c r="K201" s="302">
        <v>0.91748576798460946</v>
      </c>
      <c r="L201" s="302">
        <f t="shared" si="63"/>
        <v>4.0661752956369321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1.8847184543557893</v>
      </c>
      <c r="C202" s="302">
        <v>1.8311745780070641</v>
      </c>
      <c r="D202" s="302">
        <f t="shared" si="61"/>
        <v>3.7158930323628532</v>
      </c>
      <c r="E202" s="303"/>
      <c r="F202" s="302">
        <v>2.0194018405974461</v>
      </c>
      <c r="G202" s="302">
        <v>2.2127351917422695</v>
      </c>
      <c r="H202" s="302">
        <f t="shared" si="62"/>
        <v>4.2321370323397156</v>
      </c>
      <c r="I202" s="303"/>
      <c r="J202" s="302">
        <v>3.5144600595556827</v>
      </c>
      <c r="K202" s="302">
        <v>3.1183290381504203</v>
      </c>
      <c r="L202" s="302">
        <f t="shared" si="63"/>
        <v>6.6327890977061035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0.19702778681136077</v>
      </c>
      <c r="C203" s="302">
        <v>1.2826326918928401</v>
      </c>
      <c r="D203" s="302">
        <f t="shared" si="61"/>
        <v>1.4796604787042009</v>
      </c>
      <c r="E203" s="303"/>
      <c r="F203" s="302">
        <v>0.17531160520989078</v>
      </c>
      <c r="G203" s="302">
        <v>1.5386730269685789</v>
      </c>
      <c r="H203" s="302">
        <f t="shared" si="62"/>
        <v>1.7139846321784697</v>
      </c>
      <c r="I203" s="303"/>
      <c r="J203" s="302">
        <v>0.64561486697670623</v>
      </c>
      <c r="K203" s="302">
        <v>2.3006470986482728</v>
      </c>
      <c r="L203" s="302">
        <f t="shared" si="63"/>
        <v>2.9462619656249789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19.936559898044965</v>
      </c>
      <c r="C204" s="302">
        <v>13.044591638643467</v>
      </c>
      <c r="D204" s="302">
        <f t="shared" si="61"/>
        <v>32.981151536688429</v>
      </c>
      <c r="E204" s="303"/>
      <c r="F204" s="302">
        <v>20.46703220704654</v>
      </c>
      <c r="G204" s="302">
        <v>14.108793622218553</v>
      </c>
      <c r="H204" s="302">
        <f t="shared" si="62"/>
        <v>34.575825829265092</v>
      </c>
      <c r="I204" s="303"/>
      <c r="J204" s="302">
        <v>21.528977337964413</v>
      </c>
      <c r="K204" s="302">
        <v>15.375527137360484</v>
      </c>
      <c r="L204" s="302">
        <f t="shared" si="63"/>
        <v>36.904504475324899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33.737192019162151</v>
      </c>
      <c r="C206" s="311">
        <f t="shared" ref="C206:D206" si="64">SUM(C196:C204)</f>
        <v>30.607807980837837</v>
      </c>
      <c r="D206" s="311">
        <f t="shared" si="64"/>
        <v>64.344999999999985</v>
      </c>
      <c r="E206" s="311"/>
      <c r="F206" s="311">
        <f t="shared" ref="F206:H206" si="65">SUM(F196:F204)</f>
        <v>35.868207557957582</v>
      </c>
      <c r="G206" s="311">
        <f t="shared" si="65"/>
        <v>31.500792442042464</v>
      </c>
      <c r="H206" s="311">
        <f t="shared" si="65"/>
        <v>67.369000000000057</v>
      </c>
      <c r="I206" s="311"/>
      <c r="J206" s="311">
        <f t="shared" ref="J206:L206" si="66">SUM(J196:J204)</f>
        <v>43.257084940706427</v>
      </c>
      <c r="K206" s="311">
        <f t="shared" si="66"/>
        <v>38.225915059293655</v>
      </c>
      <c r="L206" s="311">
        <f t="shared" si="66"/>
        <v>81.483000000000089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0.67699586916890597</v>
      </c>
      <c r="C213" s="302">
        <v>0.99694100911190353</v>
      </c>
      <c r="D213" s="302">
        <f>SUM(B213:C213)</f>
        <v>1.6739368782808095</v>
      </c>
      <c r="E213" s="303"/>
      <c r="F213" s="302">
        <v>0.65243415629388335</v>
      </c>
      <c r="G213" s="302">
        <v>0.62372950575264741</v>
      </c>
      <c r="H213" s="302">
        <f>SUM(F213:G213)</f>
        <v>1.2761636620465309</v>
      </c>
      <c r="I213" s="303"/>
      <c r="J213" s="302">
        <v>0.64140724295610518</v>
      </c>
      <c r="K213" s="302">
        <v>0.56628549452032595</v>
      </c>
      <c r="L213" s="302">
        <f>SUM(J213:K213)</f>
        <v>1.2076927374764312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0.68668382985632093</v>
      </c>
      <c r="C214" s="302">
        <v>1.520557305246425</v>
      </c>
      <c r="D214" s="302">
        <f t="shared" ref="D214:D221" si="67">SUM(B214:C214)</f>
        <v>2.2072411351027457</v>
      </c>
      <c r="E214" s="303"/>
      <c r="F214" s="302">
        <v>0.67201677268051185</v>
      </c>
      <c r="G214" s="302">
        <v>1.0649435968675036</v>
      </c>
      <c r="H214" s="302">
        <f t="shared" ref="H214:H221" si="68">SUM(F214:G214)</f>
        <v>1.7369603695480156</v>
      </c>
      <c r="I214" s="303"/>
      <c r="J214" s="302">
        <v>0.70511589879479852</v>
      </c>
      <c r="K214" s="302">
        <v>1.1937619295828876</v>
      </c>
      <c r="L214" s="302">
        <f t="shared" ref="L214:L221" si="69">SUM(J214:K214)</f>
        <v>1.8988778283776861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1.08068865772546</v>
      </c>
      <c r="C215" s="302">
        <v>1.3505559459859433</v>
      </c>
      <c r="D215" s="302">
        <f t="shared" si="67"/>
        <v>2.4312446037114031</v>
      </c>
      <c r="E215" s="303"/>
      <c r="F215" s="302">
        <v>1.22468027332832</v>
      </c>
      <c r="G215" s="302">
        <v>0.85585991298980735</v>
      </c>
      <c r="H215" s="302">
        <f t="shared" si="68"/>
        <v>2.0805401863181272</v>
      </c>
      <c r="I215" s="303"/>
      <c r="J215" s="302">
        <v>1.1638234770558111</v>
      </c>
      <c r="K215" s="302">
        <v>0.71262562331240387</v>
      </c>
      <c r="L215" s="302">
        <f t="shared" si="69"/>
        <v>1.8764491003682151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0.65224944980248256</v>
      </c>
      <c r="C216" s="302">
        <v>0.15832669682087389</v>
      </c>
      <c r="D216" s="302">
        <f t="shared" si="67"/>
        <v>0.81057614662335642</v>
      </c>
      <c r="E216" s="303"/>
      <c r="F216" s="302">
        <v>0.46825176918317218</v>
      </c>
      <c r="G216" s="302">
        <v>0.11087320942465792</v>
      </c>
      <c r="H216" s="302">
        <f t="shared" si="68"/>
        <v>0.57912497860783008</v>
      </c>
      <c r="I216" s="303"/>
      <c r="J216" s="302">
        <v>0.30489605713252099</v>
      </c>
      <c r="K216" s="302">
        <v>9.409504718086216E-2</v>
      </c>
      <c r="L216" s="302">
        <f t="shared" si="69"/>
        <v>0.39899110431338314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0.1777552303824344</v>
      </c>
      <c r="C217" s="302">
        <v>0.53754032746720659</v>
      </c>
      <c r="D217" s="302">
        <f t="shared" si="67"/>
        <v>0.71529555784964094</v>
      </c>
      <c r="E217" s="303"/>
      <c r="F217" s="302">
        <v>0.15677898558420472</v>
      </c>
      <c r="G217" s="302">
        <v>0.2527188388239292</v>
      </c>
      <c r="H217" s="302">
        <f t="shared" si="68"/>
        <v>0.40949782440813393</v>
      </c>
      <c r="I217" s="303"/>
      <c r="J217" s="302">
        <v>0.18181740791012668</v>
      </c>
      <c r="K217" s="302">
        <v>0.20252751641820615</v>
      </c>
      <c r="L217" s="302">
        <f t="shared" si="69"/>
        <v>0.38434492432833284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0.18538642920708701</v>
      </c>
      <c r="C218" s="302">
        <v>0.10295441100994683</v>
      </c>
      <c r="D218" s="302">
        <f t="shared" si="67"/>
        <v>0.28834084021703382</v>
      </c>
      <c r="E218" s="303"/>
      <c r="F218" s="302">
        <v>0.15407258492701753</v>
      </c>
      <c r="G218" s="302">
        <v>8.5214443792532041E-2</v>
      </c>
      <c r="H218" s="302">
        <f t="shared" si="68"/>
        <v>0.23928702871954957</v>
      </c>
      <c r="I218" s="303"/>
      <c r="J218" s="302">
        <v>0.12448750308523893</v>
      </c>
      <c r="K218" s="302">
        <v>8.8658991937093909E-2</v>
      </c>
      <c r="L218" s="302">
        <f t="shared" si="69"/>
        <v>0.21314649502233285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0.27755229801631637</v>
      </c>
      <c r="C219" s="302">
        <v>0.1761025392283988</v>
      </c>
      <c r="D219" s="302">
        <f t="shared" si="67"/>
        <v>0.45365483724471517</v>
      </c>
      <c r="E219" s="303"/>
      <c r="F219" s="302">
        <v>0.20137863163329103</v>
      </c>
      <c r="G219" s="302">
        <v>0.10839717650143124</v>
      </c>
      <c r="H219" s="302">
        <f t="shared" si="68"/>
        <v>0.30977580813472227</v>
      </c>
      <c r="I219" s="303"/>
      <c r="J219" s="302">
        <v>0.190649598448037</v>
      </c>
      <c r="K219" s="302">
        <v>0.11507530473706527</v>
      </c>
      <c r="L219" s="302">
        <f t="shared" si="69"/>
        <v>0.30572490318510226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3.8027291262552949E-2</v>
      </c>
      <c r="C220" s="302">
        <v>0.14438817246103547</v>
      </c>
      <c r="D220" s="302">
        <f t="shared" si="67"/>
        <v>0.18241546372358841</v>
      </c>
      <c r="E220" s="303"/>
      <c r="F220" s="302">
        <v>2.6270693945842673E-2</v>
      </c>
      <c r="G220" s="302">
        <v>8.1595694061084231E-2</v>
      </c>
      <c r="H220" s="302">
        <f t="shared" si="68"/>
        <v>0.10786638800692691</v>
      </c>
      <c r="I220" s="303"/>
      <c r="J220" s="302">
        <v>1.4209775051020885E-2</v>
      </c>
      <c r="K220" s="302">
        <v>7.5065136810142943E-2</v>
      </c>
      <c r="L220" s="302">
        <f t="shared" si="69"/>
        <v>8.9274911861163833E-2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0.26216861251928819</v>
      </c>
      <c r="C221" s="302">
        <v>0.42712592472741484</v>
      </c>
      <c r="D221" s="302">
        <f t="shared" si="67"/>
        <v>0.68929453724670298</v>
      </c>
      <c r="E221" s="303"/>
      <c r="F221" s="302">
        <v>0.21603967831515106</v>
      </c>
      <c r="G221" s="302">
        <v>0.26874407589501315</v>
      </c>
      <c r="H221" s="302">
        <f t="shared" si="68"/>
        <v>0.48478375421016418</v>
      </c>
      <c r="I221" s="303"/>
      <c r="J221" s="302">
        <v>0.16752369465281339</v>
      </c>
      <c r="K221" s="302">
        <v>0.23597430041454265</v>
      </c>
      <c r="L221" s="302">
        <f t="shared" si="69"/>
        <v>0.40349799506735606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4.0375076679408481</v>
      </c>
      <c r="C223" s="311">
        <f t="shared" ref="C223:D223" si="70">SUM(C213:C221)</f>
        <v>5.4144923320591483</v>
      </c>
      <c r="D223" s="311">
        <f t="shared" si="70"/>
        <v>9.4519999999999946</v>
      </c>
      <c r="E223" s="311"/>
      <c r="F223" s="311">
        <f t="shared" ref="F223:H223" si="71">SUM(F213:F221)</f>
        <v>3.7719235458913944</v>
      </c>
      <c r="G223" s="311">
        <f t="shared" si="71"/>
        <v>3.4520764541086066</v>
      </c>
      <c r="H223" s="311">
        <f t="shared" si="71"/>
        <v>7.2239999999999984</v>
      </c>
      <c r="I223" s="311"/>
      <c r="J223" s="311">
        <f t="shared" ref="J223:L223" si="72">SUM(J213:J221)</f>
        <v>3.4939306550864728</v>
      </c>
      <c r="K223" s="311">
        <f t="shared" si="72"/>
        <v>3.2840693449135312</v>
      </c>
      <c r="L223" s="311">
        <f t="shared" si="72"/>
        <v>6.778000000000004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1.0871015626292688</v>
      </c>
      <c r="C230" s="302">
        <v>3.6147341007797857</v>
      </c>
      <c r="D230" s="302">
        <f>SUM(B230:C230)</f>
        <v>4.7018356634090548</v>
      </c>
      <c r="E230" s="303"/>
      <c r="F230" s="302">
        <v>1.1831162484609892</v>
      </c>
      <c r="G230" s="302">
        <v>3.1979531642851464</v>
      </c>
      <c r="H230" s="302">
        <f>SUM(F230:G230)</f>
        <v>4.381069412746136</v>
      </c>
      <c r="I230" s="303"/>
      <c r="J230" s="302">
        <v>1.3437792349635211</v>
      </c>
      <c r="K230" s="302">
        <v>3.0728770091031281</v>
      </c>
      <c r="L230" s="302">
        <f>SUM(J230:K230)</f>
        <v>4.4166562440666493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2.1361751715642252</v>
      </c>
      <c r="C231" s="302">
        <v>9.5881498175645508</v>
      </c>
      <c r="D231" s="302">
        <f t="shared" ref="D231:D238" si="73">SUM(B231:C231)</f>
        <v>11.724324989128776</v>
      </c>
      <c r="E231" s="303"/>
      <c r="F231" s="302">
        <v>2.5575292839803407</v>
      </c>
      <c r="G231" s="302">
        <v>9.0253018167979704</v>
      </c>
      <c r="H231" s="302">
        <f t="shared" ref="H231:H238" si="74">SUM(F231:G231)</f>
        <v>11.582831100778311</v>
      </c>
      <c r="I231" s="303"/>
      <c r="J231" s="302">
        <v>3.5552769743651824</v>
      </c>
      <c r="K231" s="302">
        <v>11.552809986306931</v>
      </c>
      <c r="L231" s="302">
        <f t="shared" ref="L231:L238" si="75">SUM(J231:K231)</f>
        <v>15.108086960672114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1.4115909358483263</v>
      </c>
      <c r="C232" s="302">
        <v>3.1473141422416342</v>
      </c>
      <c r="D232" s="302">
        <f t="shared" si="73"/>
        <v>4.5589050780899605</v>
      </c>
      <c r="E232" s="303"/>
      <c r="F232" s="302">
        <v>1.5047143739131159</v>
      </c>
      <c r="G232" s="302">
        <v>2.8183895054040695</v>
      </c>
      <c r="H232" s="302">
        <f t="shared" si="74"/>
        <v>4.3231038793171859</v>
      </c>
      <c r="I232" s="303"/>
      <c r="J232" s="302">
        <v>1.7378740486386481</v>
      </c>
      <c r="K232" s="302">
        <v>2.6856060822151755</v>
      </c>
      <c r="L232" s="302">
        <f t="shared" si="75"/>
        <v>4.4234801308538234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1.1889825184514606</v>
      </c>
      <c r="C233" s="302">
        <v>0.54068046848574214</v>
      </c>
      <c r="D233" s="302">
        <f t="shared" si="73"/>
        <v>1.7296629869372029</v>
      </c>
      <c r="E233" s="303"/>
      <c r="F233" s="302">
        <v>0.99076229109171621</v>
      </c>
      <c r="G233" s="302">
        <v>0.46173630008990058</v>
      </c>
      <c r="H233" s="302">
        <f t="shared" si="74"/>
        <v>1.4524985911816168</v>
      </c>
      <c r="I233" s="303"/>
      <c r="J233" s="302">
        <v>0.84627284410719827</v>
      </c>
      <c r="K233" s="302">
        <v>0.50339049350191523</v>
      </c>
      <c r="L233" s="302">
        <f t="shared" si="75"/>
        <v>1.3496633376091136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0.10794034276812713</v>
      </c>
      <c r="C234" s="302">
        <v>1.8314372633359914</v>
      </c>
      <c r="D234" s="302">
        <f t="shared" si="73"/>
        <v>1.9393776061041186</v>
      </c>
      <c r="E234" s="303"/>
      <c r="F234" s="302">
        <v>0.10953975990821611</v>
      </c>
      <c r="G234" s="302">
        <v>1.1186803486796242</v>
      </c>
      <c r="H234" s="302">
        <f t="shared" si="74"/>
        <v>1.2282201085878404</v>
      </c>
      <c r="I234" s="303"/>
      <c r="J234" s="302">
        <v>0.14358017968944822</v>
      </c>
      <c r="K234" s="302">
        <v>1.0617453905872545</v>
      </c>
      <c r="L234" s="302">
        <f t="shared" si="75"/>
        <v>1.2053255702767027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0.25293944939321605</v>
      </c>
      <c r="C235" s="302">
        <v>0.29592210550054759</v>
      </c>
      <c r="D235" s="302">
        <f t="shared" si="73"/>
        <v>0.54886155489376365</v>
      </c>
      <c r="E235" s="303"/>
      <c r="F235" s="302">
        <v>0.21171721497923224</v>
      </c>
      <c r="G235" s="302">
        <v>0.22941552611897764</v>
      </c>
      <c r="H235" s="302">
        <f t="shared" si="74"/>
        <v>0.44113274109820988</v>
      </c>
      <c r="I235" s="303"/>
      <c r="J235" s="302">
        <v>0.24609931389877171</v>
      </c>
      <c r="K235" s="302">
        <v>0.30790601769949749</v>
      </c>
      <c r="L235" s="302">
        <f t="shared" si="75"/>
        <v>0.55400533159826915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0.58512759176075857</v>
      </c>
      <c r="C236" s="302">
        <v>0.5284265909624688</v>
      </c>
      <c r="D236" s="302">
        <f t="shared" si="73"/>
        <v>1.1135541827232274</v>
      </c>
      <c r="E236" s="303"/>
      <c r="F236" s="302">
        <v>0.41394653373543394</v>
      </c>
      <c r="G236" s="302">
        <v>0.35509172793443305</v>
      </c>
      <c r="H236" s="302">
        <f t="shared" si="74"/>
        <v>0.769038261669867</v>
      </c>
      <c r="I236" s="303"/>
      <c r="J236" s="302">
        <v>0.45130380947906418</v>
      </c>
      <c r="K236" s="302">
        <v>0.44093016393084206</v>
      </c>
      <c r="L236" s="302">
        <f t="shared" si="75"/>
        <v>0.89223397340990629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6.2206214047202411E-2</v>
      </c>
      <c r="C237" s="302">
        <v>0.21364334068944191</v>
      </c>
      <c r="D237" s="302">
        <f t="shared" si="73"/>
        <v>0.2758495547366443</v>
      </c>
      <c r="E237" s="303"/>
      <c r="F237" s="302">
        <v>4.4490209795536771E-2</v>
      </c>
      <c r="G237" s="302">
        <v>0.17267493344317858</v>
      </c>
      <c r="H237" s="302">
        <f t="shared" si="74"/>
        <v>0.21716514323871536</v>
      </c>
      <c r="I237" s="303"/>
      <c r="J237" s="302">
        <v>5.5492420229497082E-2</v>
      </c>
      <c r="K237" s="302">
        <v>0.20726977395093099</v>
      </c>
      <c r="L237" s="302">
        <f t="shared" si="75"/>
        <v>0.26276219418042807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0.13246577899558543</v>
      </c>
      <c r="C238" s="302">
        <v>0.25216260498166343</v>
      </c>
      <c r="D238" s="302">
        <f t="shared" si="73"/>
        <v>0.38462838397724886</v>
      </c>
      <c r="E238" s="303"/>
      <c r="F238" s="302">
        <v>8.5009747714195033E-2</v>
      </c>
      <c r="G238" s="302">
        <v>0.14093101366794905</v>
      </c>
      <c r="H238" s="302">
        <f t="shared" si="74"/>
        <v>0.22594076138214408</v>
      </c>
      <c r="I238" s="303"/>
      <c r="J238" s="302">
        <v>0.12044257417880513</v>
      </c>
      <c r="K238" s="302">
        <v>0.1373436831541788</v>
      </c>
      <c r="L238" s="302">
        <f t="shared" si="75"/>
        <v>0.25778625733298394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6.9645295654581707</v>
      </c>
      <c r="C240" s="311">
        <f t="shared" ref="C240:D240" si="76">SUM(C230:C238)</f>
        <v>20.012470434541825</v>
      </c>
      <c r="D240" s="311">
        <f t="shared" si="76"/>
        <v>26.977</v>
      </c>
      <c r="E240" s="311"/>
      <c r="F240" s="311">
        <f t="shared" ref="F240:H240" si="77">SUM(F230:F238)</f>
        <v>7.1008256635787763</v>
      </c>
      <c r="G240" s="311">
        <f t="shared" si="77"/>
        <v>17.520174336421249</v>
      </c>
      <c r="H240" s="311">
        <f t="shared" si="77"/>
        <v>24.621000000000024</v>
      </c>
      <c r="I240" s="311"/>
      <c r="J240" s="311">
        <f t="shared" ref="J240:L240" si="78">SUM(J230:J238)</f>
        <v>8.5001213995501352</v>
      </c>
      <c r="K240" s="311">
        <f t="shared" si="78"/>
        <v>19.969878600449857</v>
      </c>
      <c r="L240" s="311">
        <f t="shared" si="78"/>
        <v>28.469999999999992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1.5406645763414788</v>
      </c>
      <c r="C247" s="302">
        <v>3.4667896652264778</v>
      </c>
      <c r="D247" s="302">
        <f>SUM(B247:C247)</f>
        <v>5.0074542415679568</v>
      </c>
      <c r="E247" s="303"/>
      <c r="F247" s="302">
        <v>1.6654863066381707</v>
      </c>
      <c r="G247" s="302">
        <v>3.4666683435924184</v>
      </c>
      <c r="H247" s="302">
        <f>SUM(F247:G247)</f>
        <v>5.1321546502305893</v>
      </c>
      <c r="I247" s="303"/>
      <c r="J247" s="302">
        <v>1.5310294321334172</v>
      </c>
      <c r="K247" s="302">
        <v>2.7687761756235543</v>
      </c>
      <c r="L247" s="302">
        <f>SUM(J247:K247)</f>
        <v>4.2998056077569711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2.0637362529087033</v>
      </c>
      <c r="C248" s="302">
        <v>3.730490621979536</v>
      </c>
      <c r="D248" s="302">
        <f t="shared" ref="D248:D255" si="79">SUM(B248:C248)</f>
        <v>5.7942268748882393</v>
      </c>
      <c r="E248" s="303"/>
      <c r="F248" s="302">
        <v>2.4784311154773504</v>
      </c>
      <c r="G248" s="302">
        <v>4.0571497363783076</v>
      </c>
      <c r="H248" s="302">
        <f t="shared" ref="H248:H255" si="80">SUM(F248:G248)</f>
        <v>6.5355808518556575</v>
      </c>
      <c r="I248" s="303"/>
      <c r="J248" s="302">
        <v>2.6895896916600894</v>
      </c>
      <c r="K248" s="302">
        <v>4.3480564736404173</v>
      </c>
      <c r="L248" s="302">
        <f t="shared" ref="L248:L255" si="81">SUM(J248:K248)</f>
        <v>7.0376461653005062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2.8485418627589096</v>
      </c>
      <c r="C249" s="302">
        <v>3.9455826621027428</v>
      </c>
      <c r="D249" s="302">
        <f t="shared" si="79"/>
        <v>6.7941245248616529</v>
      </c>
      <c r="E249" s="303"/>
      <c r="F249" s="302">
        <v>2.7823273709788183</v>
      </c>
      <c r="G249" s="302">
        <v>3.916790588799445</v>
      </c>
      <c r="H249" s="302">
        <f t="shared" si="80"/>
        <v>6.6991179597782633</v>
      </c>
      <c r="I249" s="303"/>
      <c r="J249" s="302">
        <v>2.6568898178009959</v>
      </c>
      <c r="K249" s="302">
        <v>3.3293155242483374</v>
      </c>
      <c r="L249" s="302">
        <f t="shared" si="81"/>
        <v>5.9862053420493329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5.399926787536133</v>
      </c>
      <c r="C250" s="302">
        <v>1.9875500424642074</v>
      </c>
      <c r="D250" s="302">
        <f t="shared" si="79"/>
        <v>7.3874768300003399</v>
      </c>
      <c r="E250" s="303"/>
      <c r="F250" s="302">
        <v>4.2176419917329113</v>
      </c>
      <c r="G250" s="302">
        <v>1.7291556436720943</v>
      </c>
      <c r="H250" s="302">
        <f t="shared" si="80"/>
        <v>5.9467976354050052</v>
      </c>
      <c r="I250" s="303"/>
      <c r="J250" s="302">
        <v>2.9945156708278571</v>
      </c>
      <c r="K250" s="302">
        <v>1.5062992249417919</v>
      </c>
      <c r="L250" s="302">
        <f t="shared" si="81"/>
        <v>4.5008148957696488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9.0101401789973209E-2</v>
      </c>
      <c r="C251" s="302">
        <v>0.4977509248202357</v>
      </c>
      <c r="D251" s="302">
        <f t="shared" si="79"/>
        <v>0.58785232661020892</v>
      </c>
      <c r="E251" s="303"/>
      <c r="F251" s="302">
        <v>7.0679752975510463E-2</v>
      </c>
      <c r="G251" s="302">
        <v>0.34862951501602263</v>
      </c>
      <c r="H251" s="302">
        <f t="shared" si="80"/>
        <v>0.41930926799153312</v>
      </c>
      <c r="I251" s="303"/>
      <c r="J251" s="302">
        <v>8.4253141895663353E-2</v>
      </c>
      <c r="K251" s="302">
        <v>0.28747291715570283</v>
      </c>
      <c r="L251" s="302">
        <f t="shared" si="81"/>
        <v>0.37172605905136619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0.21319389835984726</v>
      </c>
      <c r="C252" s="302">
        <v>0.13500910826414345</v>
      </c>
      <c r="D252" s="302">
        <f t="shared" si="79"/>
        <v>0.34820300662399073</v>
      </c>
      <c r="E252" s="303"/>
      <c r="F252" s="302">
        <v>0.14764658514992632</v>
      </c>
      <c r="G252" s="302">
        <v>0.10688399520764565</v>
      </c>
      <c r="H252" s="302">
        <f t="shared" si="80"/>
        <v>0.25453058035757198</v>
      </c>
      <c r="I252" s="303"/>
      <c r="J252" s="302">
        <v>0.14505968884460263</v>
      </c>
      <c r="K252" s="302">
        <v>0.11462234581299739</v>
      </c>
      <c r="L252" s="302">
        <f t="shared" si="81"/>
        <v>0.25968203465760004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1.5507187749081122</v>
      </c>
      <c r="C253" s="302">
        <v>0.69513502739696864</v>
      </c>
      <c r="D253" s="302">
        <f t="shared" si="79"/>
        <v>2.2458538023050809</v>
      </c>
      <c r="E253" s="303"/>
      <c r="F253" s="302">
        <v>1.1160641758745486</v>
      </c>
      <c r="G253" s="302">
        <v>0.53869127078147749</v>
      </c>
      <c r="H253" s="302">
        <f t="shared" si="80"/>
        <v>1.6547554466560261</v>
      </c>
      <c r="I253" s="303"/>
      <c r="J253" s="302">
        <v>0.90031673259863954</v>
      </c>
      <c r="K253" s="302">
        <v>0.51317197099397516</v>
      </c>
      <c r="L253" s="302">
        <f t="shared" si="81"/>
        <v>1.4134887035926147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6.1547451919276845E-2</v>
      </c>
      <c r="C254" s="302">
        <v>0.13760268159073052</v>
      </c>
      <c r="D254" s="302">
        <f t="shared" si="79"/>
        <v>0.19915013351000738</v>
      </c>
      <c r="E254" s="303"/>
      <c r="F254" s="302">
        <v>3.9922872584763715E-2</v>
      </c>
      <c r="G254" s="302">
        <v>0.16128184971126541</v>
      </c>
      <c r="H254" s="302">
        <f t="shared" si="80"/>
        <v>0.20120472229602912</v>
      </c>
      <c r="I254" s="303"/>
      <c r="J254" s="302">
        <v>4.9227814251309072E-2</v>
      </c>
      <c r="K254" s="302">
        <v>0.16818411706996222</v>
      </c>
      <c r="L254" s="302">
        <f t="shared" si="81"/>
        <v>0.21741193132127129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0.20445039252619182</v>
      </c>
      <c r="C255" s="302">
        <v>0.2112078671063555</v>
      </c>
      <c r="D255" s="302">
        <f t="shared" si="79"/>
        <v>0.41565825963254732</v>
      </c>
      <c r="E255" s="303"/>
      <c r="F255" s="302">
        <v>0.12194835186155212</v>
      </c>
      <c r="G255" s="302">
        <v>0.15860053356774695</v>
      </c>
      <c r="H255" s="302">
        <f t="shared" si="80"/>
        <v>0.28054888542929907</v>
      </c>
      <c r="I255" s="303"/>
      <c r="J255" s="302">
        <v>0.12214753599373009</v>
      </c>
      <c r="K255" s="302">
        <v>0.14007172450694816</v>
      </c>
      <c r="L255" s="302">
        <f t="shared" si="81"/>
        <v>0.26221926050067823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13.972881399048626</v>
      </c>
      <c r="C257" s="311">
        <f t="shared" ref="C257:D257" si="82">SUM(C247:C255)</f>
        <v>14.807118600951396</v>
      </c>
      <c r="D257" s="311">
        <f t="shared" si="82"/>
        <v>28.780000000000026</v>
      </c>
      <c r="E257" s="311"/>
      <c r="F257" s="311">
        <f t="shared" ref="F257:H257" si="83">SUM(F247:F255)</f>
        <v>12.640148523273552</v>
      </c>
      <c r="G257" s="311">
        <f t="shared" si="83"/>
        <v>14.483851476726423</v>
      </c>
      <c r="H257" s="311">
        <f t="shared" si="83"/>
        <v>27.12399999999997</v>
      </c>
      <c r="I257" s="311"/>
      <c r="J257" s="311">
        <f t="shared" ref="J257:L257" si="84">SUM(J247:J255)</f>
        <v>11.173029526006303</v>
      </c>
      <c r="K257" s="311">
        <f t="shared" si="84"/>
        <v>13.175970473993686</v>
      </c>
      <c r="L257" s="311">
        <f t="shared" si="84"/>
        <v>24.348999999999997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1.2438268737389777</v>
      </c>
      <c r="C264" s="302">
        <v>2.31584391935856</v>
      </c>
      <c r="D264" s="302">
        <f>SUM(B264:C264)</f>
        <v>3.5596707930975375</v>
      </c>
      <c r="E264" s="303"/>
      <c r="F264" s="302">
        <v>1.5641353759779488</v>
      </c>
      <c r="G264" s="302">
        <v>2.1239990448053461</v>
      </c>
      <c r="H264" s="302">
        <f>SUM(F264:G264)</f>
        <v>3.6881344207832951</v>
      </c>
      <c r="I264" s="303"/>
      <c r="J264" s="302">
        <v>1.6473095621776652</v>
      </c>
      <c r="K264" s="302">
        <v>2.2433449253447093</v>
      </c>
      <c r="L264" s="302">
        <f>SUM(J264:K264)</f>
        <v>3.8906544875223745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1.0736342200935478</v>
      </c>
      <c r="C265" s="302">
        <v>1.5029758126206727</v>
      </c>
      <c r="D265" s="302">
        <f t="shared" ref="D265:D272" si="85">SUM(B265:C265)</f>
        <v>2.5766100327142203</v>
      </c>
      <c r="E265" s="303"/>
      <c r="F265" s="302">
        <v>1.3881188890146894</v>
      </c>
      <c r="G265" s="302">
        <v>1.6173246803753389</v>
      </c>
      <c r="H265" s="302">
        <f t="shared" ref="H265:H272" si="86">SUM(F265:G265)</f>
        <v>3.0054435693900281</v>
      </c>
      <c r="I265" s="303"/>
      <c r="J265" s="302">
        <v>1.6204631390953708</v>
      </c>
      <c r="K265" s="302">
        <v>1.9514682416025331</v>
      </c>
      <c r="L265" s="302">
        <f t="shared" ref="L265:L272" si="87">SUM(J265:K265)</f>
        <v>3.5719313806979036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1.2015829558384341</v>
      </c>
      <c r="C266" s="302">
        <v>1.3185937985844225</v>
      </c>
      <c r="D266" s="302">
        <f t="shared" si="85"/>
        <v>2.5201767544228568</v>
      </c>
      <c r="E266" s="303"/>
      <c r="F266" s="302">
        <v>1.4263483823028043</v>
      </c>
      <c r="G266" s="302">
        <v>1.266173721782939</v>
      </c>
      <c r="H266" s="302">
        <f t="shared" si="86"/>
        <v>2.692522104085743</v>
      </c>
      <c r="I266" s="303"/>
      <c r="J266" s="302">
        <v>1.9479123836451016</v>
      </c>
      <c r="K266" s="302">
        <v>1.3202035522529236</v>
      </c>
      <c r="L266" s="302">
        <f t="shared" si="87"/>
        <v>3.2681159358980252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2.567077923550285</v>
      </c>
      <c r="C267" s="302">
        <v>0.39931891615778364</v>
      </c>
      <c r="D267" s="302">
        <f t="shared" si="85"/>
        <v>2.9663968397080684</v>
      </c>
      <c r="E267" s="303"/>
      <c r="F267" s="302">
        <v>2.7607449028117874</v>
      </c>
      <c r="G267" s="302">
        <v>0.35592112967923645</v>
      </c>
      <c r="H267" s="302">
        <f t="shared" si="86"/>
        <v>3.116666032491024</v>
      </c>
      <c r="I267" s="303"/>
      <c r="J267" s="302">
        <v>2.4976848822551285</v>
      </c>
      <c r="K267" s="302">
        <v>0.4552088969131613</v>
      </c>
      <c r="L267" s="302">
        <f t="shared" si="87"/>
        <v>2.9528937791682899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0.19754277931850239</v>
      </c>
      <c r="C268" s="302">
        <v>1.0041229532016693</v>
      </c>
      <c r="D268" s="302">
        <f t="shared" si="85"/>
        <v>1.2016657325201718</v>
      </c>
      <c r="E268" s="303"/>
      <c r="F268" s="302">
        <v>0.26021175573999966</v>
      </c>
      <c r="G268" s="302">
        <v>0.57278141904306146</v>
      </c>
      <c r="H268" s="302">
        <f t="shared" si="86"/>
        <v>0.83299317478306112</v>
      </c>
      <c r="I268" s="303"/>
      <c r="J268" s="302">
        <v>0.45524722585851612</v>
      </c>
      <c r="K268" s="302">
        <v>0.60920840701503465</v>
      </c>
      <c r="L268" s="302">
        <f t="shared" si="87"/>
        <v>1.0644556328735508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0.32528491494467993</v>
      </c>
      <c r="C269" s="302">
        <v>0.20068997017030363</v>
      </c>
      <c r="D269" s="302">
        <f t="shared" si="85"/>
        <v>0.52597488511498358</v>
      </c>
      <c r="E269" s="303"/>
      <c r="F269" s="302">
        <v>0.32413932738058782</v>
      </c>
      <c r="G269" s="302">
        <v>0.15754796125819273</v>
      </c>
      <c r="H269" s="302">
        <f t="shared" si="86"/>
        <v>0.48168728863878052</v>
      </c>
      <c r="I269" s="303"/>
      <c r="J269" s="302">
        <v>0.39979672545082762</v>
      </c>
      <c r="K269" s="302">
        <v>0.16876680383357481</v>
      </c>
      <c r="L269" s="302">
        <f t="shared" si="87"/>
        <v>0.56856352928440246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1.1699105580710367</v>
      </c>
      <c r="C270" s="302">
        <v>0.54494309220899551</v>
      </c>
      <c r="D270" s="302">
        <f t="shared" si="85"/>
        <v>1.7148536502800322</v>
      </c>
      <c r="E270" s="303"/>
      <c r="F270" s="302">
        <v>1.0978202939569361</v>
      </c>
      <c r="G270" s="302">
        <v>0.40133099560290736</v>
      </c>
      <c r="H270" s="302">
        <f t="shared" si="86"/>
        <v>1.4991512895598436</v>
      </c>
      <c r="I270" s="303"/>
      <c r="J270" s="302">
        <v>1.1941783543697972</v>
      </c>
      <c r="K270" s="302">
        <v>0.45763002606358827</v>
      </c>
      <c r="L270" s="302">
        <f t="shared" si="87"/>
        <v>1.6518083804333856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4.3813962805441441E-2</v>
      </c>
      <c r="C271" s="302">
        <v>0.14125671370317844</v>
      </c>
      <c r="D271" s="302">
        <f t="shared" si="85"/>
        <v>0.18507067650861989</v>
      </c>
      <c r="E271" s="303"/>
      <c r="F271" s="302">
        <v>3.6507930181256788E-2</v>
      </c>
      <c r="G271" s="302">
        <v>0.10078773846973456</v>
      </c>
      <c r="H271" s="302">
        <f t="shared" si="86"/>
        <v>0.13729566865099135</v>
      </c>
      <c r="I271" s="303"/>
      <c r="J271" s="302">
        <v>6.8086611056571614E-2</v>
      </c>
      <c r="K271" s="302">
        <v>7.5689941389538884E-2</v>
      </c>
      <c r="L271" s="302">
        <f t="shared" si="87"/>
        <v>0.14377655244611048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0.41600799947297046</v>
      </c>
      <c r="C272" s="302">
        <v>0.25157263616054953</v>
      </c>
      <c r="D272" s="302">
        <f t="shared" si="85"/>
        <v>0.66758063563351999</v>
      </c>
      <c r="E272" s="303"/>
      <c r="F272" s="302">
        <v>0.40276206712877238</v>
      </c>
      <c r="G272" s="302">
        <v>0.15534438448841636</v>
      </c>
      <c r="H272" s="302">
        <f t="shared" si="86"/>
        <v>0.55810645161718875</v>
      </c>
      <c r="I272" s="303"/>
      <c r="J272" s="302">
        <v>0.28760302318631925</v>
      </c>
      <c r="K272" s="302">
        <v>0.16219729848962039</v>
      </c>
      <c r="L272" s="302">
        <f t="shared" si="87"/>
        <v>0.44980032167593964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8.2386821878338754</v>
      </c>
      <c r="C274" s="311">
        <f t="shared" ref="C274:D274" si="88">SUM(C264:C272)</f>
        <v>7.6793178121661363</v>
      </c>
      <c r="D274" s="311">
        <f t="shared" si="88"/>
        <v>15.918000000000012</v>
      </c>
      <c r="E274" s="311"/>
      <c r="F274" s="311">
        <f t="shared" ref="F274:H274" si="89">SUM(F264:F272)</f>
        <v>9.2607889244947827</v>
      </c>
      <c r="G274" s="311">
        <f t="shared" si="89"/>
        <v>6.7512110755051742</v>
      </c>
      <c r="H274" s="311">
        <f t="shared" si="89"/>
        <v>16.011999999999958</v>
      </c>
      <c r="I274" s="311"/>
      <c r="J274" s="311">
        <f t="shared" ref="J274:L274" si="90">SUM(J264:J272)</f>
        <v>10.118281907095296</v>
      </c>
      <c r="K274" s="311">
        <f t="shared" si="90"/>
        <v>7.4437180929046844</v>
      </c>
      <c r="L274" s="311">
        <f t="shared" si="90"/>
        <v>17.561999999999983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3.3192437483408272</v>
      </c>
      <c r="C281" s="302">
        <v>5.7466864417997048</v>
      </c>
      <c r="D281" s="302">
        <f>SUM(B281:C281)</f>
        <v>9.0659301901405325</v>
      </c>
      <c r="E281" s="303"/>
      <c r="F281" s="302">
        <v>3.6869851160261353</v>
      </c>
      <c r="G281" s="302">
        <v>6.1209724565280705</v>
      </c>
      <c r="H281" s="302">
        <f>SUM(F281:G281)</f>
        <v>9.807957572554205</v>
      </c>
      <c r="I281" s="303"/>
      <c r="J281" s="302">
        <v>4.3162898996663666</v>
      </c>
      <c r="K281" s="302">
        <v>6.0388705492683927</v>
      </c>
      <c r="L281" s="302">
        <f>SUM(J281:K281)</f>
        <v>10.355160448934759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7.7493535547349532</v>
      </c>
      <c r="C282" s="302">
        <v>15.639693411465027</v>
      </c>
      <c r="D282" s="302">
        <f t="shared" ref="D282:D289" si="91">SUM(B282:C282)</f>
        <v>23.389046966199981</v>
      </c>
      <c r="E282" s="303"/>
      <c r="F282" s="302">
        <v>9.6083808685568144</v>
      </c>
      <c r="G282" s="302">
        <v>17.3672344203116</v>
      </c>
      <c r="H282" s="302">
        <f t="shared" ref="H282:H289" si="92">SUM(F282:G282)</f>
        <v>26.975615288868415</v>
      </c>
      <c r="I282" s="303"/>
      <c r="J282" s="302">
        <v>12.871132284031086</v>
      </c>
      <c r="K282" s="302">
        <v>20.791891353068479</v>
      </c>
      <c r="L282" s="302">
        <f t="shared" ref="L282:L289" si="93">SUM(J282:K282)</f>
        <v>33.663023637099563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5.3927095812612311</v>
      </c>
      <c r="C283" s="302">
        <v>6.0308383637746887</v>
      </c>
      <c r="D283" s="302">
        <f t="shared" si="91"/>
        <v>11.423547945035921</v>
      </c>
      <c r="E283" s="303"/>
      <c r="F283" s="302">
        <v>5.5330529275628511</v>
      </c>
      <c r="G283" s="302">
        <v>6.6077475575911864</v>
      </c>
      <c r="H283" s="302">
        <f t="shared" si="92"/>
        <v>12.140800485154038</v>
      </c>
      <c r="I283" s="303"/>
      <c r="J283" s="302">
        <v>7.1647844901939282</v>
      </c>
      <c r="K283" s="302">
        <v>6.6127635409473022</v>
      </c>
      <c r="L283" s="302">
        <f t="shared" si="93"/>
        <v>13.77754803114123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8.6180675016164692</v>
      </c>
      <c r="C284" s="302">
        <v>1.7385532601132623</v>
      </c>
      <c r="D284" s="302">
        <f t="shared" si="91"/>
        <v>10.356620761729731</v>
      </c>
      <c r="E284" s="303"/>
      <c r="F284" s="302">
        <v>6.6934107855273943</v>
      </c>
      <c r="G284" s="302">
        <v>1.8404628956204023</v>
      </c>
      <c r="H284" s="302">
        <f t="shared" si="92"/>
        <v>8.5338736811477958</v>
      </c>
      <c r="I284" s="303"/>
      <c r="J284" s="302">
        <v>5.5382169281781284</v>
      </c>
      <c r="K284" s="302">
        <v>1.7557925260046481</v>
      </c>
      <c r="L284" s="302">
        <f t="shared" si="93"/>
        <v>7.2940094541827767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0.24722602132885249</v>
      </c>
      <c r="C285" s="302">
        <v>1.5666869981159295</v>
      </c>
      <c r="D285" s="302">
        <f t="shared" si="91"/>
        <v>1.8139130194447819</v>
      </c>
      <c r="E285" s="303"/>
      <c r="F285" s="302">
        <v>0.23660924734743749</v>
      </c>
      <c r="G285" s="302">
        <v>1.1130995605846519</v>
      </c>
      <c r="H285" s="302">
        <f t="shared" si="92"/>
        <v>1.3497088079320894</v>
      </c>
      <c r="I285" s="303"/>
      <c r="J285" s="302">
        <v>0.46417769875407816</v>
      </c>
      <c r="K285" s="302">
        <v>1.0272612595943822</v>
      </c>
      <c r="L285" s="302">
        <f t="shared" si="93"/>
        <v>1.4914389583484604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0.79100798001928629</v>
      </c>
      <c r="C286" s="302">
        <v>0.37596311815987027</v>
      </c>
      <c r="D286" s="302">
        <f t="shared" si="91"/>
        <v>1.1669710981791566</v>
      </c>
      <c r="E286" s="303"/>
      <c r="F286" s="302">
        <v>1.3701940231332599</v>
      </c>
      <c r="G286" s="302">
        <v>0.63107252287566173</v>
      </c>
      <c r="H286" s="302">
        <f t="shared" si="92"/>
        <v>2.0012665460089218</v>
      </c>
      <c r="I286" s="303"/>
      <c r="J286" s="302">
        <v>1.7437237605206724</v>
      </c>
      <c r="K286" s="302">
        <v>1.0102594966557785</v>
      </c>
      <c r="L286" s="302">
        <f t="shared" si="93"/>
        <v>2.7539832571764506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1.4546005251932463</v>
      </c>
      <c r="C287" s="302">
        <v>0.64688617555726724</v>
      </c>
      <c r="D287" s="302">
        <f t="shared" si="91"/>
        <v>2.1014867007505136</v>
      </c>
      <c r="E287" s="303"/>
      <c r="F287" s="302">
        <v>1.1184691292420779</v>
      </c>
      <c r="G287" s="302">
        <v>0.59698215692025247</v>
      </c>
      <c r="H287" s="302">
        <f t="shared" si="92"/>
        <v>1.7154512861623303</v>
      </c>
      <c r="I287" s="303"/>
      <c r="J287" s="302">
        <v>1.0801528207125184</v>
      </c>
      <c r="K287" s="302">
        <v>0.71778555274591738</v>
      </c>
      <c r="L287" s="302">
        <f t="shared" si="93"/>
        <v>1.7979383734584358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0.19459791517268576</v>
      </c>
      <c r="C288" s="302">
        <v>0.47491558465634492</v>
      </c>
      <c r="D288" s="302">
        <f t="shared" si="91"/>
        <v>0.66951349982903063</v>
      </c>
      <c r="E288" s="303"/>
      <c r="F288" s="302">
        <v>0.12468332421707294</v>
      </c>
      <c r="G288" s="302">
        <v>0.4001430936318362</v>
      </c>
      <c r="H288" s="302">
        <f t="shared" si="92"/>
        <v>0.52482641784890915</v>
      </c>
      <c r="I288" s="303"/>
      <c r="J288" s="302">
        <v>0.18496158475712435</v>
      </c>
      <c r="K288" s="302">
        <v>0.4019916542130933</v>
      </c>
      <c r="L288" s="302">
        <f t="shared" si="93"/>
        <v>0.58695323897021767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0.83182854945042672</v>
      </c>
      <c r="C289" s="302">
        <v>0.69314126923993802</v>
      </c>
      <c r="D289" s="302">
        <f t="shared" si="91"/>
        <v>1.5249698186903649</v>
      </c>
      <c r="E289" s="303"/>
      <c r="F289" s="302">
        <v>0.60873092338908008</v>
      </c>
      <c r="G289" s="302">
        <v>0.59576899093421798</v>
      </c>
      <c r="H289" s="302">
        <f t="shared" si="92"/>
        <v>1.2044999143232982</v>
      </c>
      <c r="I289" s="303"/>
      <c r="J289" s="302">
        <v>0.65597730669903553</v>
      </c>
      <c r="K289" s="302">
        <v>0.59096729398900494</v>
      </c>
      <c r="L289" s="302">
        <f t="shared" si="93"/>
        <v>1.2469446006880405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28.598635377117983</v>
      </c>
      <c r="C291" s="311">
        <f t="shared" ref="C291:D291" si="94">SUM(C281:C289)</f>
        <v>32.913364622882035</v>
      </c>
      <c r="D291" s="311">
        <f t="shared" si="94"/>
        <v>61.512000000000008</v>
      </c>
      <c r="E291" s="311"/>
      <c r="F291" s="311">
        <f t="shared" ref="F291:H291" si="95">SUM(F281:F289)</f>
        <v>28.980516345002123</v>
      </c>
      <c r="G291" s="311">
        <f t="shared" si="95"/>
        <v>35.273483654997875</v>
      </c>
      <c r="H291" s="311">
        <f t="shared" si="95"/>
        <v>64.253999999999991</v>
      </c>
      <c r="I291" s="311"/>
      <c r="J291" s="311">
        <f t="shared" ref="J291:L291" si="96">SUM(J281:J289)</f>
        <v>34.019416773512944</v>
      </c>
      <c r="K291" s="311">
        <f t="shared" si="96"/>
        <v>38.947583226486991</v>
      </c>
      <c r="L291" s="311">
        <f t="shared" si="96"/>
        <v>72.966999999999942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2.2797956848476453</v>
      </c>
      <c r="C298" s="302">
        <v>4.9236973226441512</v>
      </c>
      <c r="D298" s="302">
        <f>SUM(B298:C298)</f>
        <v>7.2034930074917964</v>
      </c>
      <c r="E298" s="303"/>
      <c r="F298" s="302">
        <v>2.6840186643584603</v>
      </c>
      <c r="G298" s="302">
        <v>5.2060300386287111</v>
      </c>
      <c r="H298" s="302">
        <f>SUM(F298:G298)</f>
        <v>7.8900487029871709</v>
      </c>
      <c r="I298" s="303"/>
      <c r="J298" s="302">
        <v>2.9873578541811385</v>
      </c>
      <c r="K298" s="302">
        <v>5.6647679261382162</v>
      </c>
      <c r="L298" s="302">
        <f>SUM(J298:K298)</f>
        <v>8.6521257803193556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2.4911001668914015</v>
      </c>
      <c r="C299" s="302">
        <v>4.3166081001810674</v>
      </c>
      <c r="D299" s="302">
        <f t="shared" ref="D299:D306" si="97">SUM(B299:C299)</f>
        <v>6.8077082670724689</v>
      </c>
      <c r="E299" s="303"/>
      <c r="F299" s="302">
        <v>3.0202080785217005</v>
      </c>
      <c r="G299" s="302">
        <v>5.0339225390840063</v>
      </c>
      <c r="H299" s="302">
        <f t="shared" ref="H299:H306" si="98">SUM(F299:G299)</f>
        <v>8.0541306176057077</v>
      </c>
      <c r="I299" s="303"/>
      <c r="J299" s="302">
        <v>3.7998284812405672</v>
      </c>
      <c r="K299" s="302">
        <v>7.0556940492748019</v>
      </c>
      <c r="L299" s="302">
        <f t="shared" ref="L299:L306" si="99">SUM(J299:K299)</f>
        <v>10.855522530515369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3.8336835454666187</v>
      </c>
      <c r="C300" s="302">
        <v>5.9068184712473117</v>
      </c>
      <c r="D300" s="302">
        <f t="shared" si="97"/>
        <v>9.7405020167139309</v>
      </c>
      <c r="E300" s="303"/>
      <c r="F300" s="302">
        <v>4.2627669384560951</v>
      </c>
      <c r="G300" s="302">
        <v>6.1189515658070848</v>
      </c>
      <c r="H300" s="302">
        <f t="shared" si="98"/>
        <v>10.38171850426318</v>
      </c>
      <c r="I300" s="303"/>
      <c r="J300" s="302">
        <v>5.132300322159054</v>
      </c>
      <c r="K300" s="302">
        <v>6.3842527074123376</v>
      </c>
      <c r="L300" s="302">
        <f t="shared" si="99"/>
        <v>11.516553029571391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4.7854515061664644</v>
      </c>
      <c r="C301" s="302">
        <v>2.0410131855328051</v>
      </c>
      <c r="D301" s="302">
        <f t="shared" si="97"/>
        <v>6.8264646916992699</v>
      </c>
      <c r="E301" s="303"/>
      <c r="F301" s="302">
        <v>4.5610191101696591</v>
      </c>
      <c r="G301" s="302">
        <v>2.125529887849023</v>
      </c>
      <c r="H301" s="302">
        <f t="shared" si="98"/>
        <v>6.6865489980186821</v>
      </c>
      <c r="I301" s="303"/>
      <c r="J301" s="302">
        <v>4.7806830670916716</v>
      </c>
      <c r="K301" s="302">
        <v>3.0907895644836394</v>
      </c>
      <c r="L301" s="302">
        <f t="shared" si="99"/>
        <v>7.871472631575311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0.40874115483378082</v>
      </c>
      <c r="C302" s="302">
        <v>2.2776579327521143</v>
      </c>
      <c r="D302" s="302">
        <f t="shared" si="97"/>
        <v>2.6863990875858952</v>
      </c>
      <c r="E302" s="303"/>
      <c r="F302" s="302">
        <v>0.47792965282704647</v>
      </c>
      <c r="G302" s="302">
        <v>1.5989867310182511</v>
      </c>
      <c r="H302" s="302">
        <f t="shared" si="98"/>
        <v>2.0769163838452975</v>
      </c>
      <c r="I302" s="303"/>
      <c r="J302" s="302">
        <v>0.89505969491192294</v>
      </c>
      <c r="K302" s="302">
        <v>1.5648725000144015</v>
      </c>
      <c r="L302" s="302">
        <f t="shared" si="99"/>
        <v>2.4599321949263242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3.2895154023413364</v>
      </c>
      <c r="C303" s="302">
        <v>1.2229593082756856</v>
      </c>
      <c r="D303" s="302">
        <f t="shared" si="97"/>
        <v>4.5124747106170222</v>
      </c>
      <c r="E303" s="303"/>
      <c r="F303" s="302">
        <v>3.4604438329501104</v>
      </c>
      <c r="G303" s="302">
        <v>1.4372430497651441</v>
      </c>
      <c r="H303" s="302">
        <f t="shared" si="98"/>
        <v>4.897686882715254</v>
      </c>
      <c r="I303" s="303"/>
      <c r="J303" s="302">
        <v>3.9174162457841337</v>
      </c>
      <c r="K303" s="302">
        <v>1.9598643308556505</v>
      </c>
      <c r="L303" s="302">
        <f t="shared" si="99"/>
        <v>5.8772805766397838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1.7728164256172794</v>
      </c>
      <c r="C304" s="302">
        <v>1.8865632513990331</v>
      </c>
      <c r="D304" s="302">
        <f t="shared" si="97"/>
        <v>3.6593796770163127</v>
      </c>
      <c r="E304" s="303"/>
      <c r="F304" s="302">
        <v>1.7331199925556171</v>
      </c>
      <c r="G304" s="302">
        <v>1.7599947552418607</v>
      </c>
      <c r="H304" s="302">
        <f t="shared" si="98"/>
        <v>3.4931147477974775</v>
      </c>
      <c r="I304" s="303"/>
      <c r="J304" s="302">
        <v>2.2242935834405437</v>
      </c>
      <c r="K304" s="302">
        <v>2.2710845751301134</v>
      </c>
      <c r="L304" s="302">
        <f t="shared" si="99"/>
        <v>4.4953781585706576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0.40542543840689166</v>
      </c>
      <c r="C305" s="302">
        <v>2.0897988836077039</v>
      </c>
      <c r="D305" s="302">
        <f t="shared" si="97"/>
        <v>2.4952243220145958</v>
      </c>
      <c r="E305" s="303"/>
      <c r="F305" s="302">
        <v>0.31847776409797185</v>
      </c>
      <c r="G305" s="302">
        <v>2.1667304804233378</v>
      </c>
      <c r="H305" s="302">
        <f t="shared" si="98"/>
        <v>2.4852082445213095</v>
      </c>
      <c r="I305" s="303"/>
      <c r="J305" s="302">
        <v>0.53877026551303286</v>
      </c>
      <c r="K305" s="302">
        <v>2.1239765497362657</v>
      </c>
      <c r="L305" s="302">
        <f t="shared" si="99"/>
        <v>2.6627468152492986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8.0435664971336305</v>
      </c>
      <c r="C306" s="302">
        <v>10.655787722655001</v>
      </c>
      <c r="D306" s="302">
        <f t="shared" si="97"/>
        <v>18.699354219788631</v>
      </c>
      <c r="E306" s="303"/>
      <c r="F306" s="302">
        <v>7.1183878184623142</v>
      </c>
      <c r="G306" s="302">
        <v>9.3442390997836124</v>
      </c>
      <c r="H306" s="302">
        <f t="shared" si="98"/>
        <v>16.462626918245927</v>
      </c>
      <c r="I306" s="303"/>
      <c r="J306" s="302">
        <v>7.4185531112892802</v>
      </c>
      <c r="K306" s="302">
        <v>9.855435171343224</v>
      </c>
      <c r="L306" s="302">
        <f t="shared" si="99"/>
        <v>17.273988282632505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27.310095821705048</v>
      </c>
      <c r="C308" s="311">
        <f t="shared" ref="C308:D308" si="100">SUM(C298:C306)</f>
        <v>35.320904178294874</v>
      </c>
      <c r="D308" s="311">
        <f t="shared" si="100"/>
        <v>62.630999999999922</v>
      </c>
      <c r="E308" s="311"/>
      <c r="F308" s="311">
        <f t="shared" ref="F308:H308" si="101">SUM(F298:F306)</f>
        <v>27.636371852398973</v>
      </c>
      <c r="G308" s="311">
        <f t="shared" si="101"/>
        <v>34.791628147601031</v>
      </c>
      <c r="H308" s="311">
        <f t="shared" si="101"/>
        <v>62.428000000000011</v>
      </c>
      <c r="I308" s="311"/>
      <c r="J308" s="311">
        <f t="shared" ref="J308:L308" si="102">SUM(J298:J306)</f>
        <v>31.694262625611348</v>
      </c>
      <c r="K308" s="311">
        <f t="shared" si="102"/>
        <v>39.970737374388655</v>
      </c>
      <c r="L308" s="311">
        <f t="shared" si="102"/>
        <v>71.664999999999992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0.97177026292524538</v>
      </c>
      <c r="C315" s="302">
        <v>1.9031497297681395</v>
      </c>
      <c r="D315" s="302">
        <f>SUM(B315:C315)</f>
        <v>2.8749199926933846</v>
      </c>
      <c r="E315" s="303"/>
      <c r="F315" s="302">
        <v>1.273970378791309</v>
      </c>
      <c r="G315" s="302">
        <v>2.0374912111403125</v>
      </c>
      <c r="H315" s="302">
        <f>SUM(F315:G315)</f>
        <v>3.3114615899316213</v>
      </c>
      <c r="I315" s="303"/>
      <c r="J315" s="302">
        <v>1.2896554377469289</v>
      </c>
      <c r="K315" s="302">
        <v>2.0572022469911428</v>
      </c>
      <c r="L315" s="302">
        <f>SUM(J315:K315)</f>
        <v>3.3468576847380715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3.3250904462052553</v>
      </c>
      <c r="C316" s="302">
        <v>2.3654353111559177</v>
      </c>
      <c r="D316" s="302">
        <f t="shared" ref="D316:D323" si="103">SUM(B316:C316)</f>
        <v>5.6905257573611729</v>
      </c>
      <c r="E316" s="303"/>
      <c r="F316" s="302">
        <v>4.4319399184873172</v>
      </c>
      <c r="G316" s="302">
        <v>2.8609717300925532</v>
      </c>
      <c r="H316" s="302">
        <f t="shared" ref="H316:H323" si="104">SUM(F316:G316)</f>
        <v>7.2929116485798708</v>
      </c>
      <c r="I316" s="303"/>
      <c r="J316" s="302">
        <v>4.8685774050869117</v>
      </c>
      <c r="K316" s="302">
        <v>3.7416406924615093</v>
      </c>
      <c r="L316" s="302">
        <f t="shared" ref="L316:L323" si="105">SUM(J316:K316)</f>
        <v>8.6102180975484206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4.0862961260983468</v>
      </c>
      <c r="C317" s="302">
        <v>7.2817694904740273</v>
      </c>
      <c r="D317" s="302">
        <f t="shared" si="103"/>
        <v>11.368065616572373</v>
      </c>
      <c r="E317" s="303"/>
      <c r="F317" s="302">
        <v>4.9389454984534238</v>
      </c>
      <c r="G317" s="302">
        <v>7.5456225811676916</v>
      </c>
      <c r="H317" s="302">
        <f t="shared" si="104"/>
        <v>12.484568079621116</v>
      </c>
      <c r="I317" s="303"/>
      <c r="J317" s="302">
        <v>5.8562716116543454</v>
      </c>
      <c r="K317" s="302">
        <v>6.6591810429035618</v>
      </c>
      <c r="L317" s="302">
        <f t="shared" si="105"/>
        <v>12.515452654557908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7.8042479295882821</v>
      </c>
      <c r="C318" s="302">
        <v>1.1911179202190305</v>
      </c>
      <c r="D318" s="302">
        <f t="shared" si="103"/>
        <v>8.9953658498073121</v>
      </c>
      <c r="E318" s="303"/>
      <c r="F318" s="302">
        <v>7.3701917447335239</v>
      </c>
      <c r="G318" s="302">
        <v>1.1787980761019314</v>
      </c>
      <c r="H318" s="302">
        <f t="shared" si="104"/>
        <v>8.5489898208354553</v>
      </c>
      <c r="I318" s="303"/>
      <c r="J318" s="302">
        <v>6.2891874027937682</v>
      </c>
      <c r="K318" s="302">
        <v>0.99526444981162865</v>
      </c>
      <c r="L318" s="302">
        <f t="shared" si="105"/>
        <v>7.2844518526053967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6.8380206721648448E-2</v>
      </c>
      <c r="C319" s="302">
        <v>0.54321055497394621</v>
      </c>
      <c r="D319" s="302">
        <f t="shared" si="103"/>
        <v>0.61159076169559468</v>
      </c>
      <c r="E319" s="303"/>
      <c r="F319" s="302">
        <v>7.8361956561528293E-2</v>
      </c>
      <c r="G319" s="302">
        <v>0.36256066420326422</v>
      </c>
      <c r="H319" s="302">
        <f t="shared" si="104"/>
        <v>0.44092262076479249</v>
      </c>
      <c r="I319" s="303"/>
      <c r="J319" s="302">
        <v>0.17782768597269352</v>
      </c>
      <c r="K319" s="302">
        <v>0.35630939062100686</v>
      </c>
      <c r="L319" s="302">
        <f t="shared" si="105"/>
        <v>0.53413707659370036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0.64962119687459563</v>
      </c>
      <c r="C320" s="302">
        <v>0.46785412451865988</v>
      </c>
      <c r="D320" s="302">
        <f t="shared" si="103"/>
        <v>1.1174753213932556</v>
      </c>
      <c r="E320" s="303"/>
      <c r="F320" s="302">
        <v>0.64998825067667687</v>
      </c>
      <c r="G320" s="302">
        <v>0.45291859843199228</v>
      </c>
      <c r="H320" s="302">
        <f t="shared" si="104"/>
        <v>1.1029068491086691</v>
      </c>
      <c r="I320" s="303"/>
      <c r="J320" s="302">
        <v>0.68055741964762861</v>
      </c>
      <c r="K320" s="302">
        <v>0.53749876884227599</v>
      </c>
      <c r="L320" s="302">
        <f t="shared" si="105"/>
        <v>1.2180561884899046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0.65734650806697503</v>
      </c>
      <c r="C321" s="302">
        <v>0.19895339932506476</v>
      </c>
      <c r="D321" s="302">
        <f t="shared" si="103"/>
        <v>0.85629990739203976</v>
      </c>
      <c r="E321" s="303"/>
      <c r="F321" s="302">
        <v>0.67537859693821112</v>
      </c>
      <c r="G321" s="302">
        <v>0.17711960256171455</v>
      </c>
      <c r="H321" s="302">
        <f t="shared" si="104"/>
        <v>0.85249819949992567</v>
      </c>
      <c r="I321" s="303"/>
      <c r="J321" s="302">
        <v>0.69028473091160369</v>
      </c>
      <c r="K321" s="302">
        <v>0.24244348510495783</v>
      </c>
      <c r="L321" s="302">
        <f t="shared" si="105"/>
        <v>0.93272821601656153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6.7120920981496732E-2</v>
      </c>
      <c r="C322" s="302">
        <v>0.34597346782186789</v>
      </c>
      <c r="D322" s="302">
        <f t="shared" si="103"/>
        <v>0.41309438880336463</v>
      </c>
      <c r="E322" s="303"/>
      <c r="F322" s="302">
        <v>5.9104288180242395E-2</v>
      </c>
      <c r="G322" s="302">
        <v>0.27341524002258477</v>
      </c>
      <c r="H322" s="302">
        <f t="shared" si="104"/>
        <v>0.33251952820282715</v>
      </c>
      <c r="I322" s="303"/>
      <c r="J322" s="302">
        <v>0.15657141979483383</v>
      </c>
      <c r="K322" s="302">
        <v>0.27476087489680995</v>
      </c>
      <c r="L322" s="302">
        <f t="shared" si="105"/>
        <v>0.4313322946916438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1.0528948125753581</v>
      </c>
      <c r="C323" s="302">
        <v>0.68476759170615709</v>
      </c>
      <c r="D323" s="302">
        <f t="shared" si="103"/>
        <v>1.7376624042815152</v>
      </c>
      <c r="E323" s="303"/>
      <c r="F323" s="302">
        <v>0.90732581219969533</v>
      </c>
      <c r="G323" s="302">
        <v>0.52889585125608984</v>
      </c>
      <c r="H323" s="302">
        <f t="shared" si="104"/>
        <v>1.4362216634557852</v>
      </c>
      <c r="I323" s="303"/>
      <c r="J323" s="302">
        <v>1.002133966206729</v>
      </c>
      <c r="K323" s="302">
        <v>0.52463196855169025</v>
      </c>
      <c r="L323" s="302">
        <f t="shared" si="105"/>
        <v>1.5267659347584193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18.682768410037205</v>
      </c>
      <c r="C325" s="311">
        <f t="shared" ref="C325:D325" si="106">SUM(C315:C323)</f>
        <v>14.98223158996281</v>
      </c>
      <c r="D325" s="311">
        <f t="shared" si="106"/>
        <v>33.665000000000013</v>
      </c>
      <c r="E325" s="311"/>
      <c r="F325" s="311">
        <f t="shared" ref="F325:H325" si="107">SUM(F315:F323)</f>
        <v>20.385206445021929</v>
      </c>
      <c r="G325" s="311">
        <f t="shared" si="107"/>
        <v>15.417793554978136</v>
      </c>
      <c r="H325" s="311">
        <f t="shared" si="107"/>
        <v>35.803000000000068</v>
      </c>
      <c r="I325" s="311"/>
      <c r="J325" s="311">
        <f t="shared" ref="J325:L325" si="108">SUM(J315:J323)</f>
        <v>21.01106707981544</v>
      </c>
      <c r="K325" s="311">
        <f t="shared" si="108"/>
        <v>15.388932920184583</v>
      </c>
      <c r="L325" s="311">
        <f t="shared" si="108"/>
        <v>36.40000000000002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1.3075897843008839</v>
      </c>
      <c r="C332" s="302">
        <v>1.3330249551644469</v>
      </c>
      <c r="D332" s="302">
        <f>SUM(B332:C332)</f>
        <v>2.640614739465331</v>
      </c>
      <c r="E332" s="303"/>
      <c r="F332" s="302">
        <v>1.4345374064101566</v>
      </c>
      <c r="G332" s="302">
        <v>1.3967769625473141</v>
      </c>
      <c r="H332" s="302">
        <f>SUM(F332:G332)</f>
        <v>2.8313143689574707</v>
      </c>
      <c r="I332" s="303"/>
      <c r="J332" s="302">
        <v>1.6690204846901662</v>
      </c>
      <c r="K332" s="302">
        <v>1.3291640722566458</v>
      </c>
      <c r="L332" s="302">
        <f>SUM(J332:K332)</f>
        <v>2.998184556946812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25.036054409558229</v>
      </c>
      <c r="C333" s="302">
        <v>12.425074681098671</v>
      </c>
      <c r="D333" s="302">
        <f t="shared" ref="D333:D340" si="109">SUM(B333:C333)</f>
        <v>37.461129090656897</v>
      </c>
      <c r="E333" s="303"/>
      <c r="F333" s="302">
        <v>27.019789081852288</v>
      </c>
      <c r="G333" s="302">
        <v>13.327493276088539</v>
      </c>
      <c r="H333" s="302">
        <f t="shared" ref="H333:H340" si="110">SUM(F333:G333)</f>
        <v>40.347282357940827</v>
      </c>
      <c r="I333" s="303"/>
      <c r="J333" s="302">
        <v>29.320027808623632</v>
      </c>
      <c r="K333" s="302">
        <v>14.160778128991579</v>
      </c>
      <c r="L333" s="302">
        <f t="shared" ref="L333:L340" si="111">SUM(J333:K333)</f>
        <v>43.480805937615209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4.3245447147153842</v>
      </c>
      <c r="C334" s="302">
        <v>2.574848468142136</v>
      </c>
      <c r="D334" s="302">
        <f t="shared" si="109"/>
        <v>6.8993931828575201</v>
      </c>
      <c r="E334" s="303"/>
      <c r="F334" s="302">
        <v>4.1811217281589412</v>
      </c>
      <c r="G334" s="302">
        <v>2.7544702666853471</v>
      </c>
      <c r="H334" s="302">
        <f t="shared" si="110"/>
        <v>6.9355919948442883</v>
      </c>
      <c r="I334" s="303"/>
      <c r="J334" s="302">
        <v>5.6503478871921482</v>
      </c>
      <c r="K334" s="302">
        <v>2.5657083224929838</v>
      </c>
      <c r="L334" s="302">
        <f t="shared" si="111"/>
        <v>8.2160562096851315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4.8132232909282733</v>
      </c>
      <c r="C335" s="302">
        <v>0.72258704963055531</v>
      </c>
      <c r="D335" s="302">
        <f t="shared" si="109"/>
        <v>5.5358103405588288</v>
      </c>
      <c r="E335" s="303"/>
      <c r="F335" s="302">
        <v>4.1012418748482551</v>
      </c>
      <c r="G335" s="302">
        <v>0.63892236937188651</v>
      </c>
      <c r="H335" s="302">
        <f t="shared" si="110"/>
        <v>4.7401642442201419</v>
      </c>
      <c r="I335" s="303"/>
      <c r="J335" s="302">
        <v>2.274296108138854</v>
      </c>
      <c r="K335" s="302">
        <v>0.61625096946253266</v>
      </c>
      <c r="L335" s="302">
        <f t="shared" si="111"/>
        <v>2.8905470776013864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0.58314489227460287</v>
      </c>
      <c r="C336" s="302">
        <v>0.74203760591359269</v>
      </c>
      <c r="D336" s="302">
        <f t="shared" si="109"/>
        <v>1.3251824981881954</v>
      </c>
      <c r="E336" s="303"/>
      <c r="F336" s="302">
        <v>0.46332715966969817</v>
      </c>
      <c r="G336" s="302">
        <v>0.48527971636085643</v>
      </c>
      <c r="H336" s="302">
        <f t="shared" si="110"/>
        <v>0.9486068760305546</v>
      </c>
      <c r="I336" s="303"/>
      <c r="J336" s="302">
        <v>0.3010449904811347</v>
      </c>
      <c r="K336" s="302">
        <v>0.37794152349970989</v>
      </c>
      <c r="L336" s="302">
        <f t="shared" si="111"/>
        <v>0.67898651398084464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14.283199000450695</v>
      </c>
      <c r="C337" s="302">
        <v>2.4946839213636136</v>
      </c>
      <c r="D337" s="302">
        <f t="shared" si="109"/>
        <v>16.77788292181431</v>
      </c>
      <c r="E337" s="303"/>
      <c r="F337" s="302">
        <v>12.728502547606206</v>
      </c>
      <c r="G337" s="302">
        <v>2.392472136040463</v>
      </c>
      <c r="H337" s="302">
        <f t="shared" si="110"/>
        <v>15.120974683646669</v>
      </c>
      <c r="I337" s="303"/>
      <c r="J337" s="302">
        <v>13.388739474242392</v>
      </c>
      <c r="K337" s="302">
        <v>2.7867699549920548</v>
      </c>
      <c r="L337" s="302">
        <f t="shared" si="111"/>
        <v>16.175509429234445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0.42752810412994824</v>
      </c>
      <c r="C338" s="302">
        <v>0.15179937001348121</v>
      </c>
      <c r="D338" s="302">
        <f t="shared" si="109"/>
        <v>0.57932747414342944</v>
      </c>
      <c r="E338" s="303"/>
      <c r="F338" s="302">
        <v>0.35343282725964148</v>
      </c>
      <c r="G338" s="302">
        <v>0.13156715329867114</v>
      </c>
      <c r="H338" s="302">
        <f t="shared" si="110"/>
        <v>0.48499998055831262</v>
      </c>
      <c r="I338" s="303"/>
      <c r="J338" s="302">
        <v>0.34729497011857963</v>
      </c>
      <c r="K338" s="302">
        <v>0.14591656069378592</v>
      </c>
      <c r="L338" s="302">
        <f t="shared" si="111"/>
        <v>0.49321153081236557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0.54602357311788141</v>
      </c>
      <c r="C339" s="302">
        <v>1.0645674294112868</v>
      </c>
      <c r="D339" s="302">
        <f t="shared" si="109"/>
        <v>1.6105910025291683</v>
      </c>
      <c r="E339" s="303"/>
      <c r="F339" s="302">
        <v>0.4740037877566034</v>
      </c>
      <c r="G339" s="302">
        <v>1.4381056197743589</v>
      </c>
      <c r="H339" s="302">
        <f t="shared" si="110"/>
        <v>1.9121094075309624</v>
      </c>
      <c r="I339" s="303"/>
      <c r="J339" s="302">
        <v>0.47204943859632764</v>
      </c>
      <c r="K339" s="302">
        <v>1.4649493602501866</v>
      </c>
      <c r="L339" s="302">
        <f t="shared" si="111"/>
        <v>1.9369987988465143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4.1264180501282324</v>
      </c>
      <c r="C340" s="302">
        <v>1.200650699658055</v>
      </c>
      <c r="D340" s="302">
        <f t="shared" si="109"/>
        <v>5.327068749786287</v>
      </c>
      <c r="E340" s="303"/>
      <c r="F340" s="302">
        <v>3.166281973051944</v>
      </c>
      <c r="G340" s="302">
        <v>0.85367411321883846</v>
      </c>
      <c r="H340" s="302">
        <f t="shared" si="110"/>
        <v>4.0199560862707822</v>
      </c>
      <c r="I340" s="303"/>
      <c r="J340" s="302">
        <v>1.5131013848799761</v>
      </c>
      <c r="K340" s="302">
        <v>0.49359856039735456</v>
      </c>
      <c r="L340" s="302">
        <f t="shared" si="111"/>
        <v>2.0066999452773309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55.447725819604123</v>
      </c>
      <c r="C342" s="311">
        <f t="shared" ref="C342:D342" si="112">SUM(C332:C340)</f>
        <v>22.709274180395838</v>
      </c>
      <c r="D342" s="311">
        <f t="shared" si="112"/>
        <v>78.156999999999968</v>
      </c>
      <c r="E342" s="311"/>
      <c r="F342" s="311">
        <f t="shared" ref="F342:H342" si="113">SUM(F332:F340)</f>
        <v>53.922238386613728</v>
      </c>
      <c r="G342" s="311">
        <f t="shared" si="113"/>
        <v>23.418761613386273</v>
      </c>
      <c r="H342" s="311">
        <f t="shared" si="113"/>
        <v>77.341000000000008</v>
      </c>
      <c r="I342" s="311"/>
      <c r="J342" s="311">
        <f t="shared" ref="J342:L342" si="114">SUM(J332:J340)</f>
        <v>54.935922546963219</v>
      </c>
      <c r="K342" s="311">
        <f t="shared" si="114"/>
        <v>23.941077453036836</v>
      </c>
      <c r="L342" s="311">
        <f t="shared" si="114"/>
        <v>78.877000000000024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3.3956479889354418</v>
      </c>
      <c r="C349" s="302">
        <v>1.852654235507917</v>
      </c>
      <c r="D349" s="302">
        <f>SUM(B349:C349)</f>
        <v>5.2483022244433588</v>
      </c>
      <c r="E349" s="303"/>
      <c r="F349" s="302">
        <v>4.2611292355222492</v>
      </c>
      <c r="G349" s="302">
        <v>1.9043835537841438</v>
      </c>
      <c r="H349" s="302">
        <f>SUM(F349:G349)</f>
        <v>6.1655127893063932</v>
      </c>
      <c r="I349" s="303"/>
      <c r="J349" s="302">
        <v>4.6046363114675533</v>
      </c>
      <c r="K349" s="302">
        <v>1.6554181862438968</v>
      </c>
      <c r="L349" s="302">
        <f>SUM(J349:K349)</f>
        <v>6.2600544977114501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23.893599374391208</v>
      </c>
      <c r="C350" s="302">
        <v>6.4045508334275825</v>
      </c>
      <c r="D350" s="302">
        <f t="shared" ref="D350:D357" si="115">SUM(B350:C350)</f>
        <v>30.298150207818789</v>
      </c>
      <c r="E350" s="303"/>
      <c r="F350" s="302">
        <v>27.996961883542639</v>
      </c>
      <c r="G350" s="302">
        <v>7.4765819202162609</v>
      </c>
      <c r="H350" s="302">
        <f t="shared" ref="H350:H357" si="116">SUM(F350:G350)</f>
        <v>35.473543803758901</v>
      </c>
      <c r="I350" s="303"/>
      <c r="J350" s="302">
        <v>29.333065795581359</v>
      </c>
      <c r="K350" s="302">
        <v>7.1046276935879114</v>
      </c>
      <c r="L350" s="302">
        <f t="shared" ref="L350:L357" si="117">SUM(J350:K350)</f>
        <v>36.43769348916927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11.481737742571031</v>
      </c>
      <c r="C351" s="302">
        <v>3.2288418186555394</v>
      </c>
      <c r="D351" s="302">
        <f t="shared" si="115"/>
        <v>14.71057956122657</v>
      </c>
      <c r="E351" s="303"/>
      <c r="F351" s="302">
        <v>13.014634159703929</v>
      </c>
      <c r="G351" s="302">
        <v>3.3261301324286658</v>
      </c>
      <c r="H351" s="302">
        <f t="shared" si="116"/>
        <v>16.340764292132594</v>
      </c>
      <c r="I351" s="303"/>
      <c r="J351" s="302">
        <v>20.717666193563044</v>
      </c>
      <c r="K351" s="302">
        <v>3.7849400055119755</v>
      </c>
      <c r="L351" s="302">
        <f t="shared" si="117"/>
        <v>24.502606199075018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11.957473420121849</v>
      </c>
      <c r="C352" s="302">
        <v>1.3269643893680529</v>
      </c>
      <c r="D352" s="302">
        <f t="shared" si="115"/>
        <v>13.284437809489901</v>
      </c>
      <c r="E352" s="303"/>
      <c r="F352" s="302">
        <v>11.021848057779545</v>
      </c>
      <c r="G352" s="302">
        <v>1.2013798509418965</v>
      </c>
      <c r="H352" s="302">
        <f t="shared" si="116"/>
        <v>12.223227908721441</v>
      </c>
      <c r="I352" s="303"/>
      <c r="J352" s="302">
        <v>7.1570320913626624</v>
      </c>
      <c r="K352" s="302">
        <v>1.0622563675196219</v>
      </c>
      <c r="L352" s="302">
        <f t="shared" si="117"/>
        <v>8.2192884588822839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0.56159296368023659</v>
      </c>
      <c r="C353" s="302">
        <v>0.91038005479587258</v>
      </c>
      <c r="D353" s="302">
        <f t="shared" si="115"/>
        <v>1.4719730184761093</v>
      </c>
      <c r="E353" s="303"/>
      <c r="F353" s="302">
        <v>0.48545251667393258</v>
      </c>
      <c r="G353" s="302">
        <v>0.67019605739756283</v>
      </c>
      <c r="H353" s="302">
        <f t="shared" si="116"/>
        <v>1.1556485740714955</v>
      </c>
      <c r="I353" s="303"/>
      <c r="J353" s="302">
        <v>0.36377136391224768</v>
      </c>
      <c r="K353" s="302">
        <v>0.49341070302819701</v>
      </c>
      <c r="L353" s="302">
        <f t="shared" si="117"/>
        <v>0.85718206694044463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33.050922199366823</v>
      </c>
      <c r="C354" s="302">
        <v>8.3453318637609026</v>
      </c>
      <c r="D354" s="302">
        <f t="shared" si="115"/>
        <v>41.396254063127728</v>
      </c>
      <c r="E354" s="303"/>
      <c r="F354" s="302">
        <v>32.908153251168052</v>
      </c>
      <c r="G354" s="302">
        <v>7.8046883613973641</v>
      </c>
      <c r="H354" s="302">
        <f t="shared" si="116"/>
        <v>40.712841612565413</v>
      </c>
      <c r="I354" s="303"/>
      <c r="J354" s="302">
        <v>32.75604265488036</v>
      </c>
      <c r="K354" s="302">
        <v>10.225594486234783</v>
      </c>
      <c r="L354" s="302">
        <f t="shared" si="117"/>
        <v>42.981637141115144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1.3335573360040505</v>
      </c>
      <c r="C355" s="302">
        <v>0.34508035858431402</v>
      </c>
      <c r="D355" s="302">
        <f t="shared" si="115"/>
        <v>1.6786376945883645</v>
      </c>
      <c r="E355" s="303"/>
      <c r="F355" s="302">
        <v>1.2552568008345366</v>
      </c>
      <c r="G355" s="302">
        <v>0.28026565020333555</v>
      </c>
      <c r="H355" s="302">
        <f t="shared" si="116"/>
        <v>1.5355224510378722</v>
      </c>
      <c r="I355" s="303"/>
      <c r="J355" s="302">
        <v>1.2945861973107713</v>
      </c>
      <c r="K355" s="302">
        <v>0.25544636954600963</v>
      </c>
      <c r="L355" s="302">
        <f t="shared" si="117"/>
        <v>1.5500325668567809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0.16989592719773713</v>
      </c>
      <c r="C356" s="302">
        <v>0.59181828425985039</v>
      </c>
      <c r="D356" s="302">
        <f t="shared" si="115"/>
        <v>0.76171421145758755</v>
      </c>
      <c r="E356" s="303"/>
      <c r="F356" s="302">
        <v>0.12886504157715972</v>
      </c>
      <c r="G356" s="302">
        <v>0.4947879943754665</v>
      </c>
      <c r="H356" s="302">
        <f t="shared" si="116"/>
        <v>0.62365303595262622</v>
      </c>
      <c r="I356" s="303"/>
      <c r="J356" s="302">
        <v>0.13821145373111787</v>
      </c>
      <c r="K356" s="302">
        <v>0.32015652126897459</v>
      </c>
      <c r="L356" s="302">
        <f t="shared" si="117"/>
        <v>0.45836797500009246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2.0741362626273405</v>
      </c>
      <c r="C357" s="302">
        <v>1.6978149467442736</v>
      </c>
      <c r="D357" s="302">
        <f t="shared" si="115"/>
        <v>3.7719512093716139</v>
      </c>
      <c r="E357" s="303"/>
      <c r="F357" s="302">
        <v>1.6663778258386996</v>
      </c>
      <c r="G357" s="302">
        <v>1.1809077066144609</v>
      </c>
      <c r="H357" s="302">
        <f t="shared" si="116"/>
        <v>2.8472855324531605</v>
      </c>
      <c r="I357" s="303"/>
      <c r="J357" s="302">
        <v>0.79099993529902168</v>
      </c>
      <c r="K357" s="302">
        <v>0.72413766995045248</v>
      </c>
      <c r="L357" s="302">
        <f t="shared" si="117"/>
        <v>1.5151376052494743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87.918563214895713</v>
      </c>
      <c r="C359" s="311">
        <f t="shared" ref="C359:D359" si="118">SUM(C349:C357)</f>
        <v>24.703436785104305</v>
      </c>
      <c r="D359" s="311">
        <f t="shared" si="118"/>
        <v>112.62200000000001</v>
      </c>
      <c r="E359" s="311"/>
      <c r="F359" s="311">
        <f t="shared" ref="F359:H359" si="119">SUM(F349:F357)</f>
        <v>92.738678772640725</v>
      </c>
      <c r="G359" s="311">
        <f t="shared" si="119"/>
        <v>24.339321227359161</v>
      </c>
      <c r="H359" s="311">
        <f t="shared" si="119"/>
        <v>117.07799999999989</v>
      </c>
      <c r="I359" s="311"/>
      <c r="J359" s="311">
        <f t="shared" ref="J359:L359" si="120">SUM(J349:J357)</f>
        <v>97.156011997108152</v>
      </c>
      <c r="K359" s="311">
        <f t="shared" si="120"/>
        <v>25.62598800289182</v>
      </c>
      <c r="L359" s="311">
        <f t="shared" si="120"/>
        <v>122.78199999999997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2.2808520570568183</v>
      </c>
      <c r="C366" s="302">
        <v>1.7402864710100843</v>
      </c>
      <c r="D366" s="302">
        <f>SUM(B366:C366)</f>
        <v>4.0211385280669028</v>
      </c>
      <c r="E366" s="303"/>
      <c r="F366" s="302">
        <v>2.5708040139149761</v>
      </c>
      <c r="G366" s="302">
        <v>1.3779856754548616</v>
      </c>
      <c r="H366" s="302">
        <f>SUM(F366:G366)</f>
        <v>3.9487896893698378</v>
      </c>
      <c r="I366" s="303"/>
      <c r="J366" s="302">
        <v>3.5524546231164384</v>
      </c>
      <c r="K366" s="302">
        <v>1.6554753619615894</v>
      </c>
      <c r="L366" s="302">
        <f>SUM(J366:K366)</f>
        <v>5.2079299850780281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1.6826816829832365</v>
      </c>
      <c r="C367" s="302">
        <v>2.6162806781760106</v>
      </c>
      <c r="D367" s="302">
        <f t="shared" ref="D367:D374" si="121">SUM(B367:C367)</f>
        <v>4.2989623611592469</v>
      </c>
      <c r="E367" s="303"/>
      <c r="F367" s="302">
        <v>1.9432585206903104</v>
      </c>
      <c r="G367" s="302">
        <v>2.1782781562113267</v>
      </c>
      <c r="H367" s="302">
        <f t="shared" ref="H367:H374" si="122">SUM(F367:G367)</f>
        <v>4.1215366769016368</v>
      </c>
      <c r="I367" s="303"/>
      <c r="J367" s="302">
        <v>2.1415991446274401</v>
      </c>
      <c r="K367" s="302">
        <v>3.3332079628575837</v>
      </c>
      <c r="L367" s="302">
        <f t="shared" ref="L367:L374" si="123">SUM(J367:K367)</f>
        <v>5.4748071074850237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3.4963671792787068</v>
      </c>
      <c r="C368" s="302">
        <v>5.6718520577596543</v>
      </c>
      <c r="D368" s="302">
        <f t="shared" si="121"/>
        <v>9.1682192370383611</v>
      </c>
      <c r="E368" s="303"/>
      <c r="F368" s="302">
        <v>3.7765570223476344</v>
      </c>
      <c r="G368" s="302">
        <v>4.17767116376546</v>
      </c>
      <c r="H368" s="302">
        <f t="shared" si="122"/>
        <v>7.9542281861130943</v>
      </c>
      <c r="I368" s="303"/>
      <c r="J368" s="302">
        <v>3.8871521065885117</v>
      </c>
      <c r="K368" s="302">
        <v>4.7671998694046005</v>
      </c>
      <c r="L368" s="302">
        <f t="shared" si="123"/>
        <v>8.6543519759931122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1.9047903566826481</v>
      </c>
      <c r="C369" s="302">
        <v>0.55395983179873709</v>
      </c>
      <c r="D369" s="302">
        <f t="shared" si="121"/>
        <v>2.4587501884813854</v>
      </c>
      <c r="E369" s="303"/>
      <c r="F369" s="302">
        <v>1.6984768713539238</v>
      </c>
      <c r="G369" s="302">
        <v>0.49671006160046882</v>
      </c>
      <c r="H369" s="302">
        <f t="shared" si="122"/>
        <v>2.1951869329543925</v>
      </c>
      <c r="I369" s="303"/>
      <c r="J369" s="302">
        <v>1.3535026649880515</v>
      </c>
      <c r="K369" s="302">
        <v>0.47071717220936321</v>
      </c>
      <c r="L369" s="302">
        <f t="shared" si="123"/>
        <v>1.8242198371974148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0.73070404538036804</v>
      </c>
      <c r="C370" s="302">
        <v>1.8967171279827317</v>
      </c>
      <c r="D370" s="302">
        <f t="shared" si="121"/>
        <v>2.6274211733630999</v>
      </c>
      <c r="E370" s="303"/>
      <c r="F370" s="302">
        <v>0.82514216851422217</v>
      </c>
      <c r="G370" s="302">
        <v>1.1601752918442552</v>
      </c>
      <c r="H370" s="302">
        <f t="shared" si="122"/>
        <v>1.9853174603584773</v>
      </c>
      <c r="I370" s="303"/>
      <c r="J370" s="302">
        <v>1.5942324847652094</v>
      </c>
      <c r="K370" s="302">
        <v>1.3351960128033873</v>
      </c>
      <c r="L370" s="302">
        <f t="shared" si="123"/>
        <v>2.9294284975685967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1.5415769184734502</v>
      </c>
      <c r="C371" s="302">
        <v>1.1076902800360917</v>
      </c>
      <c r="D371" s="302">
        <f t="shared" si="121"/>
        <v>2.6492671985095422</v>
      </c>
      <c r="E371" s="303"/>
      <c r="F371" s="302">
        <v>1.2412501942276308</v>
      </c>
      <c r="G371" s="302">
        <v>0.88201846492383684</v>
      </c>
      <c r="H371" s="302">
        <f t="shared" si="122"/>
        <v>2.1232686591514676</v>
      </c>
      <c r="I371" s="303"/>
      <c r="J371" s="302">
        <v>1.0217700616053456</v>
      </c>
      <c r="K371" s="302">
        <v>1.201750914878315</v>
      </c>
      <c r="L371" s="302">
        <f t="shared" si="123"/>
        <v>2.2235209764836608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0.78796684743748779</v>
      </c>
      <c r="C372" s="302">
        <v>0.66783146339786825</v>
      </c>
      <c r="D372" s="302">
        <f t="shared" si="121"/>
        <v>1.455798310835356</v>
      </c>
      <c r="E372" s="303"/>
      <c r="F372" s="302">
        <v>0.68330881621143968</v>
      </c>
      <c r="G372" s="302">
        <v>0.52389003220736707</v>
      </c>
      <c r="H372" s="302">
        <f t="shared" si="122"/>
        <v>1.2071988484188068</v>
      </c>
      <c r="I372" s="303"/>
      <c r="J372" s="302">
        <v>0.93025283367953304</v>
      </c>
      <c r="K372" s="302">
        <v>0.67264508368508746</v>
      </c>
      <c r="L372" s="302">
        <f t="shared" si="123"/>
        <v>1.6028979173646205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5.0516366649719806E-2</v>
      </c>
      <c r="C373" s="302">
        <v>0.22507467960074043</v>
      </c>
      <c r="D373" s="302">
        <f t="shared" si="121"/>
        <v>0.27559104625046021</v>
      </c>
      <c r="E373" s="303"/>
      <c r="F373" s="302">
        <v>4.8508283230446182E-2</v>
      </c>
      <c r="G373" s="302">
        <v>0.16203030863876802</v>
      </c>
      <c r="H373" s="302">
        <f t="shared" si="122"/>
        <v>0.2105385918692142</v>
      </c>
      <c r="I373" s="303"/>
      <c r="J373" s="302">
        <v>6.4448507751517323E-2</v>
      </c>
      <c r="K373" s="302">
        <v>0.16919256903844285</v>
      </c>
      <c r="L373" s="302">
        <f t="shared" si="123"/>
        <v>0.23364107678996016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1.2958312830323315</v>
      </c>
      <c r="C374" s="302">
        <v>1.5510206732633751</v>
      </c>
      <c r="D374" s="302">
        <f t="shared" si="121"/>
        <v>2.8468519562957066</v>
      </c>
      <c r="E374" s="303"/>
      <c r="F374" s="302">
        <v>0.96539695114624968</v>
      </c>
      <c r="G374" s="302">
        <v>1.0325380037167997</v>
      </c>
      <c r="H374" s="302">
        <f t="shared" si="122"/>
        <v>1.9979349548630494</v>
      </c>
      <c r="I374" s="303"/>
      <c r="J374" s="302">
        <v>0.70593516493321351</v>
      </c>
      <c r="K374" s="302">
        <v>0.91026746110637347</v>
      </c>
      <c r="L374" s="302">
        <f t="shared" si="123"/>
        <v>1.616202626039587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13.771286736974766</v>
      </c>
      <c r="C376" s="311">
        <f t="shared" ref="C376:D376" si="124">SUM(C366:C374)</f>
        <v>16.030713263025294</v>
      </c>
      <c r="D376" s="311">
        <f t="shared" si="124"/>
        <v>29.802000000000064</v>
      </c>
      <c r="E376" s="311"/>
      <c r="F376" s="311">
        <f t="shared" ref="F376:H376" si="125">SUM(F366:F374)</f>
        <v>13.752702841636832</v>
      </c>
      <c r="G376" s="311">
        <f t="shared" si="125"/>
        <v>11.991297158363142</v>
      </c>
      <c r="H376" s="311">
        <f t="shared" si="125"/>
        <v>25.743999999999971</v>
      </c>
      <c r="I376" s="311"/>
      <c r="J376" s="311">
        <f t="shared" ref="J376:L376" si="126">SUM(J366:J374)</f>
        <v>15.251347592055261</v>
      </c>
      <c r="K376" s="311">
        <f t="shared" si="126"/>
        <v>14.515652407944744</v>
      </c>
      <c r="L376" s="311">
        <f t="shared" si="126"/>
        <v>29.767000000000007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1.7724134524312263</v>
      </c>
      <c r="C383" s="302">
        <v>1.9326919617271454</v>
      </c>
      <c r="D383" s="302">
        <f>SUM(B383:C383)</f>
        <v>3.7051054141583717</v>
      </c>
      <c r="E383" s="303"/>
      <c r="F383" s="302">
        <v>2.5096762200180134</v>
      </c>
      <c r="G383" s="302">
        <v>1.2963659376951782</v>
      </c>
      <c r="H383" s="302">
        <f>SUM(F383:G383)</f>
        <v>3.8060421577131915</v>
      </c>
      <c r="I383" s="303"/>
      <c r="J383" s="302">
        <v>2.8511150072504772</v>
      </c>
      <c r="K383" s="302">
        <v>1.3410704944374192</v>
      </c>
      <c r="L383" s="302">
        <f>SUM(J383:K383)</f>
        <v>4.1921855016878968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2.2844516344656789</v>
      </c>
      <c r="C384" s="302">
        <v>3.5607691410570359</v>
      </c>
      <c r="D384" s="302">
        <f t="shared" ref="D384:D391" si="127">SUM(B384:C384)</f>
        <v>5.8452207755227148</v>
      </c>
      <c r="E384" s="303"/>
      <c r="F384" s="302">
        <v>3.1908974264665937</v>
      </c>
      <c r="G384" s="302">
        <v>2.4393459204727268</v>
      </c>
      <c r="H384" s="302">
        <f t="shared" ref="H384:H391" si="128">SUM(F384:G384)</f>
        <v>5.63024334693932</v>
      </c>
      <c r="I384" s="303"/>
      <c r="J384" s="302">
        <v>2.9143860601485083</v>
      </c>
      <c r="K384" s="302">
        <v>2.70284966008234</v>
      </c>
      <c r="L384" s="302">
        <f t="shared" ref="L384:L391" si="129">SUM(J384:K384)</f>
        <v>5.6172357202308483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2.1091373840659289</v>
      </c>
      <c r="C385" s="302">
        <v>1.5683900322458499</v>
      </c>
      <c r="D385" s="302">
        <f t="shared" si="127"/>
        <v>3.6775274163117788</v>
      </c>
      <c r="E385" s="303"/>
      <c r="F385" s="302">
        <v>2.4928133813879638</v>
      </c>
      <c r="G385" s="302">
        <v>1.1205296159151537</v>
      </c>
      <c r="H385" s="302">
        <f t="shared" si="128"/>
        <v>3.6133429973031177</v>
      </c>
      <c r="I385" s="303"/>
      <c r="J385" s="302">
        <v>2.0947929284912745</v>
      </c>
      <c r="K385" s="302">
        <v>1.0825224718706152</v>
      </c>
      <c r="L385" s="302">
        <f t="shared" si="129"/>
        <v>3.1773154003618895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1.8985226193162468</v>
      </c>
      <c r="C386" s="302">
        <v>0.35397453839089116</v>
      </c>
      <c r="D386" s="302">
        <f t="shared" si="127"/>
        <v>2.252497157707138</v>
      </c>
      <c r="E386" s="303"/>
      <c r="F386" s="302">
        <v>2.12538356324555</v>
      </c>
      <c r="G386" s="302">
        <v>0.24331389692845393</v>
      </c>
      <c r="H386" s="302">
        <f t="shared" si="128"/>
        <v>2.3686974601740038</v>
      </c>
      <c r="I386" s="303"/>
      <c r="J386" s="302">
        <v>2.2734889056967775</v>
      </c>
      <c r="K386" s="302">
        <v>0.23070094715087586</v>
      </c>
      <c r="L386" s="302">
        <f t="shared" si="129"/>
        <v>2.5041898528476532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0.42959109727114936</v>
      </c>
      <c r="C387" s="302">
        <v>1.0910756087156397</v>
      </c>
      <c r="D387" s="302">
        <f t="shared" si="127"/>
        <v>1.5206667059867891</v>
      </c>
      <c r="E387" s="303"/>
      <c r="F387" s="302">
        <v>0.53674657059266262</v>
      </c>
      <c r="G387" s="302">
        <v>0.57015780984001829</v>
      </c>
      <c r="H387" s="302">
        <f t="shared" si="128"/>
        <v>1.106904380432681</v>
      </c>
      <c r="I387" s="303"/>
      <c r="J387" s="302">
        <v>0.9047557979736468</v>
      </c>
      <c r="K387" s="302">
        <v>0.63214961662107994</v>
      </c>
      <c r="L387" s="302">
        <f t="shared" si="129"/>
        <v>1.5369054145947267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6.9064285332010105</v>
      </c>
      <c r="C388" s="302">
        <v>1.9490542299659852</v>
      </c>
      <c r="D388" s="302">
        <f t="shared" si="127"/>
        <v>8.8554827631669966</v>
      </c>
      <c r="E388" s="303"/>
      <c r="F388" s="302">
        <v>7.032660409700469</v>
      </c>
      <c r="G388" s="302">
        <v>1.3821146053984037</v>
      </c>
      <c r="H388" s="302">
        <f t="shared" si="128"/>
        <v>8.414775015098872</v>
      </c>
      <c r="I388" s="303"/>
      <c r="J388" s="302">
        <v>5.5258345901144494</v>
      </c>
      <c r="K388" s="302">
        <v>1.3531268477303351</v>
      </c>
      <c r="L388" s="302">
        <f t="shared" si="129"/>
        <v>6.8789614378447848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0.73908800847885336</v>
      </c>
      <c r="C389" s="302">
        <v>0.63500040896149923</v>
      </c>
      <c r="D389" s="302">
        <f t="shared" si="127"/>
        <v>1.3740884174403525</v>
      </c>
      <c r="E389" s="303"/>
      <c r="F389" s="302">
        <v>0.77783753208877093</v>
      </c>
      <c r="G389" s="302">
        <v>0.38160884170428461</v>
      </c>
      <c r="H389" s="302">
        <f t="shared" si="128"/>
        <v>1.1594463737930556</v>
      </c>
      <c r="I389" s="303"/>
      <c r="J389" s="302">
        <v>0.82715684803061018</v>
      </c>
      <c r="K389" s="302">
        <v>0.37221916788395448</v>
      </c>
      <c r="L389" s="302">
        <f t="shared" si="129"/>
        <v>1.1993760159145648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0.21629405633953308</v>
      </c>
      <c r="C390" s="302">
        <v>0.54197543588039865</v>
      </c>
      <c r="D390" s="302">
        <f t="shared" si="127"/>
        <v>0.75826949221993178</v>
      </c>
      <c r="E390" s="303"/>
      <c r="F390" s="302">
        <v>0.23438913121532989</v>
      </c>
      <c r="G390" s="302">
        <v>0.3174905931254961</v>
      </c>
      <c r="H390" s="302">
        <f t="shared" si="128"/>
        <v>0.55187972434082599</v>
      </c>
      <c r="I390" s="303"/>
      <c r="J390" s="302">
        <v>0.30919490125437843</v>
      </c>
      <c r="K390" s="302">
        <v>0.26381559834835594</v>
      </c>
      <c r="L390" s="302">
        <f t="shared" si="129"/>
        <v>0.57301049960273431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1.1705773457510058</v>
      </c>
      <c r="C391" s="302">
        <v>1.1325645117349032</v>
      </c>
      <c r="D391" s="302">
        <f t="shared" si="127"/>
        <v>2.303141857485909</v>
      </c>
      <c r="E391" s="303"/>
      <c r="F391" s="302">
        <v>1.1057641146362238</v>
      </c>
      <c r="G391" s="302">
        <v>0.64390442956870775</v>
      </c>
      <c r="H391" s="302">
        <f t="shared" si="128"/>
        <v>1.7496685442049316</v>
      </c>
      <c r="I391" s="303"/>
      <c r="J391" s="302">
        <v>0.66231042103641502</v>
      </c>
      <c r="K391" s="302">
        <v>0.60050973587850642</v>
      </c>
      <c r="L391" s="302">
        <f t="shared" si="129"/>
        <v>1.2628201569149216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17.526504131320632</v>
      </c>
      <c r="C393" s="311">
        <f t="shared" ref="C393:D393" si="130">SUM(C383:C391)</f>
        <v>12.765495868679347</v>
      </c>
      <c r="D393" s="311">
        <f t="shared" si="130"/>
        <v>30.29199999999998</v>
      </c>
      <c r="E393" s="311"/>
      <c r="F393" s="311">
        <f t="shared" ref="F393:H393" si="131">SUM(F383:F391)</f>
        <v>20.006168349351576</v>
      </c>
      <c r="G393" s="311">
        <f t="shared" si="131"/>
        <v>8.394831650648424</v>
      </c>
      <c r="H393" s="311">
        <f t="shared" si="131"/>
        <v>28.400999999999996</v>
      </c>
      <c r="I393" s="311"/>
      <c r="J393" s="311">
        <f t="shared" ref="J393:L393" si="132">SUM(J383:J391)</f>
        <v>18.363035459996539</v>
      </c>
      <c r="K393" s="311">
        <f t="shared" si="132"/>
        <v>8.5789645400034811</v>
      </c>
      <c r="L393" s="311">
        <f t="shared" si="132"/>
        <v>26.942000000000021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Brighton and Hove East Sussex West Sussex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65.897622983591518</v>
      </c>
      <c r="C9" s="249">
        <f t="shared" ref="C9:D9" si="0">SUM(C26,C43,C60,C77,C94,C111,C128,C145,C162,C179,C196,C213,C230,C247,C264,C281,C298,C315,C332,C349,C366,C383)</f>
        <v>9.7639143955560037</v>
      </c>
      <c r="D9" s="249">
        <f t="shared" si="0"/>
        <v>16.14853002566274</v>
      </c>
      <c r="E9" s="249">
        <f>SUM(B9:D9)</f>
        <v>91.810067404810255</v>
      </c>
      <c r="F9" s="238"/>
      <c r="G9" s="249">
        <f>SUM(G26,G43,G60,G77,G94,G111,G128,G145,G162,G179,G196,G213,G230,G247,G264,G281,G298,G315,G332,G349,G366,G383)</f>
        <v>72.870405537951527</v>
      </c>
      <c r="H9" s="249">
        <f t="shared" ref="H9:I9" si="1">SUM(H26,H43,H60,H77,H94,H111,H128,H145,H162,H179,H196,H213,H230,H247,H264,H281,H298,H315,H332,H349,H366,H383)</f>
        <v>14.952708014929605</v>
      </c>
      <c r="I9" s="249">
        <f t="shared" si="1"/>
        <v>16.920876446538223</v>
      </c>
      <c r="J9" s="249">
        <f>SUM(G9:I9)</f>
        <v>104.74398999941934</v>
      </c>
      <c r="K9" s="238"/>
      <c r="L9" s="249">
        <f>SUM(L26,L43,L60,L77,L94,L111,L128,L145,L162,L179,L196,L213,L230,L247,L264,L281,L298,L315,L332,L349,L366,L383)</f>
        <v>71.603570284952625</v>
      </c>
      <c r="M9" s="249">
        <f t="shared" ref="M9:N9" si="2">SUM(M26,M43,M60,M77,M94,M111,M128,M145,M162,M179,M196,M213,M230,M247,M264,M281,M298,M315,M332,M349,M366,M383)</f>
        <v>18.01074594105777</v>
      </c>
      <c r="N9" s="249">
        <f t="shared" si="2"/>
        <v>19.029223383169739</v>
      </c>
      <c r="O9" s="249">
        <f>SUM(L9:N9)</f>
        <v>108.64353960918014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112.57084578405845</v>
      </c>
      <c r="C10" s="249">
        <f t="shared" si="3"/>
        <v>30.841734765791454</v>
      </c>
      <c r="D10" s="249">
        <f t="shared" si="3"/>
        <v>23.456630259329199</v>
      </c>
      <c r="E10" s="249">
        <f t="shared" ref="E10:E17" si="4">SUM(B10:D10)</f>
        <v>166.86921080917909</v>
      </c>
      <c r="F10" s="238"/>
      <c r="G10" s="249">
        <f t="shared" ref="G10:I10" si="5">SUM(G27,G44,G61,G78,G95,G112,G129,G146,G163,G180,G197,G214,G231,G248,G265,G282,G299,G316,G333,G350,G367,G384)</f>
        <v>132.37265507676591</v>
      </c>
      <c r="H10" s="249">
        <f t="shared" si="5"/>
        <v>39.406313877009303</v>
      </c>
      <c r="I10" s="249">
        <f t="shared" si="5"/>
        <v>23.240347344215628</v>
      </c>
      <c r="J10" s="249">
        <f t="shared" ref="J10:J17" si="6">SUM(G10:I10)</f>
        <v>195.01931629799083</v>
      </c>
      <c r="K10" s="238"/>
      <c r="L10" s="249">
        <f t="shared" ref="L10:N10" si="7">SUM(L27,L44,L61,L78,L95,L112,L129,L146,L163,L180,L197,L214,L231,L248,L265,L282,L299,L316,L333,L350,L367,L384)</f>
        <v>157.2407562774244</v>
      </c>
      <c r="M10" s="249">
        <f t="shared" si="7"/>
        <v>45.262695843237502</v>
      </c>
      <c r="N10" s="249">
        <f t="shared" si="7"/>
        <v>23.435006082183737</v>
      </c>
      <c r="O10" s="249">
        <f t="shared" ref="O10:O17" si="8">SUM(L10:N10)</f>
        <v>225.93845820284565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70.574480372918529</v>
      </c>
      <c r="C11" s="249">
        <f t="shared" si="3"/>
        <v>19.627586506050356</v>
      </c>
      <c r="D11" s="249">
        <f t="shared" si="3"/>
        <v>21.068278248168291</v>
      </c>
      <c r="E11" s="249">
        <f t="shared" si="4"/>
        <v>111.27034512713718</v>
      </c>
      <c r="F11" s="238"/>
      <c r="G11" s="249">
        <f t="shared" ref="G11:I11" si="9">SUM(G28,G45,G62,G79,G96,G113,G130,G147,G164,G181,G198,G215,G232,G249,G266,G283,G300,G317,G334,G351,G368,G385)</f>
        <v>79.441426405318524</v>
      </c>
      <c r="H11" s="249">
        <f t="shared" si="9"/>
        <v>23.445464560565362</v>
      </c>
      <c r="I11" s="249">
        <f t="shared" si="9"/>
        <v>18.910036858566098</v>
      </c>
      <c r="J11" s="249">
        <f t="shared" si="6"/>
        <v>121.79692782444998</v>
      </c>
      <c r="K11" s="238"/>
      <c r="L11" s="249">
        <f t="shared" ref="L11:N11" si="10">SUM(L28,L45,L62,L79,L96,L113,L130,L147,L164,L181,L198,L215,L232,L249,L266,L283,L300,L317,L334,L351,L368,L385)</f>
        <v>88.258106334716558</v>
      </c>
      <c r="M11" s="249">
        <f t="shared" si="10"/>
        <v>28.425594606947485</v>
      </c>
      <c r="N11" s="249">
        <f t="shared" si="10"/>
        <v>20.279035120649699</v>
      </c>
      <c r="O11" s="249">
        <f t="shared" si="8"/>
        <v>136.96273606231375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49.615487947508001</v>
      </c>
      <c r="C12" s="249">
        <f t="shared" si="3"/>
        <v>37.149586098858791</v>
      </c>
      <c r="D12" s="249">
        <f t="shared" si="3"/>
        <v>5.0197854999696281</v>
      </c>
      <c r="E12" s="249">
        <f t="shared" si="4"/>
        <v>91.784859546336421</v>
      </c>
      <c r="F12" s="238"/>
      <c r="G12" s="249">
        <f t="shared" ref="G12:I12" si="11">SUM(G29,G46,G63,G80,G97,G114,G131,G148,G165,G182,G199,G216,G233,G250,G267,G284,G301,G318,G335,G352,G369,G386)</f>
        <v>48.291516681164481</v>
      </c>
      <c r="H12" s="249">
        <f t="shared" si="11"/>
        <v>37.107085115332744</v>
      </c>
      <c r="I12" s="249">
        <f t="shared" si="11"/>
        <v>4.2345871298263447</v>
      </c>
      <c r="J12" s="249">
        <f t="shared" si="6"/>
        <v>89.633188926323555</v>
      </c>
      <c r="K12" s="238"/>
      <c r="L12" s="249">
        <f t="shared" ref="L12:N12" si="12">SUM(L29,L46,L63,L80,L97,L114,L131,L148,L165,L182,L199,L216,L233,L250,L267,L284,L301,L318,L335,L352,L369,L386)</f>
        <v>45.020789021861297</v>
      </c>
      <c r="M12" s="249">
        <f t="shared" si="12"/>
        <v>31.590184274835845</v>
      </c>
      <c r="N12" s="249">
        <f t="shared" si="12"/>
        <v>4.4706725350860737</v>
      </c>
      <c r="O12" s="249">
        <f t="shared" si="8"/>
        <v>81.08164583178322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44.942053344491981</v>
      </c>
      <c r="C13" s="249">
        <f t="shared" si="3"/>
        <v>8.2117142000905066</v>
      </c>
      <c r="D13" s="249">
        <f t="shared" si="3"/>
        <v>26.783386809579092</v>
      </c>
      <c r="E13" s="249">
        <f t="shared" si="4"/>
        <v>79.937154354161578</v>
      </c>
      <c r="F13" s="238"/>
      <c r="G13" s="249">
        <f t="shared" ref="G13:I13" si="13">SUM(G30,G47,G64,G81,G98,G115,G132,G149,G166,G183,G200,G217,G234,G251,G268,G285,G302,G319,G336,G353,G370,G387)</f>
        <v>38.095672442658739</v>
      </c>
      <c r="H13" s="249">
        <f t="shared" si="13"/>
        <v>7.4666203263251125</v>
      </c>
      <c r="I13" s="249">
        <f t="shared" si="13"/>
        <v>23.995544831267555</v>
      </c>
      <c r="J13" s="249">
        <f t="shared" si="6"/>
        <v>69.557837600251403</v>
      </c>
      <c r="K13" s="238"/>
      <c r="L13" s="249">
        <f t="shared" ref="L13:N13" si="14">SUM(L30,L47,L64,L81,L98,L115,L132,L149,L166,L183,L200,L217,L234,L251,L268,L285,L302,L319,L336,L353,L370,L387)</f>
        <v>33.944257052263382</v>
      </c>
      <c r="M13" s="249">
        <f t="shared" si="14"/>
        <v>9.7546377539575673</v>
      </c>
      <c r="N13" s="249">
        <f t="shared" si="14"/>
        <v>26.941237542959772</v>
      </c>
      <c r="O13" s="249">
        <f t="shared" si="8"/>
        <v>70.640132349180718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40.789292702820774</v>
      </c>
      <c r="C14" s="249">
        <f t="shared" si="3"/>
        <v>35.574734405710913</v>
      </c>
      <c r="D14" s="249">
        <f t="shared" si="3"/>
        <v>11.356596630475352</v>
      </c>
      <c r="E14" s="249">
        <f t="shared" si="4"/>
        <v>87.720623739007038</v>
      </c>
      <c r="F14" s="238"/>
      <c r="G14" s="249">
        <f t="shared" ref="G14:I14" si="15">SUM(G31,G48,G65,G82,G99,G116,G133,G150,G167,G184,G201,G218,G235,G252,G269,G286,G303,G320,G337,G354,G371,G388)</f>
        <v>38.783457608194752</v>
      </c>
      <c r="H14" s="249">
        <f t="shared" si="15"/>
        <v>36.288556206210735</v>
      </c>
      <c r="I14" s="249">
        <f t="shared" si="15"/>
        <v>11.262205429282037</v>
      </c>
      <c r="J14" s="249">
        <f t="shared" si="6"/>
        <v>86.334219243687528</v>
      </c>
      <c r="K14" s="238"/>
      <c r="L14" s="249">
        <f t="shared" ref="L14:N14" si="16">SUM(L31,L48,L65,L82,L99,L116,L133,L150,L167,L184,L201,L218,L235,L252,L269,L286,L303,L320,L337,L354,L371,L388)</f>
        <v>43.053615915384526</v>
      </c>
      <c r="M14" s="249">
        <f t="shared" si="16"/>
        <v>35.49401754402767</v>
      </c>
      <c r="N14" s="249">
        <f t="shared" si="16"/>
        <v>12.537290207964428</v>
      </c>
      <c r="O14" s="249">
        <f t="shared" si="8"/>
        <v>91.084923667376628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23.035693502139875</v>
      </c>
      <c r="C15" s="249">
        <f t="shared" si="3"/>
        <v>37.563532817576288</v>
      </c>
      <c r="D15" s="249">
        <f t="shared" si="3"/>
        <v>4.7094274745555111</v>
      </c>
      <c r="E15" s="249">
        <f t="shared" si="4"/>
        <v>65.308653794271677</v>
      </c>
      <c r="F15" s="238"/>
      <c r="G15" s="249">
        <f t="shared" ref="G15:I15" si="17">SUM(G32,G49,G66,G83,G100,G117,G134,G151,G168,G185,G202,G219,G236,G253,G270,G287,G304,G321,G338,G355,G372,G389)</f>
        <v>21.586570055826598</v>
      </c>
      <c r="H15" s="249">
        <f t="shared" si="17"/>
        <v>39.861425260454268</v>
      </c>
      <c r="I15" s="249">
        <f t="shared" si="17"/>
        <v>3.0589453407251712</v>
      </c>
      <c r="J15" s="249">
        <f t="shared" si="6"/>
        <v>64.506940657006041</v>
      </c>
      <c r="K15" s="238"/>
      <c r="L15" s="249">
        <f t="shared" ref="L15:N15" si="18">SUM(L32,L49,L66,L83,L100,L117,L134,L151,L168,L185,L202,L219,L236,L253,L270,L287,L304,L321,L338,L355,L372,L389)</f>
        <v>21.635853776583655</v>
      </c>
      <c r="M15" s="249">
        <f t="shared" si="18"/>
        <v>41.584924098607615</v>
      </c>
      <c r="N15" s="249">
        <f t="shared" si="18"/>
        <v>2.61873179518504</v>
      </c>
      <c r="O15" s="249">
        <f t="shared" si="8"/>
        <v>65.839509670376316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27.192810605121096</v>
      </c>
      <c r="C16" s="249">
        <f t="shared" si="3"/>
        <v>6.1298865783626466</v>
      </c>
      <c r="D16" s="249">
        <f t="shared" si="3"/>
        <v>7.7642729618753528</v>
      </c>
      <c r="E16" s="249">
        <f t="shared" si="4"/>
        <v>41.086970145359089</v>
      </c>
      <c r="F16" s="238"/>
      <c r="G16" s="249">
        <f t="shared" ref="G16:I16" si="19">SUM(G33,G50,G67,G84,G101,G118,G135,G152,G169,G186,G203,G220,G237,G254,G271,G288,G305,G322,G339,G356,G373,G390)</f>
        <v>23.32122431372883</v>
      </c>
      <c r="H16" s="249">
        <f t="shared" si="19"/>
        <v>7.4650099879210234</v>
      </c>
      <c r="I16" s="249">
        <f t="shared" si="19"/>
        <v>7.2015313367619038</v>
      </c>
      <c r="J16" s="249">
        <f t="shared" si="6"/>
        <v>37.987765638411759</v>
      </c>
      <c r="K16" s="238"/>
      <c r="L16" s="249">
        <f t="shared" ref="L16:N16" si="20">SUM(L33,L50,L67,L84,L101,L118,L135,L152,L169,L186,L203,L220,L237,L254,L271,L288,L305,L322,L339,L356,L373,L390)</f>
        <v>18.980030901537713</v>
      </c>
      <c r="M16" s="249">
        <f t="shared" si="20"/>
        <v>9.5327584814324133</v>
      </c>
      <c r="N16" s="249">
        <f t="shared" si="20"/>
        <v>8.3426515054528636</v>
      </c>
      <c r="O16" s="249">
        <f t="shared" si="8"/>
        <v>36.85544088842299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38.097850358270705</v>
      </c>
      <c r="C17" s="249">
        <f t="shared" si="3"/>
        <v>57.613772837135016</v>
      </c>
      <c r="D17" s="249">
        <f t="shared" si="3"/>
        <v>5.1334918843318951</v>
      </c>
      <c r="E17" s="249">
        <f t="shared" si="4"/>
        <v>100.84511507973761</v>
      </c>
      <c r="F17" s="238"/>
      <c r="G17" s="249">
        <f t="shared" ref="G17:I17" si="21">SUM(G34,G51,G68,G85,G102,G119,G136,G153,G170,G187,G204,G221,G238,G255,G272,G289,G306,G323,G340,G357,G374,G391)</f>
        <v>32.215977868793715</v>
      </c>
      <c r="H17" s="249">
        <f t="shared" si="21"/>
        <v>55.881850868262589</v>
      </c>
      <c r="I17" s="249">
        <f t="shared" si="21"/>
        <v>4.2129850754035862</v>
      </c>
      <c r="J17" s="249">
        <f t="shared" si="6"/>
        <v>92.310813812459884</v>
      </c>
      <c r="K17" s="238"/>
      <c r="L17" s="249">
        <f t="shared" ref="L17:N17" si="22">SUM(L34,L51,L68,L85,L102,L119,L136,L153,L170,L187,L204,L221,L238,L255,L272,L289,L306,L323,L340,L357,L374,L391)</f>
        <v>33.495772362779022</v>
      </c>
      <c r="M17" s="249">
        <f t="shared" si="22"/>
        <v>50.393472661594863</v>
      </c>
      <c r="N17" s="249">
        <f t="shared" si="22"/>
        <v>5.5733686941466773</v>
      </c>
      <c r="O17" s="249">
        <f t="shared" si="8"/>
        <v>89.462613718520558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472.71613760092094</v>
      </c>
      <c r="C19" s="247">
        <f t="shared" ref="C19:O19" si="23">SUM(C9:C17)</f>
        <v>242.47646260513199</v>
      </c>
      <c r="D19" s="247">
        <f t="shared" si="23"/>
        <v>121.44039979394704</v>
      </c>
      <c r="E19" s="247">
        <f t="shared" si="23"/>
        <v>836.63299999999992</v>
      </c>
      <c r="F19" s="247"/>
      <c r="G19" s="247">
        <f t="shared" si="23"/>
        <v>486.97890599040295</v>
      </c>
      <c r="H19" s="247">
        <f t="shared" si="23"/>
        <v>261.87503421701075</v>
      </c>
      <c r="I19" s="247">
        <f t="shared" si="23"/>
        <v>113.03705979258655</v>
      </c>
      <c r="J19" s="247">
        <f t="shared" si="23"/>
        <v>861.8910000000003</v>
      </c>
      <c r="K19" s="247"/>
      <c r="L19" s="247">
        <f t="shared" si="23"/>
        <v>513.23275192750316</v>
      </c>
      <c r="M19" s="247">
        <f t="shared" si="23"/>
        <v>270.04903120569872</v>
      </c>
      <c r="N19" s="247">
        <f t="shared" si="23"/>
        <v>123.22721686679805</v>
      </c>
      <c r="O19" s="247">
        <f t="shared" si="23"/>
        <v>906.5089999999999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0.49928008509446276</v>
      </c>
      <c r="C26" s="302">
        <v>8.2720994134594231E-2</v>
      </c>
      <c r="D26" s="302">
        <v>8.5303998033935374E-2</v>
      </c>
      <c r="E26" s="302">
        <f>SUM(B26:D26)</f>
        <v>0.66730507726299237</v>
      </c>
      <c r="F26" s="303"/>
      <c r="G26" s="302">
        <v>0.61850822990493137</v>
      </c>
      <c r="H26" s="302">
        <v>7.8525129275921465E-2</v>
      </c>
      <c r="I26" s="302">
        <v>7.3619191231672598E-2</v>
      </c>
      <c r="J26" s="302">
        <f>SUM(G26:I26)</f>
        <v>0.77065255041252545</v>
      </c>
      <c r="K26" s="303"/>
      <c r="L26" s="302">
        <v>0.73040059330491225</v>
      </c>
      <c r="M26" s="302">
        <v>5.9957176618770903E-2</v>
      </c>
      <c r="N26" s="302">
        <v>8.2051136737479088E-2</v>
      </c>
      <c r="O26" s="302">
        <f>SUM(L26:N26)</f>
        <v>0.87240890666116222</v>
      </c>
    </row>
    <row r="27" spans="1:15" s="236" customFormat="1" x14ac:dyDescent="0.2">
      <c r="A27" s="237" t="str">
        <f>name!E$5</f>
        <v>Professional occupations</v>
      </c>
      <c r="B27" s="302">
        <v>0.52016529385551746</v>
      </c>
      <c r="C27" s="302">
        <v>8.6912247005288795E-2</v>
      </c>
      <c r="D27" s="302">
        <v>6.8131802148845386E-2</v>
      </c>
      <c r="E27" s="302">
        <f t="shared" ref="E27:E34" si="24">SUM(B27:D27)</f>
        <v>0.67520934300965163</v>
      </c>
      <c r="F27" s="303"/>
      <c r="G27" s="302">
        <v>0.75974395971205377</v>
      </c>
      <c r="H27" s="302">
        <v>6.5820667396547836E-2</v>
      </c>
      <c r="I27" s="302">
        <v>9.9430363202651653E-2</v>
      </c>
      <c r="J27" s="302">
        <f t="shared" ref="J27:J34" si="25">SUM(G27:I27)</f>
        <v>0.92499499031125321</v>
      </c>
      <c r="K27" s="303"/>
      <c r="L27" s="302">
        <v>1.1255944988269213</v>
      </c>
      <c r="M27" s="302">
        <v>6.9369717731482372E-2</v>
      </c>
      <c r="N27" s="302">
        <v>0.15784496430686448</v>
      </c>
      <c r="O27" s="302">
        <f t="shared" ref="O27:O34" si="26">SUM(L27:N27)</f>
        <v>1.3528091808652682</v>
      </c>
    </row>
    <row r="28" spans="1:15" s="236" customFormat="1" x14ac:dyDescent="0.2">
      <c r="A28" s="237" t="str">
        <f>name!E$6</f>
        <v>Associate professional occupations</v>
      </c>
      <c r="B28" s="302">
        <v>0.38693826317914848</v>
      </c>
      <c r="C28" s="302">
        <v>7.5676597361849549E-2</v>
      </c>
      <c r="D28" s="302">
        <v>2.6569846752428412E-2</v>
      </c>
      <c r="E28" s="302">
        <f t="shared" si="24"/>
        <v>0.48918470729342645</v>
      </c>
      <c r="F28" s="303"/>
      <c r="G28" s="302">
        <v>0.4981861894372745</v>
      </c>
      <c r="H28" s="302">
        <v>5.3381622745709657E-2</v>
      </c>
      <c r="I28" s="302">
        <v>3.0115141984168838E-2</v>
      </c>
      <c r="J28" s="302">
        <f t="shared" si="25"/>
        <v>0.58168295416715299</v>
      </c>
      <c r="K28" s="303"/>
      <c r="L28" s="302">
        <v>0.58072225055605053</v>
      </c>
      <c r="M28" s="302">
        <v>5.35462655336717E-2</v>
      </c>
      <c r="N28" s="302">
        <v>5.2021504365057508E-2</v>
      </c>
      <c r="O28" s="302">
        <f t="shared" si="26"/>
        <v>0.68629002045477971</v>
      </c>
    </row>
    <row r="29" spans="1:15" s="236" customFormat="1" x14ac:dyDescent="0.2">
      <c r="A29" s="237" t="str">
        <f>name!E$7</f>
        <v>Administrative and secretarial occupations</v>
      </c>
      <c r="B29" s="302">
        <v>0.41092632276728103</v>
      </c>
      <c r="C29" s="302">
        <v>0.26259904939644491</v>
      </c>
      <c r="D29" s="302">
        <v>2.479824016566716E-2</v>
      </c>
      <c r="E29" s="302">
        <f t="shared" si="24"/>
        <v>0.69832361232939311</v>
      </c>
      <c r="F29" s="303"/>
      <c r="G29" s="302">
        <v>0.42583653767500351</v>
      </c>
      <c r="H29" s="302">
        <v>0.27108159015862165</v>
      </c>
      <c r="I29" s="302">
        <v>1.4760224617458271E-2</v>
      </c>
      <c r="J29" s="302">
        <f t="shared" si="25"/>
        <v>0.71167835245108346</v>
      </c>
      <c r="K29" s="303"/>
      <c r="L29" s="302">
        <v>0.30242483220875466</v>
      </c>
      <c r="M29" s="302">
        <v>0.16826363879298598</v>
      </c>
      <c r="N29" s="302">
        <v>1.6793017516745105E-2</v>
      </c>
      <c r="O29" s="302">
        <f t="shared" si="26"/>
        <v>0.48748148851848572</v>
      </c>
    </row>
    <row r="30" spans="1:15" s="236" customFormat="1" x14ac:dyDescent="0.2">
      <c r="A30" s="237" t="str">
        <f>name!E$8</f>
        <v>Skilled trades occupations</v>
      </c>
      <c r="B30" s="302">
        <v>2.0921774394057162</v>
      </c>
      <c r="C30" s="302">
        <v>0.26437482136369772</v>
      </c>
      <c r="D30" s="302">
        <v>2.0006233731980236</v>
      </c>
      <c r="E30" s="302">
        <f t="shared" si="24"/>
        <v>4.3571756339674375</v>
      </c>
      <c r="F30" s="303"/>
      <c r="G30" s="302">
        <v>1.9938536634186388</v>
      </c>
      <c r="H30" s="302">
        <v>0.15534191399705516</v>
      </c>
      <c r="I30" s="302">
        <v>1.5398271714574185</v>
      </c>
      <c r="J30" s="302">
        <f>SUM(G30:I30)</f>
        <v>3.6890227488731124</v>
      </c>
      <c r="K30" s="303"/>
      <c r="L30" s="302">
        <v>2.2105909783107993</v>
      </c>
      <c r="M30" s="302">
        <v>0.13467880592561254</v>
      </c>
      <c r="N30" s="302">
        <v>1.3790629648872104</v>
      </c>
      <c r="O30" s="302">
        <f t="shared" si="26"/>
        <v>3.7243327491236222</v>
      </c>
    </row>
    <row r="31" spans="1:15" s="236" customFormat="1" x14ac:dyDescent="0.2">
      <c r="A31" s="237" t="str">
        <f>name!E$9</f>
        <v>Caring, leisure and other service occupations</v>
      </c>
      <c r="B31" s="302">
        <v>0.29803591578046496</v>
      </c>
      <c r="C31" s="302">
        <v>6.9209451601696184E-2</v>
      </c>
      <c r="D31" s="302">
        <v>1.6243808545402853E-2</v>
      </c>
      <c r="E31" s="302">
        <f t="shared" si="24"/>
        <v>0.38348917592756399</v>
      </c>
      <c r="F31" s="303"/>
      <c r="G31" s="302">
        <v>0.30041554610790389</v>
      </c>
      <c r="H31" s="302">
        <v>6.9359924782832469E-2</v>
      </c>
      <c r="I31" s="302">
        <v>1.1026732678725726E-2</v>
      </c>
      <c r="J31" s="302">
        <f t="shared" si="25"/>
        <v>0.38080220356946209</v>
      </c>
      <c r="K31" s="303"/>
      <c r="L31" s="302">
        <v>0.30863733931287257</v>
      </c>
      <c r="M31" s="302">
        <v>3.1605553290067291E-2</v>
      </c>
      <c r="N31" s="302">
        <v>1.1477253018986736E-2</v>
      </c>
      <c r="O31" s="302">
        <f t="shared" si="26"/>
        <v>0.35172014562192661</v>
      </c>
    </row>
    <row r="32" spans="1:15" s="236" customFormat="1" x14ac:dyDescent="0.2">
      <c r="A32" s="237" t="str">
        <f>name!E$10</f>
        <v>Sales and customer service occupations</v>
      </c>
      <c r="B32" s="302">
        <v>0.15907170392060249</v>
      </c>
      <c r="C32" s="302">
        <v>8.3063750908233328E-2</v>
      </c>
      <c r="D32" s="302">
        <v>2.5147207088931419E-2</v>
      </c>
      <c r="E32" s="302">
        <f t="shared" si="24"/>
        <v>0.26728266191776723</v>
      </c>
      <c r="F32" s="303"/>
      <c r="G32" s="302">
        <v>0.15780160075383876</v>
      </c>
      <c r="H32" s="302">
        <v>6.089801935294973E-2</v>
      </c>
      <c r="I32" s="302">
        <v>1.49607727915107E-2</v>
      </c>
      <c r="J32" s="302">
        <f t="shared" si="25"/>
        <v>0.23366039289829918</v>
      </c>
      <c r="K32" s="303"/>
      <c r="L32" s="302">
        <v>0.17222948318756764</v>
      </c>
      <c r="M32" s="302">
        <v>3.1099708193921296E-2</v>
      </c>
      <c r="N32" s="302">
        <v>1.102599969658909E-2</v>
      </c>
      <c r="O32" s="302">
        <f t="shared" si="26"/>
        <v>0.21435519107807804</v>
      </c>
    </row>
    <row r="33" spans="1:15" s="236" customFormat="1" x14ac:dyDescent="0.2">
      <c r="A33" s="237" t="str">
        <f>name!E$11</f>
        <v>Process, plant and machine operatives</v>
      </c>
      <c r="B33" s="302">
        <v>0.43245459685682192</v>
      </c>
      <c r="C33" s="302">
        <v>3.6402498442903164E-2</v>
      </c>
      <c r="D33" s="302">
        <v>5.4202247407576266E-3</v>
      </c>
      <c r="E33" s="302">
        <f t="shared" si="24"/>
        <v>0.47427732004048273</v>
      </c>
      <c r="F33" s="303"/>
      <c r="G33" s="302">
        <v>0.35825986579339042</v>
      </c>
      <c r="H33" s="302">
        <v>1.7425221253897252E-2</v>
      </c>
      <c r="I33" s="302">
        <v>5.1865148532897719E-3</v>
      </c>
      <c r="J33" s="302">
        <f t="shared" si="25"/>
        <v>0.38087160190057739</v>
      </c>
      <c r="K33" s="303"/>
      <c r="L33" s="302">
        <v>0.28584728647613566</v>
      </c>
      <c r="M33" s="302">
        <v>2.4477230659551742E-2</v>
      </c>
      <c r="N33" s="302">
        <v>1.2642855266355146E-2</v>
      </c>
      <c r="O33" s="302">
        <f t="shared" si="26"/>
        <v>0.3229673724020426</v>
      </c>
    </row>
    <row r="34" spans="1:15" s="236" customFormat="1" x14ac:dyDescent="0.2">
      <c r="A34" s="237" t="str">
        <f>name!E$12</f>
        <v>Elementary occupations</v>
      </c>
      <c r="B34" s="302">
        <v>1.1022962823098774</v>
      </c>
      <c r="C34" s="302">
        <v>0.17914741044595303</v>
      </c>
      <c r="D34" s="302">
        <v>7.7308775495443266E-2</v>
      </c>
      <c r="E34" s="302">
        <f t="shared" si="24"/>
        <v>1.3587524682512737</v>
      </c>
      <c r="F34" s="303"/>
      <c r="G34" s="302">
        <v>0.83596276578762418</v>
      </c>
      <c r="H34" s="302">
        <v>0.14712635927106588</v>
      </c>
      <c r="I34" s="302">
        <v>3.2545080357844196E-2</v>
      </c>
      <c r="J34" s="302">
        <f t="shared" si="25"/>
        <v>1.0156342054165342</v>
      </c>
      <c r="K34" s="303"/>
      <c r="L34" s="302">
        <v>0.87397584067707956</v>
      </c>
      <c r="M34" s="302">
        <v>0.27727190903636412</v>
      </c>
      <c r="N34" s="302">
        <v>4.7387195561189678E-2</v>
      </c>
      <c r="O34" s="302">
        <f t="shared" si="26"/>
        <v>1.1986349452746334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5.9013459031698927</v>
      </c>
      <c r="C36" s="311">
        <f t="shared" ref="C36:O36" si="27">SUM(C26:C34)</f>
        <v>1.1401068206606608</v>
      </c>
      <c r="D36" s="311">
        <f t="shared" si="27"/>
        <v>2.3295472761694351</v>
      </c>
      <c r="E36" s="311">
        <f t="shared" si="27"/>
        <v>9.370999999999988</v>
      </c>
      <c r="F36" s="311"/>
      <c r="G36" s="311">
        <f t="shared" si="27"/>
        <v>5.9485683585906584</v>
      </c>
      <c r="H36" s="311">
        <f t="shared" si="27"/>
        <v>0.9189604482346011</v>
      </c>
      <c r="I36" s="311">
        <f t="shared" si="27"/>
        <v>1.82147119317474</v>
      </c>
      <c r="J36" s="311">
        <f t="shared" si="27"/>
        <v>8.6890000000000001</v>
      </c>
      <c r="K36" s="311"/>
      <c r="L36" s="311">
        <f t="shared" si="27"/>
        <v>6.5904231028610942</v>
      </c>
      <c r="M36" s="311">
        <f t="shared" si="27"/>
        <v>0.85027000578242795</v>
      </c>
      <c r="N36" s="311">
        <f t="shared" si="27"/>
        <v>1.7703068913564775</v>
      </c>
      <c r="O36" s="311">
        <f t="shared" si="27"/>
        <v>9.2109999999999985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3.1053366102449395E-2</v>
      </c>
      <c r="C43" s="302">
        <v>1.1219206323686331E-3</v>
      </c>
      <c r="D43" s="302">
        <v>1.1790622264027117E-2</v>
      </c>
      <c r="E43" s="302">
        <f>SUM(B43:D43)</f>
        <v>4.3965908998845143E-2</v>
      </c>
      <c r="F43" s="303"/>
      <c r="G43" s="302">
        <v>5.8180086776449237E-2</v>
      </c>
      <c r="H43" s="302">
        <v>3.4966979665567349E-4</v>
      </c>
      <c r="I43" s="302">
        <v>4.7103987865740292E-2</v>
      </c>
      <c r="J43" s="302">
        <f>SUM(G43:I43)</f>
        <v>0.10563374443884521</v>
      </c>
      <c r="K43" s="303"/>
      <c r="L43" s="302">
        <v>5.0244888846179517E-2</v>
      </c>
      <c r="M43" s="302">
        <v>2.8765284896312658E-4</v>
      </c>
      <c r="N43" s="302">
        <v>4.3689393034359682E-2</v>
      </c>
      <c r="O43" s="302">
        <f>SUM(L43:N43)</f>
        <v>9.4221934729502327E-2</v>
      </c>
    </row>
    <row r="44" spans="1:15" s="236" customFormat="1" x14ac:dyDescent="0.2">
      <c r="A44" s="237" t="str">
        <f>name!E$5</f>
        <v>Professional occupations</v>
      </c>
      <c r="B44" s="302">
        <v>1.9469033434738131E-2</v>
      </c>
      <c r="C44" s="302">
        <v>2.3763447829153006E-3</v>
      </c>
      <c r="D44" s="302">
        <v>5.6393337875424408E-3</v>
      </c>
      <c r="E44" s="302">
        <f t="shared" ref="E44:E51" si="28">SUM(B44:D44)</f>
        <v>2.7484712005195873E-2</v>
      </c>
      <c r="F44" s="303"/>
      <c r="G44" s="302">
        <v>4.172269603107364E-2</v>
      </c>
      <c r="H44" s="302">
        <v>1.1204901799799218E-3</v>
      </c>
      <c r="I44" s="302">
        <v>1.7122373536554113E-2</v>
      </c>
      <c r="J44" s="302">
        <f t="shared" ref="J44:J46" si="29">SUM(G44:I44)</f>
        <v>5.9965559747607672E-2</v>
      </c>
      <c r="K44" s="303"/>
      <c r="L44" s="302">
        <v>3.8816918786368858E-2</v>
      </c>
      <c r="M44" s="302">
        <v>7.3587312536478166E-4</v>
      </c>
      <c r="N44" s="302">
        <v>4.2365864958994089E-3</v>
      </c>
      <c r="O44" s="302">
        <f t="shared" ref="O44:O51" si="30">SUM(L44:N44)</f>
        <v>4.3789378407633042E-2</v>
      </c>
    </row>
    <row r="45" spans="1:15" s="236" customFormat="1" x14ac:dyDescent="0.2">
      <c r="A45" s="237" t="str">
        <f>name!E$6</f>
        <v>Associate professional occupations</v>
      </c>
      <c r="B45" s="302">
        <v>1.5752545862110723E-2</v>
      </c>
      <c r="C45" s="302">
        <v>1.4343471591221459E-3</v>
      </c>
      <c r="D45" s="302">
        <v>2.7041216495938989E-3</v>
      </c>
      <c r="E45" s="302">
        <f t="shared" si="28"/>
        <v>1.9891014670826768E-2</v>
      </c>
      <c r="F45" s="303"/>
      <c r="G45" s="302">
        <v>3.1137470161362299E-2</v>
      </c>
      <c r="H45" s="302">
        <v>7.1761878019656138E-4</v>
      </c>
      <c r="I45" s="302">
        <v>7.7946646715546684E-3</v>
      </c>
      <c r="J45" s="302">
        <f t="shared" si="29"/>
        <v>3.9649753613113528E-2</v>
      </c>
      <c r="K45" s="303"/>
      <c r="L45" s="302">
        <v>2.6746562042064596E-2</v>
      </c>
      <c r="M45" s="302">
        <v>5.7546095764772584E-4</v>
      </c>
      <c r="N45" s="302">
        <v>3.781748339428665E-3</v>
      </c>
      <c r="O45" s="302">
        <f t="shared" si="30"/>
        <v>3.1103771339140985E-2</v>
      </c>
    </row>
    <row r="46" spans="1:15" s="236" customFormat="1" x14ac:dyDescent="0.2">
      <c r="A46" s="237" t="str">
        <f>name!E$7</f>
        <v>Administrative and secretarial occupations</v>
      </c>
      <c r="B46" s="302">
        <v>1.619044720316571E-2</v>
      </c>
      <c r="C46" s="302">
        <v>1.9998904964446894E-3</v>
      </c>
      <c r="D46" s="302">
        <v>1.6392591078612665E-3</v>
      </c>
      <c r="E46" s="302">
        <f t="shared" si="28"/>
        <v>1.9829596807471664E-2</v>
      </c>
      <c r="F46" s="303"/>
      <c r="G46" s="302">
        <v>3.0314832517712702E-2</v>
      </c>
      <c r="H46" s="302">
        <v>1.46740814432637E-3</v>
      </c>
      <c r="I46" s="302">
        <v>4.4238720730889625E-3</v>
      </c>
      <c r="J46" s="302">
        <f t="shared" si="29"/>
        <v>3.6206112735128033E-2</v>
      </c>
      <c r="K46" s="303"/>
      <c r="L46" s="302">
        <v>2.6640573222774768E-2</v>
      </c>
      <c r="M46" s="302">
        <v>7.5380361891902827E-4</v>
      </c>
      <c r="N46" s="302">
        <v>4.7194114898376303E-3</v>
      </c>
      <c r="O46" s="302">
        <f t="shared" si="30"/>
        <v>3.2113788331531425E-2</v>
      </c>
    </row>
    <row r="47" spans="1:15" s="236" customFormat="1" x14ac:dyDescent="0.2">
      <c r="A47" s="237" t="str">
        <f>name!E$8</f>
        <v>Skilled trades occupations</v>
      </c>
      <c r="B47" s="302">
        <v>3.1507511135429565E-2</v>
      </c>
      <c r="C47" s="302">
        <v>2.3042886545498729E-3</v>
      </c>
      <c r="D47" s="302">
        <v>1.1329247038426152E-2</v>
      </c>
      <c r="E47" s="302">
        <f t="shared" si="28"/>
        <v>4.5141046828405591E-2</v>
      </c>
      <c r="F47" s="303"/>
      <c r="G47" s="302">
        <v>4.3011696326623113E-2</v>
      </c>
      <c r="H47" s="302">
        <v>6.8322682101502603E-4</v>
      </c>
      <c r="I47" s="302">
        <v>2.4910284416589594E-2</v>
      </c>
      <c r="J47" s="302">
        <f>SUM(G47:I47)</f>
        <v>6.8605207564227735E-2</v>
      </c>
      <c r="K47" s="303"/>
      <c r="L47" s="302">
        <v>2.8902689487926413E-2</v>
      </c>
      <c r="M47" s="302">
        <v>5.6687492871977468E-4</v>
      </c>
      <c r="N47" s="302">
        <v>8.430814790024414E-3</v>
      </c>
      <c r="O47" s="302">
        <f t="shared" si="30"/>
        <v>3.7900379206670602E-2</v>
      </c>
    </row>
    <row r="48" spans="1:15" s="236" customFormat="1" x14ac:dyDescent="0.2">
      <c r="A48" s="237" t="str">
        <f>name!E$9</f>
        <v>Caring, leisure and other service occupations</v>
      </c>
      <c r="B48" s="302">
        <v>1.1853807798595441E-3</v>
      </c>
      <c r="C48" s="302">
        <v>2.9145837873684661E-3</v>
      </c>
      <c r="D48" s="302">
        <v>3.735106307458385E-4</v>
      </c>
      <c r="E48" s="302">
        <f t="shared" si="28"/>
        <v>4.4734751979738493E-3</v>
      </c>
      <c r="F48" s="303"/>
      <c r="G48" s="302">
        <v>2.176851734271958E-3</v>
      </c>
      <c r="H48" s="302">
        <v>2.5062396536702832E-3</v>
      </c>
      <c r="I48" s="302">
        <v>1.1483774528375681E-3</v>
      </c>
      <c r="J48" s="302">
        <f t="shared" ref="J48:J51" si="31">SUM(G48:I48)</f>
        <v>5.8314688407798097E-3</v>
      </c>
      <c r="K48" s="303"/>
      <c r="L48" s="302">
        <v>1.972116893908196E-3</v>
      </c>
      <c r="M48" s="302">
        <v>1.7721991331510047E-3</v>
      </c>
      <c r="N48" s="302">
        <v>1.3464595714830522E-3</v>
      </c>
      <c r="O48" s="302">
        <f t="shared" si="30"/>
        <v>5.0907755985422527E-3</v>
      </c>
    </row>
    <row r="49" spans="1:15" s="236" customFormat="1" x14ac:dyDescent="0.2">
      <c r="A49" s="237" t="str">
        <f>name!E$10</f>
        <v>Sales and customer service occupations</v>
      </c>
      <c r="B49" s="302">
        <v>4.9371675366555881E-3</v>
      </c>
      <c r="C49" s="302">
        <v>3.1670381799348063E-3</v>
      </c>
      <c r="D49" s="302">
        <v>6.7524913296684256E-4</v>
      </c>
      <c r="E49" s="302">
        <f t="shared" si="28"/>
        <v>8.7794548495572361E-3</v>
      </c>
      <c r="F49" s="303"/>
      <c r="G49" s="302">
        <v>8.4333197857732467E-3</v>
      </c>
      <c r="H49" s="302">
        <v>1.4497325874089804E-3</v>
      </c>
      <c r="I49" s="302">
        <v>2.00346568358641E-3</v>
      </c>
      <c r="J49" s="302">
        <f t="shared" si="31"/>
        <v>1.1886518056768637E-2</v>
      </c>
      <c r="K49" s="303"/>
      <c r="L49" s="302">
        <v>8.0428190688821601E-3</v>
      </c>
      <c r="M49" s="302">
        <v>8.8165024013666434E-4</v>
      </c>
      <c r="N49" s="302">
        <v>1.9622559097802646E-3</v>
      </c>
      <c r="O49" s="302">
        <f t="shared" si="30"/>
        <v>1.088672521879909E-2</v>
      </c>
    </row>
    <row r="50" spans="1:15" s="236" customFormat="1" x14ac:dyDescent="0.2">
      <c r="A50" s="237" t="str">
        <f>name!E$11</f>
        <v>Process, plant and machine operatives</v>
      </c>
      <c r="B50" s="302">
        <v>2.9911497062964244E-2</v>
      </c>
      <c r="C50" s="302">
        <v>4.2123879648662751E-3</v>
      </c>
      <c r="D50" s="302">
        <v>7.8866739094709971E-3</v>
      </c>
      <c r="E50" s="302">
        <f t="shared" si="28"/>
        <v>4.2010558937301518E-2</v>
      </c>
      <c r="F50" s="303"/>
      <c r="G50" s="302">
        <v>4.3706878859281401E-2</v>
      </c>
      <c r="H50" s="302">
        <v>5.9747706028316617E-4</v>
      </c>
      <c r="I50" s="302">
        <v>2.9150840637157161E-2</v>
      </c>
      <c r="J50" s="302">
        <f t="shared" si="31"/>
        <v>7.3455196556721725E-2</v>
      </c>
      <c r="K50" s="303"/>
      <c r="L50" s="302">
        <v>3.5294708522978356E-2</v>
      </c>
      <c r="M50" s="302">
        <v>6.8645090147218121E-4</v>
      </c>
      <c r="N50" s="302">
        <v>3.5950078330085899E-2</v>
      </c>
      <c r="O50" s="302">
        <f t="shared" si="30"/>
        <v>7.1931237754536442E-2</v>
      </c>
    </row>
    <row r="51" spans="1:15" s="236" customFormat="1" x14ac:dyDescent="0.2">
      <c r="A51" s="237" t="str">
        <f>name!E$12</f>
        <v>Elementary occupations</v>
      </c>
      <c r="B51" s="302">
        <v>3.2952951261158822E-3</v>
      </c>
      <c r="C51" s="302">
        <v>3.5933603944203582E-3</v>
      </c>
      <c r="D51" s="302">
        <v>2.535576183885788E-3</v>
      </c>
      <c r="E51" s="302">
        <f t="shared" si="28"/>
        <v>9.4242317044220293E-3</v>
      </c>
      <c r="F51" s="303"/>
      <c r="G51" s="302">
        <v>4.6973559262216578E-3</v>
      </c>
      <c r="H51" s="302">
        <v>2.0652326861141227E-3</v>
      </c>
      <c r="I51" s="302">
        <v>7.0038498344714263E-3</v>
      </c>
      <c r="J51" s="302">
        <f t="shared" si="31"/>
        <v>1.3766438446807208E-2</v>
      </c>
      <c r="K51" s="303"/>
      <c r="L51" s="302">
        <v>4.0020894662454089E-3</v>
      </c>
      <c r="M51" s="302">
        <v>3.6162718695203285E-3</v>
      </c>
      <c r="N51" s="302">
        <v>7.3436480778786241E-3</v>
      </c>
      <c r="O51" s="302">
        <f t="shared" si="30"/>
        <v>1.496200941364436E-2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0.15330224424348879</v>
      </c>
      <c r="C53" s="311">
        <f t="shared" ref="C53:E53" si="32">SUM(C43:C51)</f>
        <v>2.3124162051990547E-2</v>
      </c>
      <c r="D53" s="311">
        <f t="shared" si="32"/>
        <v>4.457359370452034E-2</v>
      </c>
      <c r="E53" s="311">
        <f t="shared" si="32"/>
        <v>0.22099999999999967</v>
      </c>
      <c r="F53" s="311"/>
      <c r="G53" s="311">
        <f t="shared" ref="G53:J53" si="33">SUM(G43:G51)</f>
        <v>0.2633811881187692</v>
      </c>
      <c r="H53" s="311">
        <f t="shared" si="33"/>
        <v>1.0957095709650104E-2</v>
      </c>
      <c r="I53" s="311">
        <f t="shared" si="33"/>
        <v>0.14066171617158019</v>
      </c>
      <c r="J53" s="311">
        <f t="shared" si="33"/>
        <v>0.41499999999999954</v>
      </c>
      <c r="K53" s="311"/>
      <c r="L53" s="311">
        <f t="shared" ref="L53:O53" si="34">SUM(L43:L51)</f>
        <v>0.22066336633732828</v>
      </c>
      <c r="M53" s="311">
        <f t="shared" si="34"/>
        <v>9.876237623894616E-3</v>
      </c>
      <c r="N53" s="311">
        <f t="shared" si="34"/>
        <v>0.11146039603877764</v>
      </c>
      <c r="O53" s="311">
        <f t="shared" si="34"/>
        <v>0.34200000000000053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0.42905519255381713</v>
      </c>
      <c r="C60" s="302">
        <v>3.3574083058647092E-2</v>
      </c>
      <c r="D60" s="302">
        <v>6.3537396024211115E-2</v>
      </c>
      <c r="E60" s="302">
        <f>SUM(B60:D60)</f>
        <v>0.52616667163667541</v>
      </c>
      <c r="F60" s="303"/>
      <c r="G60" s="302">
        <v>0.66285754182784162</v>
      </c>
      <c r="H60" s="302">
        <v>9.8192500931116325E-2</v>
      </c>
      <c r="I60" s="302">
        <v>6.693560708953171E-2</v>
      </c>
      <c r="J60" s="302">
        <f>SUM(G60:I60)</f>
        <v>0.82798564984848966</v>
      </c>
      <c r="K60" s="303"/>
      <c r="L60" s="302">
        <v>0.75115354409374802</v>
      </c>
      <c r="M60" s="302">
        <v>9.96949073115143E-2</v>
      </c>
      <c r="N60" s="302">
        <v>7.681091888926489E-2</v>
      </c>
      <c r="O60" s="302">
        <f>SUM(L60:N60)</f>
        <v>0.92765937029452727</v>
      </c>
    </row>
    <row r="61" spans="1:15" s="236" customFormat="1" x14ac:dyDescent="0.2">
      <c r="A61" s="237" t="str">
        <f>name!E$5</f>
        <v>Professional occupations</v>
      </c>
      <c r="B61" s="302">
        <v>0.37093386937739981</v>
      </c>
      <c r="C61" s="302">
        <v>1.747127227864962E-2</v>
      </c>
      <c r="D61" s="302">
        <v>2.6514474987786921E-2</v>
      </c>
      <c r="E61" s="302">
        <f t="shared" ref="E61:E68" si="35">SUM(B61:D61)</f>
        <v>0.41491961664383636</v>
      </c>
      <c r="F61" s="303"/>
      <c r="G61" s="302">
        <v>0.65870706323177397</v>
      </c>
      <c r="H61" s="302">
        <v>5.3480837662784282E-2</v>
      </c>
      <c r="I61" s="302">
        <v>2.9870157722491568E-2</v>
      </c>
      <c r="J61" s="302">
        <f t="shared" ref="J61:J63" si="36">SUM(G61:I61)</f>
        <v>0.74205805861704988</v>
      </c>
      <c r="K61" s="303"/>
      <c r="L61" s="302">
        <v>1.0688966343840773</v>
      </c>
      <c r="M61" s="302">
        <v>4.950311754698701E-2</v>
      </c>
      <c r="N61" s="302">
        <v>2.2027393345507996E-2</v>
      </c>
      <c r="O61" s="302">
        <f t="shared" ref="O61:O68" si="37">SUM(L61:N61)</f>
        <v>1.1404271452765724</v>
      </c>
    </row>
    <row r="62" spans="1:15" s="236" customFormat="1" x14ac:dyDescent="0.2">
      <c r="A62" s="237" t="str">
        <f>name!E$6</f>
        <v>Associate professional occupations</v>
      </c>
      <c r="B62" s="302">
        <v>0.48854204170859938</v>
      </c>
      <c r="C62" s="302">
        <v>3.8010663423125597E-2</v>
      </c>
      <c r="D62" s="302">
        <v>2.1100830252866572E-2</v>
      </c>
      <c r="E62" s="302">
        <f t="shared" si="35"/>
        <v>0.54765353538459161</v>
      </c>
      <c r="F62" s="303"/>
      <c r="G62" s="302">
        <v>0.76786573463457897</v>
      </c>
      <c r="H62" s="302">
        <v>9.7326003569022046E-2</v>
      </c>
      <c r="I62" s="302">
        <v>1.8359803339022221E-2</v>
      </c>
      <c r="J62" s="302">
        <f t="shared" si="36"/>
        <v>0.88355154154262316</v>
      </c>
      <c r="K62" s="303"/>
      <c r="L62" s="302">
        <v>1.0094187254513463</v>
      </c>
      <c r="M62" s="302">
        <v>8.4890594805129269E-2</v>
      </c>
      <c r="N62" s="302">
        <v>1.4540955257379071E-2</v>
      </c>
      <c r="O62" s="302">
        <f t="shared" si="37"/>
        <v>1.1088502755138545</v>
      </c>
    </row>
    <row r="63" spans="1:15" s="236" customFormat="1" x14ac:dyDescent="0.2">
      <c r="A63" s="237" t="str">
        <f>name!E$7</f>
        <v>Administrative and secretarial occupations</v>
      </c>
      <c r="B63" s="302">
        <v>0.35429640670841311</v>
      </c>
      <c r="C63" s="302">
        <v>8.8480858059255985E-2</v>
      </c>
      <c r="D63" s="302">
        <v>1.514556795803086E-2</v>
      </c>
      <c r="E63" s="302">
        <f t="shared" si="35"/>
        <v>0.45792283272569995</v>
      </c>
      <c r="F63" s="303"/>
      <c r="G63" s="302">
        <v>0.46674154330381074</v>
      </c>
      <c r="H63" s="302">
        <v>0.17866108514751008</v>
      </c>
      <c r="I63" s="302">
        <v>1.2298024853342032E-2</v>
      </c>
      <c r="J63" s="302">
        <f t="shared" si="36"/>
        <v>0.65770065330466287</v>
      </c>
      <c r="K63" s="303"/>
      <c r="L63" s="302">
        <v>0.59683445355882181</v>
      </c>
      <c r="M63" s="302">
        <v>0.11331236244774055</v>
      </c>
      <c r="N63" s="302">
        <v>8.6319271697106233E-3</v>
      </c>
      <c r="O63" s="302">
        <f t="shared" si="37"/>
        <v>0.71877874317627299</v>
      </c>
    </row>
    <row r="64" spans="1:15" s="236" customFormat="1" x14ac:dyDescent="0.2">
      <c r="A64" s="237" t="str">
        <f>name!E$8</f>
        <v>Skilled trades occupations</v>
      </c>
      <c r="B64" s="302">
        <v>0.47030512884864561</v>
      </c>
      <c r="C64" s="302">
        <v>2.8165578444835047E-2</v>
      </c>
      <c r="D64" s="302">
        <v>0.11840717526152081</v>
      </c>
      <c r="E64" s="302">
        <f t="shared" si="35"/>
        <v>0.61687788255500142</v>
      </c>
      <c r="F64" s="303"/>
      <c r="G64" s="302">
        <v>0.49908193545884544</v>
      </c>
      <c r="H64" s="302">
        <v>3.9085734394134097E-2</v>
      </c>
      <c r="I64" s="302">
        <v>9.2206882512263694E-2</v>
      </c>
      <c r="J64" s="302">
        <f>SUM(G64:I64)</f>
        <v>0.63037455236524331</v>
      </c>
      <c r="K64" s="303"/>
      <c r="L64" s="302">
        <v>0.50483299971089535</v>
      </c>
      <c r="M64" s="302">
        <v>2.3674662630218838E-2</v>
      </c>
      <c r="N64" s="302">
        <v>7.6672951224142624E-2</v>
      </c>
      <c r="O64" s="302">
        <f t="shared" si="37"/>
        <v>0.60518061356525688</v>
      </c>
    </row>
    <row r="65" spans="1:15" s="236" customFormat="1" x14ac:dyDescent="0.2">
      <c r="A65" s="237" t="str">
        <f>name!E$9</f>
        <v>Caring, leisure and other service occupations</v>
      </c>
      <c r="B65" s="302">
        <v>3.6976682814065819E-2</v>
      </c>
      <c r="C65" s="302">
        <v>1.0170243051079126E-2</v>
      </c>
      <c r="D65" s="302">
        <v>8.6054516812088429E-3</v>
      </c>
      <c r="E65" s="302">
        <f t="shared" si="35"/>
        <v>5.5752377546353787E-2</v>
      </c>
      <c r="F65" s="303"/>
      <c r="G65" s="302">
        <v>5.5576781201311348E-2</v>
      </c>
      <c r="H65" s="302">
        <v>2.3133888401231647E-2</v>
      </c>
      <c r="I65" s="302">
        <v>1.021558432330931E-2</v>
      </c>
      <c r="J65" s="302">
        <f t="shared" ref="J65:J68" si="38">SUM(G65:I65)</f>
        <v>8.8926253925852308E-2</v>
      </c>
      <c r="K65" s="303"/>
      <c r="L65" s="302">
        <v>6.6047570543872045E-2</v>
      </c>
      <c r="M65" s="302">
        <v>1.6277759458916324E-2</v>
      </c>
      <c r="N65" s="302">
        <v>1.2246378410793313E-2</v>
      </c>
      <c r="O65" s="302">
        <f t="shared" si="37"/>
        <v>9.4571708413581687E-2</v>
      </c>
    </row>
    <row r="66" spans="1:15" s="236" customFormat="1" x14ac:dyDescent="0.2">
      <c r="A66" s="237" t="str">
        <f>name!E$10</f>
        <v>Sales and customer service occupations</v>
      </c>
      <c r="B66" s="302">
        <v>0.13359046210680567</v>
      </c>
      <c r="C66" s="302">
        <v>0.10828208063395212</v>
      </c>
      <c r="D66" s="302">
        <v>2.0283210905347841E-2</v>
      </c>
      <c r="E66" s="302">
        <f t="shared" si="35"/>
        <v>0.2621557536461056</v>
      </c>
      <c r="F66" s="303"/>
      <c r="G66" s="302">
        <v>0.17476685252502683</v>
      </c>
      <c r="H66" s="302">
        <v>0.20103439912228283</v>
      </c>
      <c r="I66" s="302">
        <v>2.131786478792902E-2</v>
      </c>
      <c r="J66" s="302">
        <f t="shared" si="38"/>
        <v>0.39711911643523867</v>
      </c>
      <c r="K66" s="303"/>
      <c r="L66" s="302">
        <v>0.23356040038683129</v>
      </c>
      <c r="M66" s="302">
        <v>0.21447926413348642</v>
      </c>
      <c r="N66" s="302">
        <v>2.8147025712846031E-2</v>
      </c>
      <c r="O66" s="302">
        <f t="shared" si="37"/>
        <v>0.47618669023316379</v>
      </c>
    </row>
    <row r="67" spans="1:15" s="236" customFormat="1" x14ac:dyDescent="0.2">
      <c r="A67" s="237" t="str">
        <f>name!E$11</f>
        <v>Process, plant and machine operatives</v>
      </c>
      <c r="B67" s="302">
        <v>0.77129857997269702</v>
      </c>
      <c r="C67" s="302">
        <v>6.2456494483507312E-2</v>
      </c>
      <c r="D67" s="302">
        <v>4.5781558620675462E-2</v>
      </c>
      <c r="E67" s="302">
        <f t="shared" si="35"/>
        <v>0.87953663307687979</v>
      </c>
      <c r="F67" s="303"/>
      <c r="G67" s="302">
        <v>0.86337513153769141</v>
      </c>
      <c r="H67" s="302">
        <v>0.1029161613453735</v>
      </c>
      <c r="I67" s="302">
        <v>4.380370750841011E-2</v>
      </c>
      <c r="J67" s="302">
        <f t="shared" si="38"/>
        <v>1.010095000391475</v>
      </c>
      <c r="K67" s="303"/>
      <c r="L67" s="302">
        <v>0.80094931564497229</v>
      </c>
      <c r="M67" s="302">
        <v>0.16857433239295688</v>
      </c>
      <c r="N67" s="302">
        <v>9.7330671092836676E-2</v>
      </c>
      <c r="O67" s="302">
        <f t="shared" si="37"/>
        <v>1.066854319130766</v>
      </c>
    </row>
    <row r="68" spans="1:15" s="236" customFormat="1" x14ac:dyDescent="0.2">
      <c r="A68" s="237" t="str">
        <f>name!E$12</f>
        <v>Elementary occupations</v>
      </c>
      <c r="B68" s="302">
        <v>0.45185695167916756</v>
      </c>
      <c r="C68" s="302">
        <v>0.14465671311156245</v>
      </c>
      <c r="D68" s="302">
        <v>3.1501031994123817E-2</v>
      </c>
      <c r="E68" s="302">
        <f t="shared" si="35"/>
        <v>0.62801469678485378</v>
      </c>
      <c r="F68" s="303"/>
      <c r="G68" s="302">
        <v>0.48318995932830133</v>
      </c>
      <c r="H68" s="302">
        <v>0.24557233338390816</v>
      </c>
      <c r="I68" s="302">
        <v>1.5426880857162945E-2</v>
      </c>
      <c r="J68" s="302">
        <f t="shared" si="38"/>
        <v>0.74418917356937242</v>
      </c>
      <c r="K68" s="303"/>
      <c r="L68" s="302">
        <v>0.57482288121630232</v>
      </c>
      <c r="M68" s="302">
        <v>0.46437921433214407</v>
      </c>
      <c r="N68" s="302">
        <v>5.7289038847549455E-2</v>
      </c>
      <c r="O68" s="302">
        <f t="shared" si="37"/>
        <v>1.096491134395996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3.5068553157696112</v>
      </c>
      <c r="C70" s="311">
        <f t="shared" ref="C70:E70" si="39">SUM(C60:C68)</f>
        <v>0.53126798654461438</v>
      </c>
      <c r="D70" s="311">
        <f t="shared" si="39"/>
        <v>0.35087669768577223</v>
      </c>
      <c r="E70" s="311">
        <f t="shared" si="39"/>
        <v>4.3889999999999976</v>
      </c>
      <c r="F70" s="311"/>
      <c r="G70" s="311">
        <f t="shared" ref="G70:J70" si="40">SUM(G60:G68)</f>
        <v>4.6321625430491817</v>
      </c>
      <c r="H70" s="311">
        <f t="shared" si="40"/>
        <v>1.0394029439573629</v>
      </c>
      <c r="I70" s="311">
        <f t="shared" si="40"/>
        <v>0.31043451299346259</v>
      </c>
      <c r="J70" s="311">
        <f t="shared" si="40"/>
        <v>5.9820000000000073</v>
      </c>
      <c r="K70" s="311"/>
      <c r="L70" s="311">
        <f t="shared" ref="L70:O70" si="41">SUM(L60:L68)</f>
        <v>5.6065165249908677</v>
      </c>
      <c r="M70" s="311">
        <f t="shared" si="41"/>
        <v>1.2347862150590938</v>
      </c>
      <c r="N70" s="311">
        <f t="shared" si="41"/>
        <v>0.39369725995003063</v>
      </c>
      <c r="O70" s="311">
        <f t="shared" si="41"/>
        <v>7.2349999999999914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1.8042444692370989</v>
      </c>
      <c r="C77" s="302">
        <v>9.2808818834987927E-2</v>
      </c>
      <c r="D77" s="302">
        <v>0.20253141026349414</v>
      </c>
      <c r="E77" s="302">
        <f>SUM(B77:D77)</f>
        <v>2.099584698335581</v>
      </c>
      <c r="F77" s="303"/>
      <c r="G77" s="302">
        <v>2.4713437860837568</v>
      </c>
      <c r="H77" s="302">
        <v>0.17806271108306945</v>
      </c>
      <c r="I77" s="302">
        <v>0.27466786739944904</v>
      </c>
      <c r="J77" s="302">
        <f>SUM(G77:I77)</f>
        <v>2.9240743645662755</v>
      </c>
      <c r="K77" s="303"/>
      <c r="L77" s="302">
        <v>1.5068307249064812</v>
      </c>
      <c r="M77" s="302">
        <v>0.1480809295993489</v>
      </c>
      <c r="N77" s="302">
        <v>0.22393040215292984</v>
      </c>
      <c r="O77" s="302">
        <f>SUM(L77:N77)</f>
        <v>1.8788420566587598</v>
      </c>
    </row>
    <row r="78" spans="1:15" s="236" customFormat="1" x14ac:dyDescent="0.2">
      <c r="A78" s="237" t="str">
        <f>name!E$5</f>
        <v>Professional occupations</v>
      </c>
      <c r="B78" s="302">
        <v>2.649067907516288</v>
      </c>
      <c r="C78" s="302">
        <v>7.2520345503335359E-2</v>
      </c>
      <c r="D78" s="302">
        <v>0.12834249052863689</v>
      </c>
      <c r="E78" s="302">
        <f t="shared" ref="E78:E85" si="42">SUM(B78:D78)</f>
        <v>2.8499307435482599</v>
      </c>
      <c r="F78" s="303"/>
      <c r="G78" s="302">
        <v>4.1780671333390531</v>
      </c>
      <c r="H78" s="302">
        <v>0.14316618350634816</v>
      </c>
      <c r="I78" s="302">
        <v>0.16384644795109013</v>
      </c>
      <c r="J78" s="302">
        <f t="shared" ref="J78:J80" si="43">SUM(G78:I78)</f>
        <v>4.4850797647964908</v>
      </c>
      <c r="K78" s="303"/>
      <c r="L78" s="302">
        <v>3.4090073579320865</v>
      </c>
      <c r="M78" s="302">
        <v>0.10991047913623762</v>
      </c>
      <c r="N78" s="302">
        <v>9.3721669614074132E-2</v>
      </c>
      <c r="O78" s="302">
        <f t="shared" ref="O78:O85" si="44">SUM(L78:N78)</f>
        <v>3.612639506682398</v>
      </c>
    </row>
    <row r="79" spans="1:15" s="236" customFormat="1" x14ac:dyDescent="0.2">
      <c r="A79" s="237" t="str">
        <f>name!E$6</f>
        <v>Associate professional occupations</v>
      </c>
      <c r="B79" s="302">
        <v>1.6517499875992503</v>
      </c>
      <c r="C79" s="302">
        <v>8.2307965264572722E-2</v>
      </c>
      <c r="D79" s="302">
        <v>0.10242175569268527</v>
      </c>
      <c r="E79" s="302">
        <f t="shared" si="42"/>
        <v>1.8364797085565081</v>
      </c>
      <c r="F79" s="303"/>
      <c r="G79" s="302">
        <v>2.3743218529620962</v>
      </c>
      <c r="H79" s="302">
        <v>0.14174002212097514</v>
      </c>
      <c r="I79" s="302">
        <v>0.12203741565240944</v>
      </c>
      <c r="J79" s="302">
        <f t="shared" si="43"/>
        <v>2.638099290735481</v>
      </c>
      <c r="K79" s="303"/>
      <c r="L79" s="302">
        <v>1.5439558286577977</v>
      </c>
      <c r="M79" s="302">
        <v>9.1118550054769626E-2</v>
      </c>
      <c r="N79" s="302">
        <v>8.0127767902566802E-2</v>
      </c>
      <c r="O79" s="302">
        <f t="shared" si="44"/>
        <v>1.7152021466151339</v>
      </c>
    </row>
    <row r="80" spans="1:15" s="236" customFormat="1" x14ac:dyDescent="0.2">
      <c r="A80" s="237" t="str">
        <f>name!E$7</f>
        <v>Administrative and secretarial occupations</v>
      </c>
      <c r="B80" s="302">
        <v>0.6968537856304905</v>
      </c>
      <c r="C80" s="302">
        <v>0.21706613125819976</v>
      </c>
      <c r="D80" s="302">
        <v>4.2832040194476326E-2</v>
      </c>
      <c r="E80" s="302">
        <f t="shared" si="42"/>
        <v>0.95675195708316652</v>
      </c>
      <c r="F80" s="303"/>
      <c r="G80" s="302">
        <v>0.83412819955169859</v>
      </c>
      <c r="H80" s="302">
        <v>0.32188526431848924</v>
      </c>
      <c r="I80" s="302">
        <v>5.1928960779056565E-2</v>
      </c>
      <c r="J80" s="302">
        <f t="shared" si="43"/>
        <v>1.2079424246492443</v>
      </c>
      <c r="K80" s="303"/>
      <c r="L80" s="302">
        <v>0.55957346956242382</v>
      </c>
      <c r="M80" s="302">
        <v>0.17215908461496929</v>
      </c>
      <c r="N80" s="302">
        <v>3.2253305871525022E-2</v>
      </c>
      <c r="O80" s="302">
        <f t="shared" si="44"/>
        <v>0.76398586004891811</v>
      </c>
    </row>
    <row r="81" spans="1:15" s="236" customFormat="1" x14ac:dyDescent="0.2">
      <c r="A81" s="237" t="str">
        <f>name!E$8</f>
        <v>Skilled trades occupations</v>
      </c>
      <c r="B81" s="302">
        <v>1.7093791017183129</v>
      </c>
      <c r="C81" s="302">
        <v>7.249151568416369E-2</v>
      </c>
      <c r="D81" s="302">
        <v>0.17704685356043756</v>
      </c>
      <c r="E81" s="302">
        <f t="shared" si="42"/>
        <v>1.958917470962914</v>
      </c>
      <c r="F81" s="303"/>
      <c r="G81" s="302">
        <v>1.6591985536989813</v>
      </c>
      <c r="H81" s="302">
        <v>6.458405612603027E-2</v>
      </c>
      <c r="I81" s="302">
        <v>0.14161445833818184</v>
      </c>
      <c r="J81" s="302">
        <f>SUM(G81:I81)</f>
        <v>1.8653970681631933</v>
      </c>
      <c r="K81" s="303"/>
      <c r="L81" s="302">
        <v>0.90628370884920628</v>
      </c>
      <c r="M81" s="302">
        <v>5.0389257926756914E-2</v>
      </c>
      <c r="N81" s="302">
        <v>0.12882796750158448</v>
      </c>
      <c r="O81" s="302">
        <f t="shared" si="44"/>
        <v>1.0855009342775477</v>
      </c>
    </row>
    <row r="82" spans="1:15" s="236" customFormat="1" x14ac:dyDescent="0.2">
      <c r="A82" s="237" t="str">
        <f>name!E$9</f>
        <v>Caring, leisure and other service occupations</v>
      </c>
      <c r="B82" s="302">
        <v>0.15168246948129183</v>
      </c>
      <c r="C82" s="302">
        <v>5.1234110129384808E-2</v>
      </c>
      <c r="D82" s="302">
        <v>2.6602078739707522E-2</v>
      </c>
      <c r="E82" s="302">
        <f t="shared" si="42"/>
        <v>0.22951865835038415</v>
      </c>
      <c r="F82" s="303"/>
      <c r="G82" s="302">
        <v>0.15067444052048209</v>
      </c>
      <c r="H82" s="302">
        <v>6.6882088656327804E-2</v>
      </c>
      <c r="I82" s="302">
        <v>3.8856230041507595E-2</v>
      </c>
      <c r="J82" s="302">
        <f t="shared" ref="J82:J85" si="45">SUM(G82:I82)</f>
        <v>0.25641275921831752</v>
      </c>
      <c r="K82" s="303"/>
      <c r="L82" s="302">
        <v>9.2755030776496397E-2</v>
      </c>
      <c r="M82" s="302">
        <v>3.285863677447446E-2</v>
      </c>
      <c r="N82" s="302">
        <v>4.1335275858770483E-2</v>
      </c>
      <c r="O82" s="302">
        <f t="shared" si="44"/>
        <v>0.16694894340974134</v>
      </c>
    </row>
    <row r="83" spans="1:15" s="236" customFormat="1" x14ac:dyDescent="0.2">
      <c r="A83" s="237" t="str">
        <f>name!E$10</f>
        <v>Sales and customer service occupations</v>
      </c>
      <c r="B83" s="302">
        <v>0.2638027832523685</v>
      </c>
      <c r="C83" s="302">
        <v>8.1740914412077467E-2</v>
      </c>
      <c r="D83" s="302">
        <v>2.5199514862913622E-2</v>
      </c>
      <c r="E83" s="302">
        <f t="shared" si="42"/>
        <v>0.37074321252735959</v>
      </c>
      <c r="F83" s="303"/>
      <c r="G83" s="302">
        <v>0.30461052151828355</v>
      </c>
      <c r="H83" s="302">
        <v>0.11782709109399468</v>
      </c>
      <c r="I83" s="302">
        <v>2.4561112997784629E-2</v>
      </c>
      <c r="J83" s="302">
        <f t="shared" si="45"/>
        <v>0.44699872561006287</v>
      </c>
      <c r="K83" s="303"/>
      <c r="L83" s="302">
        <v>0.20536187965481817</v>
      </c>
      <c r="M83" s="302">
        <v>0.10058057117184321</v>
      </c>
      <c r="N83" s="302">
        <v>1.5751931054301335E-2</v>
      </c>
      <c r="O83" s="302">
        <f t="shared" si="44"/>
        <v>0.32169438188096272</v>
      </c>
    </row>
    <row r="84" spans="1:15" s="236" customFormat="1" x14ac:dyDescent="0.2">
      <c r="A84" s="237" t="str">
        <f>name!E$11</f>
        <v>Process, plant and machine operatives</v>
      </c>
      <c r="B84" s="302">
        <v>0.67701853607074125</v>
      </c>
      <c r="C84" s="302">
        <v>8.3873716204786425E-2</v>
      </c>
      <c r="D84" s="302">
        <v>4.3806930300485387E-2</v>
      </c>
      <c r="E84" s="302">
        <f t="shared" si="42"/>
        <v>0.80469918257601314</v>
      </c>
      <c r="F84" s="303"/>
      <c r="G84" s="302">
        <v>0.59665789737549435</v>
      </c>
      <c r="H84" s="302">
        <v>0.10417076035520866</v>
      </c>
      <c r="I84" s="302">
        <v>5.7218604146184328E-2</v>
      </c>
      <c r="J84" s="302">
        <f t="shared" si="45"/>
        <v>0.75804726187688731</v>
      </c>
      <c r="K84" s="303"/>
      <c r="L84" s="302">
        <v>0.3236389895251745</v>
      </c>
      <c r="M84" s="302">
        <v>6.5331072399757328E-2</v>
      </c>
      <c r="N84" s="302">
        <v>4.4060102061413434E-2</v>
      </c>
      <c r="O84" s="302">
        <f t="shared" si="44"/>
        <v>0.43303016398634525</v>
      </c>
    </row>
    <row r="85" spans="1:15" s="236" customFormat="1" x14ac:dyDescent="0.2">
      <c r="A85" s="237" t="str">
        <f>name!E$12</f>
        <v>Elementary occupations</v>
      </c>
      <c r="B85" s="302">
        <v>0.34196355562392389</v>
      </c>
      <c r="C85" s="302">
        <v>4.7218316483547448E-2</v>
      </c>
      <c r="D85" s="302">
        <v>3.1192495952342424E-2</v>
      </c>
      <c r="E85" s="302">
        <f t="shared" si="42"/>
        <v>0.42037436805981376</v>
      </c>
      <c r="F85" s="303"/>
      <c r="G85" s="302">
        <v>0.30115303584219755</v>
      </c>
      <c r="H85" s="302">
        <v>5.8311742160659236E-2</v>
      </c>
      <c r="I85" s="302">
        <v>2.6483562381207734E-2</v>
      </c>
      <c r="J85" s="302">
        <f t="shared" si="45"/>
        <v>0.38594834038406456</v>
      </c>
      <c r="K85" s="303"/>
      <c r="L85" s="302">
        <v>0.21175068574058953</v>
      </c>
      <c r="M85" s="302">
        <v>7.1210348163804643E-2</v>
      </c>
      <c r="N85" s="302">
        <v>3.6194972535785672E-2</v>
      </c>
      <c r="O85" s="302">
        <f t="shared" si="44"/>
        <v>0.31915600644017988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9.9457625961297662</v>
      </c>
      <c r="C87" s="311">
        <f t="shared" ref="C87:E87" si="46">SUM(C77:C85)</f>
        <v>0.80126183377505567</v>
      </c>
      <c r="D87" s="311">
        <f t="shared" si="46"/>
        <v>0.77997557009517915</v>
      </c>
      <c r="E87" s="311">
        <f t="shared" si="46"/>
        <v>11.527000000000001</v>
      </c>
      <c r="F87" s="311"/>
      <c r="G87" s="311">
        <f t="shared" ref="G87:J87" si="47">SUM(G77:G85)</f>
        <v>12.870155420892043</v>
      </c>
      <c r="H87" s="311">
        <f t="shared" si="47"/>
        <v>1.1966299194211025</v>
      </c>
      <c r="I87" s="311">
        <f t="shared" si="47"/>
        <v>0.90121465968687131</v>
      </c>
      <c r="J87" s="311">
        <f t="shared" si="47"/>
        <v>14.96800000000002</v>
      </c>
      <c r="K87" s="311"/>
      <c r="L87" s="311">
        <f t="shared" ref="L87:O87" si="48">SUM(L77:L85)</f>
        <v>8.7591576756050742</v>
      </c>
      <c r="M87" s="311">
        <f t="shared" si="48"/>
        <v>0.84163892984196198</v>
      </c>
      <c r="N87" s="311">
        <f t="shared" si="48"/>
        <v>0.6962033945529511</v>
      </c>
      <c r="O87" s="311">
        <f t="shared" si="48"/>
        <v>10.296999999999986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3.6393492115304622</v>
      </c>
      <c r="C94" s="302">
        <v>0.18181521394936848</v>
      </c>
      <c r="D94" s="302">
        <v>0.6416487870819001</v>
      </c>
      <c r="E94" s="302">
        <f>SUM(B94:D94)</f>
        <v>4.4628132125617306</v>
      </c>
      <c r="F94" s="303"/>
      <c r="G94" s="302">
        <v>4.1646909784905715</v>
      </c>
      <c r="H94" s="302">
        <v>0.37516019652898597</v>
      </c>
      <c r="I94" s="302">
        <v>0.7408552347406282</v>
      </c>
      <c r="J94" s="302">
        <f>SUM(G94:I94)</f>
        <v>5.2807064097601861</v>
      </c>
      <c r="K94" s="303"/>
      <c r="L94" s="302">
        <v>3.1900054597822454</v>
      </c>
      <c r="M94" s="302">
        <v>0.35776248500082292</v>
      </c>
      <c r="N94" s="302">
        <v>0.67531456405045642</v>
      </c>
      <c r="O94" s="302">
        <f>SUM(L94:N94)</f>
        <v>4.2230825088335244</v>
      </c>
    </row>
    <row r="95" spans="1:15" s="236" customFormat="1" x14ac:dyDescent="0.2">
      <c r="A95" s="237" t="str">
        <f>name!E$5</f>
        <v>Professional occupations</v>
      </c>
      <c r="B95" s="302">
        <v>4.5692290554800854</v>
      </c>
      <c r="C95" s="302">
        <v>0.17184929658728598</v>
      </c>
      <c r="D95" s="302">
        <v>0.41117360036534079</v>
      </c>
      <c r="E95" s="302">
        <f t="shared" ref="E95:E102" si="49">SUM(B95:D95)</f>
        <v>5.1522519524327119</v>
      </c>
      <c r="F95" s="303"/>
      <c r="G95" s="302">
        <v>6.0202985911864637</v>
      </c>
      <c r="H95" s="302">
        <v>0.33455209654455442</v>
      </c>
      <c r="I95" s="302">
        <v>0.40482947010037634</v>
      </c>
      <c r="J95" s="302">
        <f t="shared" ref="J95:J97" si="50">SUM(G95:I95)</f>
        <v>6.7596801578313945</v>
      </c>
      <c r="K95" s="303"/>
      <c r="L95" s="302">
        <v>6.1338856434980347</v>
      </c>
      <c r="M95" s="302">
        <v>0.30869592092856363</v>
      </c>
      <c r="N95" s="302">
        <v>0.25316484559266089</v>
      </c>
      <c r="O95" s="302">
        <f t="shared" ref="O95:O102" si="51">SUM(L95:N95)</f>
        <v>6.6957464100192592</v>
      </c>
    </row>
    <row r="96" spans="1:15" s="236" customFormat="1" x14ac:dyDescent="0.2">
      <c r="A96" s="237" t="str">
        <f>name!E$6</f>
        <v>Associate professional occupations</v>
      </c>
      <c r="B96" s="302">
        <v>3.4743028434783017</v>
      </c>
      <c r="C96" s="302">
        <v>0.22660739229745339</v>
      </c>
      <c r="D96" s="302">
        <v>0.53101980639024615</v>
      </c>
      <c r="E96" s="302">
        <f t="shared" si="49"/>
        <v>4.2319300421660007</v>
      </c>
      <c r="F96" s="303"/>
      <c r="G96" s="302">
        <v>4.0903877330870939</v>
      </c>
      <c r="H96" s="302">
        <v>0.32859845187260772</v>
      </c>
      <c r="I96" s="302">
        <v>0.3923523026538745</v>
      </c>
      <c r="J96" s="302">
        <f t="shared" si="50"/>
        <v>4.8113384876135754</v>
      </c>
      <c r="K96" s="303"/>
      <c r="L96" s="302">
        <v>3.4207385818703075</v>
      </c>
      <c r="M96" s="302">
        <v>0.23889609218335078</v>
      </c>
      <c r="N96" s="302">
        <v>0.33647687969798912</v>
      </c>
      <c r="O96" s="302">
        <f t="shared" si="51"/>
        <v>3.9961115537516472</v>
      </c>
    </row>
    <row r="97" spans="1:15" s="236" customFormat="1" x14ac:dyDescent="0.2">
      <c r="A97" s="237" t="str">
        <f>name!E$7</f>
        <v>Administrative and secretarial occupations</v>
      </c>
      <c r="B97" s="302">
        <v>1.6719025249133959</v>
      </c>
      <c r="C97" s="302">
        <v>0.56164866981969108</v>
      </c>
      <c r="D97" s="302">
        <v>0.11621960777380887</v>
      </c>
      <c r="E97" s="302">
        <f t="shared" si="49"/>
        <v>2.3497708025068955</v>
      </c>
      <c r="F97" s="303"/>
      <c r="G97" s="302">
        <v>1.8457262543866013</v>
      </c>
      <c r="H97" s="302">
        <v>0.70175158656252867</v>
      </c>
      <c r="I97" s="302">
        <v>9.9872453023389846E-2</v>
      </c>
      <c r="J97" s="302">
        <f t="shared" si="50"/>
        <v>2.64735029397252</v>
      </c>
      <c r="K97" s="303"/>
      <c r="L97" s="302">
        <v>1.5230452618583752</v>
      </c>
      <c r="M97" s="302">
        <v>0.45131191539561943</v>
      </c>
      <c r="N97" s="302">
        <v>6.0573747456120229E-2</v>
      </c>
      <c r="O97" s="302">
        <f t="shared" si="51"/>
        <v>2.0349309247101148</v>
      </c>
    </row>
    <row r="98" spans="1:15" s="236" customFormat="1" x14ac:dyDescent="0.2">
      <c r="A98" s="237" t="str">
        <f>name!E$8</f>
        <v>Skilled trades occupations</v>
      </c>
      <c r="B98" s="302">
        <v>4.807094544370563</v>
      </c>
      <c r="C98" s="302">
        <v>0.24127774480710412</v>
      </c>
      <c r="D98" s="302">
        <v>1.1416465142087358</v>
      </c>
      <c r="E98" s="302">
        <f t="shared" si="49"/>
        <v>6.190018803386403</v>
      </c>
      <c r="F98" s="303"/>
      <c r="G98" s="302">
        <v>4.1689323088950765</v>
      </c>
      <c r="H98" s="302">
        <v>0.22874795131803319</v>
      </c>
      <c r="I98" s="302">
        <v>0.90343643677107077</v>
      </c>
      <c r="J98" s="302">
        <f>SUM(G98:I98)</f>
        <v>5.301116696984181</v>
      </c>
      <c r="K98" s="303"/>
      <c r="L98" s="302">
        <v>2.8014396598181195</v>
      </c>
      <c r="M98" s="302">
        <v>0.21826345748448339</v>
      </c>
      <c r="N98" s="302">
        <v>0.82952292258479743</v>
      </c>
      <c r="O98" s="302">
        <f t="shared" si="51"/>
        <v>3.8492260398874003</v>
      </c>
    </row>
    <row r="99" spans="1:15" s="236" customFormat="1" x14ac:dyDescent="0.2">
      <c r="A99" s="237" t="str">
        <f>name!E$9</f>
        <v>Caring, leisure and other service occupations</v>
      </c>
      <c r="B99" s="302">
        <v>0.29022293509697572</v>
      </c>
      <c r="C99" s="302">
        <v>5.2519919685591464E-2</v>
      </c>
      <c r="D99" s="302">
        <v>5.9462637298310896E-2</v>
      </c>
      <c r="E99" s="302">
        <f t="shared" si="49"/>
        <v>0.40220549208087808</v>
      </c>
      <c r="F99" s="303"/>
      <c r="G99" s="302">
        <v>0.33325128066185222</v>
      </c>
      <c r="H99" s="302">
        <v>7.1654975643482277E-2</v>
      </c>
      <c r="I99" s="302">
        <v>7.1335783026824584E-2</v>
      </c>
      <c r="J99" s="302">
        <f t="shared" ref="J99:J102" si="52">SUM(G99:I99)</f>
        <v>0.47624203933215908</v>
      </c>
      <c r="K99" s="303"/>
      <c r="L99" s="302">
        <v>0.32906045519672122</v>
      </c>
      <c r="M99" s="302">
        <v>4.6104969963107999E-2</v>
      </c>
      <c r="N99" s="302">
        <v>6.4668153879645127E-2</v>
      </c>
      <c r="O99" s="302">
        <f t="shared" si="51"/>
        <v>0.43983357903947434</v>
      </c>
    </row>
    <row r="100" spans="1:15" s="236" customFormat="1" x14ac:dyDescent="0.2">
      <c r="A100" s="237" t="str">
        <f>name!E$10</f>
        <v>Sales and customer service occupations</v>
      </c>
      <c r="B100" s="302">
        <v>0.64456364744756378</v>
      </c>
      <c r="C100" s="302">
        <v>0.16260790922565507</v>
      </c>
      <c r="D100" s="302">
        <v>0.11963179221937136</v>
      </c>
      <c r="E100" s="302">
        <f t="shared" si="49"/>
        <v>0.9268033488925902</v>
      </c>
      <c r="F100" s="303"/>
      <c r="G100" s="302">
        <v>0.65197776255438245</v>
      </c>
      <c r="H100" s="302">
        <v>0.22284946152815274</v>
      </c>
      <c r="I100" s="302">
        <v>8.009751178245085E-2</v>
      </c>
      <c r="J100" s="302">
        <f t="shared" si="52"/>
        <v>0.95492473586498605</v>
      </c>
      <c r="K100" s="303"/>
      <c r="L100" s="302">
        <v>0.60337504827358224</v>
      </c>
      <c r="M100" s="302">
        <v>0.18734929858273569</v>
      </c>
      <c r="N100" s="302">
        <v>5.3310718659536876E-2</v>
      </c>
      <c r="O100" s="302">
        <f t="shared" si="51"/>
        <v>0.84403506551585472</v>
      </c>
    </row>
    <row r="101" spans="1:15" s="236" customFormat="1" x14ac:dyDescent="0.2">
      <c r="A101" s="237" t="str">
        <f>name!E$11</f>
        <v>Process, plant and machine operatives</v>
      </c>
      <c r="B101" s="302">
        <v>2.9800279651049779</v>
      </c>
      <c r="C101" s="302">
        <v>0.20616172851592854</v>
      </c>
      <c r="D101" s="302">
        <v>0.18128944015876919</v>
      </c>
      <c r="E101" s="302">
        <f t="shared" si="49"/>
        <v>3.3674791337796757</v>
      </c>
      <c r="F101" s="303"/>
      <c r="G101" s="302">
        <v>2.6901034718336154</v>
      </c>
      <c r="H101" s="302">
        <v>0.25885082659928105</v>
      </c>
      <c r="I101" s="302">
        <v>0.19465792073438115</v>
      </c>
      <c r="J101" s="302">
        <f t="shared" si="52"/>
        <v>3.1436122191672777</v>
      </c>
      <c r="K101" s="303"/>
      <c r="L101" s="302">
        <v>1.9077599795691107</v>
      </c>
      <c r="M101" s="302">
        <v>0.24676356393798091</v>
      </c>
      <c r="N101" s="302">
        <v>0.16010515272618103</v>
      </c>
      <c r="O101" s="302">
        <f t="shared" si="51"/>
        <v>2.3146286962332727</v>
      </c>
    </row>
    <row r="102" spans="1:15" s="236" customFormat="1" x14ac:dyDescent="0.2">
      <c r="A102" s="237" t="str">
        <f>name!E$12</f>
        <v>Elementary occupations</v>
      </c>
      <c r="B102" s="302">
        <v>1.2300944962627618</v>
      </c>
      <c r="C102" s="302">
        <v>0.23335939135548428</v>
      </c>
      <c r="D102" s="302">
        <v>0.20927332457487338</v>
      </c>
      <c r="E102" s="302">
        <f t="shared" si="49"/>
        <v>1.6727272121931196</v>
      </c>
      <c r="F102" s="303"/>
      <c r="G102" s="302">
        <v>1.0629837078675846</v>
      </c>
      <c r="H102" s="302">
        <v>0.24980662411688742</v>
      </c>
      <c r="I102" s="302">
        <v>0.10823862748926427</v>
      </c>
      <c r="J102" s="302">
        <f t="shared" si="52"/>
        <v>1.4210289594737362</v>
      </c>
      <c r="K102" s="303"/>
      <c r="L102" s="302">
        <v>0.88817472681382004</v>
      </c>
      <c r="M102" s="302">
        <v>0.31943102275672036</v>
      </c>
      <c r="N102" s="302">
        <v>0.11579947243892091</v>
      </c>
      <c r="O102" s="302">
        <f t="shared" si="51"/>
        <v>1.3234052220094612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23.306787223685085</v>
      </c>
      <c r="C104" s="311">
        <f t="shared" ref="C104:E104" si="53">SUM(C94:C102)</f>
        <v>2.0378472662435625</v>
      </c>
      <c r="D104" s="311">
        <f t="shared" si="53"/>
        <v>3.4113655100713567</v>
      </c>
      <c r="E104" s="311">
        <f t="shared" si="53"/>
        <v>28.756000000000007</v>
      </c>
      <c r="F104" s="311"/>
      <c r="G104" s="311">
        <f t="shared" ref="G104:J104" si="54">SUM(G94:G102)</f>
        <v>25.028352088963242</v>
      </c>
      <c r="H104" s="311">
        <f t="shared" si="54"/>
        <v>2.7719721707145135</v>
      </c>
      <c r="I104" s="311">
        <f t="shared" si="54"/>
        <v>2.9956757403222602</v>
      </c>
      <c r="J104" s="311">
        <f t="shared" si="54"/>
        <v>30.796000000000017</v>
      </c>
      <c r="K104" s="311"/>
      <c r="L104" s="311">
        <f t="shared" ref="L104:O104" si="55">SUM(L94:L102)</f>
        <v>20.797484816680317</v>
      </c>
      <c r="M104" s="311">
        <f t="shared" si="55"/>
        <v>2.3745787262333851</v>
      </c>
      <c r="N104" s="311">
        <f t="shared" si="55"/>
        <v>2.5489364570863082</v>
      </c>
      <c r="O104" s="311">
        <f t="shared" si="55"/>
        <v>25.721000000000011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0.19185900704280867</v>
      </c>
      <c r="C111" s="302">
        <v>4.3969240915688653E-3</v>
      </c>
      <c r="D111" s="302">
        <v>1.8726473098894601E-2</v>
      </c>
      <c r="E111" s="302">
        <f>SUM(B111:D111)</f>
        <v>0.21498240423327214</v>
      </c>
      <c r="F111" s="303"/>
      <c r="G111" s="302">
        <v>0.4652580709985446</v>
      </c>
      <c r="H111" s="302">
        <v>1.4786692500654727E-2</v>
      </c>
      <c r="I111" s="302">
        <v>5.0887677469697044E-2</v>
      </c>
      <c r="J111" s="302">
        <f>SUM(G111:I111)</f>
        <v>0.53093244096889636</v>
      </c>
      <c r="K111" s="303"/>
      <c r="L111" s="302">
        <v>0.43133012954831995</v>
      </c>
      <c r="M111" s="302">
        <v>1.5994360074908048E-2</v>
      </c>
      <c r="N111" s="302">
        <v>2.8754559215600169E-2</v>
      </c>
      <c r="O111" s="302">
        <f>SUM(L111:N111)</f>
        <v>0.47607904883882818</v>
      </c>
    </row>
    <row r="112" spans="1:15" s="236" customFormat="1" x14ac:dyDescent="0.2">
      <c r="A112" s="237" t="str">
        <f>name!E$5</f>
        <v>Professional occupations</v>
      </c>
      <c r="B112" s="302">
        <v>0.35399710686118063</v>
      </c>
      <c r="C112" s="302">
        <v>4.6419692340039283E-3</v>
      </c>
      <c r="D112" s="302">
        <v>2.5848154654836159E-2</v>
      </c>
      <c r="E112" s="302">
        <f t="shared" ref="E112:E119" si="56">SUM(B112:D112)</f>
        <v>0.38448723075002073</v>
      </c>
      <c r="F112" s="303"/>
      <c r="G112" s="302">
        <v>0.97772980453871716</v>
      </c>
      <c r="H112" s="302">
        <v>1.4069377357941035E-2</v>
      </c>
      <c r="I112" s="302">
        <v>4.5970730042059517E-2</v>
      </c>
      <c r="J112" s="302">
        <f t="shared" ref="J112:J114" si="57">SUM(G112:I112)</f>
        <v>1.0377699119387176</v>
      </c>
      <c r="K112" s="303"/>
      <c r="L112" s="302">
        <v>1.2098299187491572</v>
      </c>
      <c r="M112" s="302">
        <v>1.4336049735401623E-2</v>
      </c>
      <c r="N112" s="302">
        <v>2.0127142608867856E-2</v>
      </c>
      <c r="O112" s="302">
        <f t="shared" ref="O112:O119" si="58">SUM(L112:N112)</f>
        <v>1.2442931110934268</v>
      </c>
    </row>
    <row r="113" spans="1:15" s="236" customFormat="1" x14ac:dyDescent="0.2">
      <c r="A113" s="237" t="str">
        <f>name!E$6</f>
        <v>Associate professional occupations</v>
      </c>
      <c r="B113" s="302">
        <v>0.22333858304553977</v>
      </c>
      <c r="C113" s="302">
        <v>8.1917342374173748E-3</v>
      </c>
      <c r="D113" s="302">
        <v>1.0057496347487366E-2</v>
      </c>
      <c r="E113" s="302">
        <f t="shared" si="56"/>
        <v>0.24158781363044451</v>
      </c>
      <c r="F113" s="303"/>
      <c r="G113" s="302">
        <v>0.58833668355657676</v>
      </c>
      <c r="H113" s="302">
        <v>2.1089486972234853E-2</v>
      </c>
      <c r="I113" s="302">
        <v>4.6431793102111985E-2</v>
      </c>
      <c r="J113" s="302">
        <f t="shared" si="57"/>
        <v>0.65585796363092363</v>
      </c>
      <c r="K113" s="303"/>
      <c r="L113" s="302">
        <v>0.55295260602474028</v>
      </c>
      <c r="M113" s="302">
        <v>2.1319438233785019E-2</v>
      </c>
      <c r="N113" s="302">
        <v>1.88595133705825E-2</v>
      </c>
      <c r="O113" s="302">
        <f t="shared" si="58"/>
        <v>0.59313155762910774</v>
      </c>
    </row>
    <row r="114" spans="1:15" s="236" customFormat="1" x14ac:dyDescent="0.2">
      <c r="A114" s="237" t="str">
        <f>name!E$7</f>
        <v>Administrative and secretarial occupations</v>
      </c>
      <c r="B114" s="302">
        <v>0.10103580161473459</v>
      </c>
      <c r="C114" s="302">
        <v>2.2613642334159256E-2</v>
      </c>
      <c r="D114" s="302">
        <v>6.0443267981089167E-3</v>
      </c>
      <c r="E114" s="302">
        <f t="shared" si="56"/>
        <v>0.12969377074700278</v>
      </c>
      <c r="F114" s="303"/>
      <c r="G114" s="302">
        <v>0.21369333468710611</v>
      </c>
      <c r="H114" s="302">
        <v>5.0203369984792842E-2</v>
      </c>
      <c r="I114" s="302">
        <v>1.728074326808926E-2</v>
      </c>
      <c r="J114" s="302">
        <f t="shared" si="57"/>
        <v>0.28117744793998822</v>
      </c>
      <c r="K114" s="303"/>
      <c r="L114" s="302">
        <v>0.14973455178065959</v>
      </c>
      <c r="M114" s="302">
        <v>4.4781947078062712E-2</v>
      </c>
      <c r="N114" s="302">
        <v>7.2528036025331491E-2</v>
      </c>
      <c r="O114" s="302">
        <f t="shared" si="58"/>
        <v>0.26704453488405377</v>
      </c>
    </row>
    <row r="115" spans="1:15" s="236" customFormat="1" x14ac:dyDescent="0.2">
      <c r="A115" s="237" t="str">
        <f>name!E$8</f>
        <v>Skilled trades occupations</v>
      </c>
      <c r="B115" s="302">
        <v>0.33254795573859619</v>
      </c>
      <c r="C115" s="302">
        <v>6.2504784379891522E-3</v>
      </c>
      <c r="D115" s="302">
        <v>2.6828679710907129E-2</v>
      </c>
      <c r="E115" s="302">
        <f t="shared" si="56"/>
        <v>0.36562711388749247</v>
      </c>
      <c r="F115" s="303"/>
      <c r="G115" s="302">
        <v>0.58951910474177749</v>
      </c>
      <c r="H115" s="302">
        <v>9.3097182880280214E-3</v>
      </c>
      <c r="I115" s="302">
        <v>6.4309475921215678E-2</v>
      </c>
      <c r="J115" s="302">
        <f>SUM(G115:I115)</f>
        <v>0.66313829895102128</v>
      </c>
      <c r="K115" s="303"/>
      <c r="L115" s="302">
        <v>0.47117115592627817</v>
      </c>
      <c r="M115" s="302">
        <v>7.4568711579801371E-3</v>
      </c>
      <c r="N115" s="302">
        <v>7.2319554455343493E-2</v>
      </c>
      <c r="O115" s="302">
        <f t="shared" si="58"/>
        <v>0.55094758153960188</v>
      </c>
    </row>
    <row r="116" spans="1:15" s="236" customFormat="1" x14ac:dyDescent="0.2">
      <c r="A116" s="237" t="str">
        <f>name!E$9</f>
        <v>Caring, leisure and other service occupations</v>
      </c>
      <c r="B116" s="302">
        <v>2.4790363255484556E-2</v>
      </c>
      <c r="C116" s="302">
        <v>1.3576458597569245E-3</v>
      </c>
      <c r="D116" s="302">
        <v>1.1685349992040259E-3</v>
      </c>
      <c r="E116" s="302">
        <f t="shared" si="56"/>
        <v>2.7316544114445507E-2</v>
      </c>
      <c r="F116" s="303"/>
      <c r="G116" s="302">
        <v>5.1522012015987592E-2</v>
      </c>
      <c r="H116" s="302">
        <v>2.5632065685603296E-3</v>
      </c>
      <c r="I116" s="302">
        <v>5.1199283707275493E-2</v>
      </c>
      <c r="J116" s="302">
        <f t="shared" ref="J116:J119" si="59">SUM(G116:I116)</f>
        <v>0.10528450229182341</v>
      </c>
      <c r="K116" s="303"/>
      <c r="L116" s="302">
        <v>4.9045414653438216E-2</v>
      </c>
      <c r="M116" s="302">
        <v>1.5826752076755349E-3</v>
      </c>
      <c r="N116" s="302">
        <v>4.3436479577333424E-2</v>
      </c>
      <c r="O116" s="302">
        <f t="shared" si="58"/>
        <v>9.4064569438447182E-2</v>
      </c>
    </row>
    <row r="117" spans="1:15" s="236" customFormat="1" x14ac:dyDescent="0.2">
      <c r="A117" s="237" t="str">
        <f>name!E$10</f>
        <v>Sales and customer service occupations</v>
      </c>
      <c r="B117" s="302">
        <v>0.14638847442161029</v>
      </c>
      <c r="C117" s="302">
        <v>5.5303181924760157E-2</v>
      </c>
      <c r="D117" s="302">
        <v>1.194375512252425E-2</v>
      </c>
      <c r="E117" s="302">
        <f t="shared" si="56"/>
        <v>0.2136354114688947</v>
      </c>
      <c r="F117" s="303"/>
      <c r="G117" s="302">
        <v>0.29871121134484746</v>
      </c>
      <c r="H117" s="302">
        <v>0.13206266684177115</v>
      </c>
      <c r="I117" s="302">
        <v>1.3754408917115709E-2</v>
      </c>
      <c r="J117" s="302">
        <f t="shared" si="59"/>
        <v>0.44452828710373432</v>
      </c>
      <c r="K117" s="303"/>
      <c r="L117" s="302">
        <v>0.2893681708442668</v>
      </c>
      <c r="M117" s="302">
        <v>0.14116833811178719</v>
      </c>
      <c r="N117" s="302">
        <v>5.4874638562152495E-3</v>
      </c>
      <c r="O117" s="302">
        <f t="shared" si="58"/>
        <v>0.43602397281226923</v>
      </c>
    </row>
    <row r="118" spans="1:15" s="236" customFormat="1" x14ac:dyDescent="0.2">
      <c r="A118" s="237" t="str">
        <f>name!E$11</f>
        <v>Process, plant and machine operatives</v>
      </c>
      <c r="B118" s="302">
        <v>6.3530759425035097E-2</v>
      </c>
      <c r="C118" s="302">
        <v>1.4035085461115376E-3</v>
      </c>
      <c r="D118" s="302">
        <v>1.2638165796976143E-2</v>
      </c>
      <c r="E118" s="302">
        <f t="shared" si="56"/>
        <v>7.7572433768122784E-2</v>
      </c>
      <c r="F118" s="303"/>
      <c r="G118" s="302">
        <v>0.11526350433958631</v>
      </c>
      <c r="H118" s="302">
        <v>2.9479139936920808E-3</v>
      </c>
      <c r="I118" s="302">
        <v>8.7217048668471377E-3</v>
      </c>
      <c r="J118" s="302">
        <f t="shared" si="59"/>
        <v>0.12693312320012554</v>
      </c>
      <c r="K118" s="303"/>
      <c r="L118" s="302">
        <v>0.11420364406653943</v>
      </c>
      <c r="M118" s="302">
        <v>2.9413788917198153E-3</v>
      </c>
      <c r="N118" s="302">
        <v>1.7679169826138843E-2</v>
      </c>
      <c r="O118" s="302">
        <f t="shared" si="58"/>
        <v>0.13482419278439808</v>
      </c>
    </row>
    <row r="119" spans="1:15" s="236" customFormat="1" x14ac:dyDescent="0.2">
      <c r="A119" s="237" t="str">
        <f>name!E$12</f>
        <v>Elementary occupations</v>
      </c>
      <c r="B119" s="302">
        <v>1.978457919177052E-2</v>
      </c>
      <c r="C119" s="302">
        <v>3.4473223551991766E-3</v>
      </c>
      <c r="D119" s="302">
        <v>4.8653758533335183E-3</v>
      </c>
      <c r="E119" s="302">
        <f t="shared" si="56"/>
        <v>2.8097277400303218E-2</v>
      </c>
      <c r="F119" s="303"/>
      <c r="G119" s="302">
        <v>3.6067090182354128E-2</v>
      </c>
      <c r="H119" s="302">
        <v>5.618017572072624E-3</v>
      </c>
      <c r="I119" s="302">
        <v>2.8692916220339648E-2</v>
      </c>
      <c r="J119" s="302">
        <f t="shared" si="59"/>
        <v>7.037802397476639E-2</v>
      </c>
      <c r="K119" s="303"/>
      <c r="L119" s="302">
        <v>2.6953689520763133E-2</v>
      </c>
      <c r="M119" s="302">
        <v>3.7472601735442862E-3</v>
      </c>
      <c r="N119" s="302">
        <v>3.6890481285560897E-2</v>
      </c>
      <c r="O119" s="302">
        <f t="shared" si="58"/>
        <v>6.7591430979868319E-2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1.45727263059676</v>
      </c>
      <c r="C121" s="311">
        <f t="shared" ref="C121:E121" si="60">SUM(C111:C119)</f>
        <v>0.10760640702096638</v>
      </c>
      <c r="D121" s="311">
        <f t="shared" si="60"/>
        <v>0.11812096238227211</v>
      </c>
      <c r="E121" s="311">
        <f t="shared" si="60"/>
        <v>1.6829999999999989</v>
      </c>
      <c r="F121" s="311"/>
      <c r="G121" s="311">
        <f t="shared" ref="G121:J121" si="61">SUM(G111:G119)</f>
        <v>3.3361008164054975</v>
      </c>
      <c r="H121" s="311">
        <f t="shared" si="61"/>
        <v>0.25265045007974768</v>
      </c>
      <c r="I121" s="311">
        <f t="shared" si="61"/>
        <v>0.32724873351475148</v>
      </c>
      <c r="J121" s="311">
        <f t="shared" si="61"/>
        <v>3.9159999999999964</v>
      </c>
      <c r="K121" s="311"/>
      <c r="L121" s="311">
        <f t="shared" ref="L121:O121" si="62">SUM(L111:L119)</f>
        <v>3.2945892811141624</v>
      </c>
      <c r="M121" s="311">
        <f t="shared" si="62"/>
        <v>0.25332831866486433</v>
      </c>
      <c r="N121" s="311">
        <f t="shared" si="62"/>
        <v>0.31608240022097389</v>
      </c>
      <c r="O121" s="311">
        <f t="shared" si="62"/>
        <v>3.8640000000000012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0.52572433694968812</v>
      </c>
      <c r="C128" s="302">
        <v>2.1151312704652682E-2</v>
      </c>
      <c r="D128" s="302">
        <v>1.1468018665365131E-2</v>
      </c>
      <c r="E128" s="302">
        <f>SUM(B128:D128)</f>
        <v>0.55834366831970594</v>
      </c>
      <c r="F128" s="303"/>
      <c r="G128" s="302">
        <v>0.67260160414299408</v>
      </c>
      <c r="H128" s="302">
        <v>7.6543065314532061E-2</v>
      </c>
      <c r="I128" s="302">
        <v>6.3328476736006376E-2</v>
      </c>
      <c r="J128" s="302">
        <f>SUM(G128:I128)</f>
        <v>0.8124731461935325</v>
      </c>
      <c r="K128" s="303"/>
      <c r="L128" s="302">
        <v>0.75687191080853378</v>
      </c>
      <c r="M128" s="302">
        <v>9.3643753477294436E-2</v>
      </c>
      <c r="N128" s="302">
        <v>6.6921132244880915E-2</v>
      </c>
      <c r="O128" s="302">
        <f>SUM(L128:N128)</f>
        <v>0.9174367965307092</v>
      </c>
    </row>
    <row r="129" spans="1:15" s="236" customFormat="1" x14ac:dyDescent="0.2">
      <c r="A129" s="237" t="str">
        <f>name!E$5</f>
        <v>Professional occupations</v>
      </c>
      <c r="B129" s="302">
        <v>0.50081951537104208</v>
      </c>
      <c r="C129" s="302">
        <v>4.1802225566618549E-2</v>
      </c>
      <c r="D129" s="302">
        <v>1.2035538070521415E-2</v>
      </c>
      <c r="E129" s="302">
        <f t="shared" ref="E129:E136" si="63">SUM(B129:D129)</f>
        <v>0.55465727900818196</v>
      </c>
      <c r="F129" s="303"/>
      <c r="G129" s="302">
        <v>0.71927377593423747</v>
      </c>
      <c r="H129" s="302">
        <v>7.1638520264805466E-2</v>
      </c>
      <c r="I129" s="302">
        <v>2.8742424794053683E-2</v>
      </c>
      <c r="J129" s="302">
        <f t="shared" ref="J129:J131" si="64">SUM(G129:I129)</f>
        <v>0.81965472099309655</v>
      </c>
      <c r="K129" s="303"/>
      <c r="L129" s="302">
        <v>1.0134494159699112</v>
      </c>
      <c r="M129" s="302">
        <v>9.3407325426479781E-2</v>
      </c>
      <c r="N129" s="302">
        <v>2.6132724742646104E-2</v>
      </c>
      <c r="O129" s="302">
        <f t="shared" ref="O129:O136" si="65">SUM(L129:N129)</f>
        <v>1.1329894661390372</v>
      </c>
    </row>
    <row r="130" spans="1:15" s="236" customFormat="1" x14ac:dyDescent="0.2">
      <c r="A130" s="237" t="str">
        <f>name!E$6</f>
        <v>Associate professional occupations</v>
      </c>
      <c r="B130" s="302">
        <v>0.51965480302529587</v>
      </c>
      <c r="C130" s="302">
        <v>4.6935720446395046E-2</v>
      </c>
      <c r="D130" s="302">
        <v>1.6945490144749286E-2</v>
      </c>
      <c r="E130" s="302">
        <f t="shared" si="63"/>
        <v>0.58353601361644025</v>
      </c>
      <c r="F130" s="303"/>
      <c r="G130" s="302">
        <v>0.64976269824472321</v>
      </c>
      <c r="H130" s="302">
        <v>6.2068900854211448E-2</v>
      </c>
      <c r="I130" s="302">
        <v>1.7351611597417143E-2</v>
      </c>
      <c r="J130" s="302">
        <f t="shared" si="64"/>
        <v>0.72918321069635184</v>
      </c>
      <c r="K130" s="303"/>
      <c r="L130" s="302">
        <v>0.76556712073829047</v>
      </c>
      <c r="M130" s="302">
        <v>6.0387946703412382E-2</v>
      </c>
      <c r="N130" s="302">
        <v>1.9819874173227125E-2</v>
      </c>
      <c r="O130" s="302">
        <f t="shared" si="65"/>
        <v>0.84577494161493005</v>
      </c>
    </row>
    <row r="131" spans="1:15" s="236" customFormat="1" x14ac:dyDescent="0.2">
      <c r="A131" s="237" t="str">
        <f>name!E$7</f>
        <v>Administrative and secretarial occupations</v>
      </c>
      <c r="B131" s="302">
        <v>0.1913781735179729</v>
      </c>
      <c r="C131" s="302">
        <v>7.8770066888256246E-2</v>
      </c>
      <c r="D131" s="302">
        <v>6.3710448501954906E-3</v>
      </c>
      <c r="E131" s="302">
        <f t="shared" si="63"/>
        <v>0.27651928525642466</v>
      </c>
      <c r="F131" s="303"/>
      <c r="G131" s="302">
        <v>0.19056485849919019</v>
      </c>
      <c r="H131" s="302">
        <v>9.9153346659559521E-2</v>
      </c>
      <c r="I131" s="302">
        <v>3.6455094576628212E-3</v>
      </c>
      <c r="J131" s="302">
        <f t="shared" si="64"/>
        <v>0.29336371461641253</v>
      </c>
      <c r="K131" s="303"/>
      <c r="L131" s="302">
        <v>0.1804001148404599</v>
      </c>
      <c r="M131" s="302">
        <v>0.10376836932417186</v>
      </c>
      <c r="N131" s="302">
        <v>5.3659765096488047E-3</v>
      </c>
      <c r="O131" s="302">
        <f t="shared" si="65"/>
        <v>0.28953446067428057</v>
      </c>
    </row>
    <row r="132" spans="1:15" s="236" customFormat="1" x14ac:dyDescent="0.2">
      <c r="A132" s="237" t="str">
        <f>name!E$8</f>
        <v>Skilled trades occupations</v>
      </c>
      <c r="B132" s="302">
        <v>0.29454521395847477</v>
      </c>
      <c r="C132" s="302">
        <v>3.2588295725193207E-2</v>
      </c>
      <c r="D132" s="302">
        <v>2.7169477242039903E-2</v>
      </c>
      <c r="E132" s="302">
        <f t="shared" si="63"/>
        <v>0.35430298692570789</v>
      </c>
      <c r="F132" s="303"/>
      <c r="G132" s="302">
        <v>0.31748032627502776</v>
      </c>
      <c r="H132" s="302">
        <v>9.0639222338255651E-2</v>
      </c>
      <c r="I132" s="302">
        <v>7.1907119369057748E-2</v>
      </c>
      <c r="J132" s="302">
        <f>SUM(G132:I132)</f>
        <v>0.48002666798234117</v>
      </c>
      <c r="K132" s="303"/>
      <c r="L132" s="302">
        <v>0.36673070682624287</v>
      </c>
      <c r="M132" s="302">
        <v>0.12843925269734169</v>
      </c>
      <c r="N132" s="302">
        <v>7.2631909568967409E-2</v>
      </c>
      <c r="O132" s="302">
        <f t="shared" si="65"/>
        <v>0.56780186909255193</v>
      </c>
    </row>
    <row r="133" spans="1:15" s="236" customFormat="1" x14ac:dyDescent="0.2">
      <c r="A133" s="237" t="str">
        <f>name!E$9</f>
        <v>Caring, leisure and other service occupations</v>
      </c>
      <c r="B133" s="302">
        <v>8.1328231378632682E-2</v>
      </c>
      <c r="C133" s="302">
        <v>1.5350099507392103E-2</v>
      </c>
      <c r="D133" s="302">
        <v>1.0974339317782779E-2</v>
      </c>
      <c r="E133" s="302">
        <f t="shared" si="63"/>
        <v>0.10765267020380756</v>
      </c>
      <c r="F133" s="303"/>
      <c r="G133" s="302">
        <v>8.8594903573377251E-2</v>
      </c>
      <c r="H133" s="302">
        <v>2.3487655104888396E-2</v>
      </c>
      <c r="I133" s="302">
        <v>2.6704218552450467E-3</v>
      </c>
      <c r="J133" s="302">
        <f t="shared" ref="J133:J136" si="66">SUM(G133:I133)</f>
        <v>0.1147529805335107</v>
      </c>
      <c r="K133" s="303"/>
      <c r="L133" s="302">
        <v>0.12161261797906957</v>
      </c>
      <c r="M133" s="302">
        <v>2.1573367201152514E-2</v>
      </c>
      <c r="N133" s="302">
        <v>3.5557637404969897E-3</v>
      </c>
      <c r="O133" s="302">
        <f t="shared" si="65"/>
        <v>0.14674174892071906</v>
      </c>
    </row>
    <row r="134" spans="1:15" s="236" customFormat="1" x14ac:dyDescent="0.2">
      <c r="A134" s="237" t="str">
        <f>name!E$10</f>
        <v>Sales and customer service occupations</v>
      </c>
      <c r="B134" s="302">
        <v>8.7685641837742481E-2</v>
      </c>
      <c r="C134" s="302">
        <v>4.2981074862679762E-2</v>
      </c>
      <c r="D134" s="302">
        <v>4.8953054057366404E-3</v>
      </c>
      <c r="E134" s="302">
        <f t="shared" si="63"/>
        <v>0.13556202210615886</v>
      </c>
      <c r="F134" s="303"/>
      <c r="G134" s="302">
        <v>9.752768018549017E-2</v>
      </c>
      <c r="H134" s="302">
        <v>6.0626176221720472E-2</v>
      </c>
      <c r="I134" s="302">
        <v>1.1318091713952707E-2</v>
      </c>
      <c r="J134" s="302">
        <f t="shared" si="66"/>
        <v>0.16947194812116334</v>
      </c>
      <c r="K134" s="303"/>
      <c r="L134" s="302">
        <v>0.13218402905166399</v>
      </c>
      <c r="M134" s="302">
        <v>7.5315557524346252E-2</v>
      </c>
      <c r="N134" s="302">
        <v>9.7390380019372284E-3</v>
      </c>
      <c r="O134" s="302">
        <f t="shared" si="65"/>
        <v>0.21723862457794749</v>
      </c>
    </row>
    <row r="135" spans="1:15" s="236" customFormat="1" x14ac:dyDescent="0.2">
      <c r="A135" s="237" t="str">
        <f>name!E$11</f>
        <v>Process, plant and machine operatives</v>
      </c>
      <c r="B135" s="302">
        <v>0.74469140103131937</v>
      </c>
      <c r="C135" s="302">
        <v>3.2886113854656437E-2</v>
      </c>
      <c r="D135" s="302">
        <v>5.6533298627345031E-3</v>
      </c>
      <c r="E135" s="302">
        <f t="shared" si="63"/>
        <v>0.7832308447487103</v>
      </c>
      <c r="F135" s="303"/>
      <c r="G135" s="302">
        <v>0.74135731039448627</v>
      </c>
      <c r="H135" s="302">
        <v>0.1196613586200439</v>
      </c>
      <c r="I135" s="302">
        <v>2.0576196247005889E-2</v>
      </c>
      <c r="J135" s="302">
        <f t="shared" si="66"/>
        <v>0.88159486526153608</v>
      </c>
      <c r="K135" s="303"/>
      <c r="L135" s="302">
        <v>0.91402608572344257</v>
      </c>
      <c r="M135" s="302">
        <v>0.14106886497673835</v>
      </c>
      <c r="N135" s="302">
        <v>2.2589883519488985E-2</v>
      </c>
      <c r="O135" s="302">
        <f t="shared" si="65"/>
        <v>1.0776848342196699</v>
      </c>
    </row>
    <row r="136" spans="1:15" s="236" customFormat="1" x14ac:dyDescent="0.2">
      <c r="A136" s="237" t="str">
        <f>name!E$12</f>
        <v>Elementary occupations</v>
      </c>
      <c r="B136" s="302">
        <v>0.72653728879493218</v>
      </c>
      <c r="C136" s="302">
        <v>3.513936385228443E-2</v>
      </c>
      <c r="D136" s="302">
        <v>1.9518577167649039E-2</v>
      </c>
      <c r="E136" s="302">
        <f t="shared" si="63"/>
        <v>0.78119522981486567</v>
      </c>
      <c r="F136" s="303"/>
      <c r="G136" s="302">
        <v>0.68961952152559503</v>
      </c>
      <c r="H136" s="302">
        <v>4.8180576731311257E-2</v>
      </c>
      <c r="I136" s="302">
        <v>1.0678647345130099E-2</v>
      </c>
      <c r="J136" s="302">
        <f t="shared" si="66"/>
        <v>0.74847874560203642</v>
      </c>
      <c r="K136" s="303"/>
      <c r="L136" s="302">
        <v>0.67971964790624961</v>
      </c>
      <c r="M136" s="302">
        <v>6.0719388915942744E-2</v>
      </c>
      <c r="N136" s="302">
        <v>1.4358221407952919E-2</v>
      </c>
      <c r="O136" s="302">
        <f t="shared" si="65"/>
        <v>0.75479725823014532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3.6723646058651003</v>
      </c>
      <c r="C138" s="311">
        <f t="shared" ref="C138:E138" si="67">SUM(C128:C136)</f>
        <v>0.34760427340812849</v>
      </c>
      <c r="D138" s="311">
        <f t="shared" si="67"/>
        <v>0.1150311207267742</v>
      </c>
      <c r="E138" s="311">
        <f t="shared" si="67"/>
        <v>4.1350000000000033</v>
      </c>
      <c r="F138" s="311"/>
      <c r="G138" s="311">
        <f t="shared" ref="G138:J138" si="68">SUM(G128:G136)</f>
        <v>4.166782678775121</v>
      </c>
      <c r="H138" s="311">
        <f t="shared" si="68"/>
        <v>0.65199882210932814</v>
      </c>
      <c r="I138" s="311">
        <f t="shared" si="68"/>
        <v>0.23021849911553152</v>
      </c>
      <c r="J138" s="311">
        <f t="shared" si="68"/>
        <v>5.0489999999999808</v>
      </c>
      <c r="K138" s="311"/>
      <c r="L138" s="311">
        <f t="shared" ref="L138:O138" si="69">SUM(L128:L136)</f>
        <v>4.930561649843864</v>
      </c>
      <c r="M138" s="311">
        <f t="shared" si="69"/>
        <v>0.77832382624688001</v>
      </c>
      <c r="N138" s="311">
        <f t="shared" si="69"/>
        <v>0.24111452390924648</v>
      </c>
      <c r="O138" s="311">
        <f t="shared" si="69"/>
        <v>5.9499999999999913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4.7262502319017958</v>
      </c>
      <c r="C145" s="302">
        <v>0.33462651404484134</v>
      </c>
      <c r="D145" s="302">
        <v>1.4393304634405089</v>
      </c>
      <c r="E145" s="302">
        <f>SUM(B145:D145)</f>
        <v>6.5002072093871464</v>
      </c>
      <c r="F145" s="303"/>
      <c r="G145" s="302">
        <v>6.0500474515091964</v>
      </c>
      <c r="H145" s="302">
        <v>0.82923086794308698</v>
      </c>
      <c r="I145" s="302">
        <v>2.458995720996707</v>
      </c>
      <c r="J145" s="302">
        <f>SUM(G145:I145)</f>
        <v>9.3382740404489901</v>
      </c>
      <c r="K145" s="303"/>
      <c r="L145" s="302">
        <v>6.242859506266524</v>
      </c>
      <c r="M145" s="302">
        <v>0.89657659421318725</v>
      </c>
      <c r="N145" s="302">
        <v>2.7349754114292728</v>
      </c>
      <c r="O145" s="302">
        <f>SUM(L145:N145)</f>
        <v>9.8744115119089848</v>
      </c>
    </row>
    <row r="146" spans="1:15" s="236" customFormat="1" x14ac:dyDescent="0.2">
      <c r="A146" s="237" t="str">
        <f>name!E$5</f>
        <v>Professional occupations</v>
      </c>
      <c r="B146" s="302">
        <v>4.9972112137257101</v>
      </c>
      <c r="C146" s="302">
        <v>0.20659416127294261</v>
      </c>
      <c r="D146" s="302">
        <v>0.7063368854498997</v>
      </c>
      <c r="E146" s="302">
        <f t="shared" ref="E146:E153" si="70">SUM(B146:D146)</f>
        <v>5.9101422604485521</v>
      </c>
      <c r="F146" s="303"/>
      <c r="G146" s="302">
        <v>7.1978179247470546</v>
      </c>
      <c r="H146" s="302">
        <v>0.45269550594122077</v>
      </c>
      <c r="I146" s="302">
        <v>1.0433273043573672</v>
      </c>
      <c r="J146" s="302">
        <f t="shared" ref="J146:J148" si="71">SUM(G146:I146)</f>
        <v>8.6938407350456419</v>
      </c>
      <c r="K146" s="303"/>
      <c r="L146" s="302">
        <v>10.657670311395254</v>
      </c>
      <c r="M146" s="302">
        <v>0.51090642067271619</v>
      </c>
      <c r="N146" s="302">
        <v>0.83157953643483806</v>
      </c>
      <c r="O146" s="302">
        <f t="shared" ref="O146:O153" si="72">SUM(L146:N146)</f>
        <v>12.000156268502808</v>
      </c>
    </row>
    <row r="147" spans="1:15" s="236" customFormat="1" x14ac:dyDescent="0.2">
      <c r="A147" s="237" t="str">
        <f>name!E$6</f>
        <v>Associate professional occupations</v>
      </c>
      <c r="B147" s="302">
        <v>2.8683318616189681</v>
      </c>
      <c r="C147" s="302">
        <v>0.25798728877379618</v>
      </c>
      <c r="D147" s="302">
        <v>0.32592148731352399</v>
      </c>
      <c r="E147" s="302">
        <f t="shared" si="70"/>
        <v>3.4522406377062884</v>
      </c>
      <c r="F147" s="303"/>
      <c r="G147" s="302">
        <v>3.883440265258487</v>
      </c>
      <c r="H147" s="302">
        <v>0.48255876313559376</v>
      </c>
      <c r="I147" s="302">
        <v>0.41978887156097072</v>
      </c>
      <c r="J147" s="302">
        <f t="shared" si="71"/>
        <v>4.7857878999550509</v>
      </c>
      <c r="K147" s="303"/>
      <c r="L147" s="302">
        <v>4.5866791798824629</v>
      </c>
      <c r="M147" s="302">
        <v>0.46381760989203474</v>
      </c>
      <c r="N147" s="302">
        <v>0.46284689221934622</v>
      </c>
      <c r="O147" s="302">
        <f t="shared" si="72"/>
        <v>5.5133436819938435</v>
      </c>
    </row>
    <row r="148" spans="1:15" s="236" customFormat="1" x14ac:dyDescent="0.2">
      <c r="A148" s="237" t="str">
        <f>name!E$7</f>
        <v>Administrative and secretarial occupations</v>
      </c>
      <c r="B148" s="302">
        <v>2.1322917337879281</v>
      </c>
      <c r="C148" s="302">
        <v>1.8415695744493983</v>
      </c>
      <c r="D148" s="302">
        <v>0.63905855461313898</v>
      </c>
      <c r="E148" s="302">
        <f t="shared" si="70"/>
        <v>4.6129198628504655</v>
      </c>
      <c r="F148" s="303"/>
      <c r="G148" s="302">
        <v>2.412721285041338</v>
      </c>
      <c r="H148" s="302">
        <v>2.4609963139851652</v>
      </c>
      <c r="I148" s="302">
        <v>0.63150953296551815</v>
      </c>
      <c r="J148" s="302">
        <f t="shared" si="71"/>
        <v>5.5052271319920214</v>
      </c>
      <c r="K148" s="303"/>
      <c r="L148" s="302">
        <v>2.0947652026920309</v>
      </c>
      <c r="M148" s="302">
        <v>2.7488541048860253</v>
      </c>
      <c r="N148" s="302">
        <v>0.49451018654333184</v>
      </c>
      <c r="O148" s="302">
        <f t="shared" si="72"/>
        <v>5.3381294941213877</v>
      </c>
    </row>
    <row r="149" spans="1:15" s="236" customFormat="1" x14ac:dyDescent="0.2">
      <c r="A149" s="237" t="str">
        <f>name!E$8</f>
        <v>Skilled trades occupations</v>
      </c>
      <c r="B149" s="302">
        <v>8.0683146604259761</v>
      </c>
      <c r="C149" s="302">
        <v>0.52231585520742585</v>
      </c>
      <c r="D149" s="302">
        <v>16.363283999031477</v>
      </c>
      <c r="E149" s="302">
        <f t="shared" si="70"/>
        <v>24.953914514664881</v>
      </c>
      <c r="F149" s="303"/>
      <c r="G149" s="302">
        <v>7.2294496428988859</v>
      </c>
      <c r="H149" s="302">
        <v>0.54660598458630061</v>
      </c>
      <c r="I149" s="302">
        <v>15.994671106007923</v>
      </c>
      <c r="J149" s="302">
        <f>SUM(G149:I149)</f>
        <v>23.77072673349311</v>
      </c>
      <c r="K149" s="303"/>
      <c r="L149" s="302">
        <v>5.1881054515449145</v>
      </c>
      <c r="M149" s="302">
        <v>0.94192092073887723</v>
      </c>
      <c r="N149" s="302">
        <v>18.114488219534497</v>
      </c>
      <c r="O149" s="302">
        <f t="shared" si="72"/>
        <v>24.244514591818287</v>
      </c>
    </row>
    <row r="150" spans="1:15" s="236" customFormat="1" x14ac:dyDescent="0.2">
      <c r="A150" s="237" t="str">
        <f>name!E$9</f>
        <v>Caring, leisure and other service occupations</v>
      </c>
      <c r="B150" s="302">
        <v>0.12688414468845099</v>
      </c>
      <c r="C150" s="302">
        <v>2.8291784863110663E-2</v>
      </c>
      <c r="D150" s="302">
        <v>1.9425624127862428E-2</v>
      </c>
      <c r="E150" s="302">
        <f t="shared" si="70"/>
        <v>0.17460155367942407</v>
      </c>
      <c r="F150" s="303"/>
      <c r="G150" s="302">
        <v>0.15623373921598424</v>
      </c>
      <c r="H150" s="302">
        <v>4.8843814060308778E-2</v>
      </c>
      <c r="I150" s="302">
        <v>2.5291327610482646E-2</v>
      </c>
      <c r="J150" s="302">
        <f t="shared" ref="J150:J153" si="73">SUM(G150:I150)</f>
        <v>0.23036888088677565</v>
      </c>
      <c r="K150" s="303"/>
      <c r="L150" s="302">
        <v>0.1459811265029009</v>
      </c>
      <c r="M150" s="302">
        <v>3.8263405452312556E-2</v>
      </c>
      <c r="N150" s="302">
        <v>3.8866555790791103E-2</v>
      </c>
      <c r="O150" s="302">
        <f t="shared" si="72"/>
        <v>0.22311108774600455</v>
      </c>
    </row>
    <row r="151" spans="1:15" s="236" customFormat="1" x14ac:dyDescent="0.2">
      <c r="A151" s="237" t="str">
        <f>name!E$10</f>
        <v>Sales and customer service occupations</v>
      </c>
      <c r="B151" s="302">
        <v>0.49997508209307628</v>
      </c>
      <c r="C151" s="302">
        <v>0.21231882789653064</v>
      </c>
      <c r="D151" s="302">
        <v>0.11247476157314783</v>
      </c>
      <c r="E151" s="302">
        <f t="shared" si="70"/>
        <v>0.8247686715627548</v>
      </c>
      <c r="F151" s="303"/>
      <c r="G151" s="302">
        <v>0.56863273572689021</v>
      </c>
      <c r="H151" s="302">
        <v>0.34313825950275523</v>
      </c>
      <c r="I151" s="302">
        <v>0.12543419568173322</v>
      </c>
      <c r="J151" s="302">
        <f t="shared" si="73"/>
        <v>1.0372051909113786</v>
      </c>
      <c r="K151" s="303"/>
      <c r="L151" s="302">
        <v>0.65457554614566449</v>
      </c>
      <c r="M151" s="302">
        <v>0.36688545224724917</v>
      </c>
      <c r="N151" s="302">
        <v>0.13217081046103193</v>
      </c>
      <c r="O151" s="302">
        <f t="shared" si="72"/>
        <v>1.1536318088539457</v>
      </c>
    </row>
    <row r="152" spans="1:15" s="236" customFormat="1" x14ac:dyDescent="0.2">
      <c r="A152" s="237" t="str">
        <f>name!E$11</f>
        <v>Process, plant and machine operatives</v>
      </c>
      <c r="B152" s="302">
        <v>3.2765049603600498</v>
      </c>
      <c r="C152" s="302">
        <v>0.11566798721854886</v>
      </c>
      <c r="D152" s="302">
        <v>1.0769976866883015</v>
      </c>
      <c r="E152" s="302">
        <f t="shared" si="70"/>
        <v>4.4691706342669004</v>
      </c>
      <c r="F152" s="303"/>
      <c r="G152" s="302">
        <v>2.9529497895748391</v>
      </c>
      <c r="H152" s="302">
        <v>0.22371371690400885</v>
      </c>
      <c r="I152" s="302">
        <v>1.4754191143377529</v>
      </c>
      <c r="J152" s="302">
        <f t="shared" si="73"/>
        <v>4.6520826208166008</v>
      </c>
      <c r="K152" s="303"/>
      <c r="L152" s="302">
        <v>2.7584024622381813</v>
      </c>
      <c r="M152" s="302">
        <v>0.21637955972956724</v>
      </c>
      <c r="N152" s="302">
        <v>2.1273698096791991</v>
      </c>
      <c r="O152" s="302">
        <f t="shared" si="72"/>
        <v>5.1021518316469479</v>
      </c>
    </row>
    <row r="153" spans="1:15" s="236" customFormat="1" x14ac:dyDescent="0.2">
      <c r="A153" s="237" t="str">
        <f>name!E$12</f>
        <v>Elementary occupations</v>
      </c>
      <c r="B153" s="302">
        <v>1.5382763969706761</v>
      </c>
      <c r="C153" s="302">
        <v>0.40109832245339583</v>
      </c>
      <c r="D153" s="302">
        <v>1.2766599360096358</v>
      </c>
      <c r="E153" s="302">
        <f t="shared" si="70"/>
        <v>3.2160346554337078</v>
      </c>
      <c r="F153" s="303"/>
      <c r="G153" s="302">
        <v>1.3400241983156485</v>
      </c>
      <c r="H153" s="302">
        <v>0.52605835653903465</v>
      </c>
      <c r="I153" s="302">
        <v>1.4004042115958542</v>
      </c>
      <c r="J153" s="302">
        <f t="shared" si="73"/>
        <v>3.2664867664505373</v>
      </c>
      <c r="K153" s="303"/>
      <c r="L153" s="302">
        <v>1.5081849634460518</v>
      </c>
      <c r="M153" s="302">
        <v>0.61107118761133117</v>
      </c>
      <c r="N153" s="302">
        <v>1.9152935723504005</v>
      </c>
      <c r="O153" s="302">
        <f t="shared" si="72"/>
        <v>4.0345497234077836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28.234040285572632</v>
      </c>
      <c r="C155" s="311">
        <f t="shared" ref="C155:E155" si="74">SUM(C145:C153)</f>
        <v>3.9204703161799905</v>
      </c>
      <c r="D155" s="311">
        <f t="shared" si="74"/>
        <v>21.959489398247495</v>
      </c>
      <c r="E155" s="311">
        <f t="shared" si="74"/>
        <v>54.114000000000125</v>
      </c>
      <c r="F155" s="311"/>
      <c r="G155" s="311">
        <f t="shared" ref="G155:J155" si="75">SUM(G145:G153)</f>
        <v>31.791317032288323</v>
      </c>
      <c r="H155" s="311">
        <f t="shared" si="75"/>
        <v>5.9138415825974748</v>
      </c>
      <c r="I155" s="311">
        <f t="shared" si="75"/>
        <v>23.574841385114311</v>
      </c>
      <c r="J155" s="311">
        <f t="shared" si="75"/>
        <v>61.280000000000115</v>
      </c>
      <c r="K155" s="311"/>
      <c r="L155" s="311">
        <f t="shared" ref="L155:O155" si="76">SUM(L145:L153)</f>
        <v>33.837223750113978</v>
      </c>
      <c r="M155" s="311">
        <f t="shared" si="76"/>
        <v>6.794675255443301</v>
      </c>
      <c r="N155" s="311">
        <f t="shared" si="76"/>
        <v>26.852100994442704</v>
      </c>
      <c r="O155" s="311">
        <f t="shared" si="76"/>
        <v>67.483999999999995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13.676999805824522</v>
      </c>
      <c r="C162" s="302">
        <v>1.1278603448344529</v>
      </c>
      <c r="D162" s="302">
        <v>2.9805486547521913</v>
      </c>
      <c r="E162" s="302">
        <f>SUM(B162:D162)</f>
        <v>17.785408805411166</v>
      </c>
      <c r="F162" s="303"/>
      <c r="G162" s="302">
        <v>16.216807746676267</v>
      </c>
      <c r="H162" s="302">
        <v>1.9476266070923205</v>
      </c>
      <c r="I162" s="302">
        <v>2.9249564152881864</v>
      </c>
      <c r="J162" s="302">
        <f>SUM(G162:I162)</f>
        <v>21.089390769056774</v>
      </c>
      <c r="K162" s="303"/>
      <c r="L162" s="302">
        <v>17.081343058074459</v>
      </c>
      <c r="M162" s="302">
        <v>2.0738631603817925</v>
      </c>
      <c r="N162" s="302">
        <v>3.2923671915693937</v>
      </c>
      <c r="O162" s="302">
        <f>SUM(L162:N162)</f>
        <v>22.447573410025644</v>
      </c>
    </row>
    <row r="163" spans="1:15" s="236" customFormat="1" x14ac:dyDescent="0.2">
      <c r="A163" s="237" t="str">
        <f>name!E$5</f>
        <v>Professional occupations</v>
      </c>
      <c r="B163" s="302">
        <v>8.5710109340950336</v>
      </c>
      <c r="C163" s="302">
        <v>1.2176204187091917</v>
      </c>
      <c r="D163" s="302">
        <v>0.63371198903763715</v>
      </c>
      <c r="E163" s="302">
        <f t="shared" ref="E163:E170" si="77">SUM(B163:D163)</f>
        <v>10.422343341841863</v>
      </c>
      <c r="F163" s="303"/>
      <c r="G163" s="302">
        <v>11.566607171769061</v>
      </c>
      <c r="H163" s="302">
        <v>1.8433450197568215</v>
      </c>
      <c r="I163" s="302">
        <v>0.60512937196496552</v>
      </c>
      <c r="J163" s="302">
        <f t="shared" ref="J163:J165" si="78">SUM(G163:I163)</f>
        <v>14.015081563490847</v>
      </c>
      <c r="K163" s="303"/>
      <c r="L163" s="302">
        <v>15.348546553947742</v>
      </c>
      <c r="M163" s="302">
        <v>1.8279221100422756</v>
      </c>
      <c r="N163" s="302">
        <v>0.50394414005073618</v>
      </c>
      <c r="O163" s="302">
        <f t="shared" ref="O163:O170" si="79">SUM(L163:N163)</f>
        <v>17.680412804040756</v>
      </c>
    </row>
    <row r="164" spans="1:15" s="236" customFormat="1" x14ac:dyDescent="0.2">
      <c r="A164" s="237" t="str">
        <f>name!E$6</f>
        <v>Associate professional occupations</v>
      </c>
      <c r="B164" s="302">
        <v>8.7933156316902945</v>
      </c>
      <c r="C164" s="302">
        <v>2.0561700400526282</v>
      </c>
      <c r="D164" s="302">
        <v>0.60489088850116135</v>
      </c>
      <c r="E164" s="302">
        <f t="shared" si="77"/>
        <v>11.454376560244084</v>
      </c>
      <c r="F164" s="303"/>
      <c r="G164" s="302">
        <v>10.568872319645918</v>
      </c>
      <c r="H164" s="302">
        <v>2.5894621385587846</v>
      </c>
      <c r="I164" s="302">
        <v>0.47418181990187519</v>
      </c>
      <c r="J164" s="302">
        <f t="shared" si="78"/>
        <v>13.632516278106579</v>
      </c>
      <c r="K164" s="303"/>
      <c r="L164" s="302">
        <v>12.078258437343287</v>
      </c>
      <c r="M164" s="302">
        <v>2.3917945957352647</v>
      </c>
      <c r="N164" s="302">
        <v>0.48667464074919747</v>
      </c>
      <c r="O164" s="302">
        <f t="shared" si="79"/>
        <v>14.956727673827748</v>
      </c>
    </row>
    <row r="165" spans="1:15" s="236" customFormat="1" x14ac:dyDescent="0.2">
      <c r="A165" s="237" t="str">
        <f>name!E$7</f>
        <v>Administrative and secretarial occupations</v>
      </c>
      <c r="B165" s="302">
        <v>8.6939121828699299</v>
      </c>
      <c r="C165" s="302">
        <v>3.6992153360694675</v>
      </c>
      <c r="D165" s="302">
        <v>0.2440244685978922</v>
      </c>
      <c r="E165" s="302">
        <f t="shared" si="77"/>
        <v>12.63715198753729</v>
      </c>
      <c r="F165" s="303"/>
      <c r="G165" s="302">
        <v>9.1425514125727059</v>
      </c>
      <c r="H165" s="302">
        <v>4.0233452725050167</v>
      </c>
      <c r="I165" s="302">
        <v>0.21162421102542256</v>
      </c>
      <c r="J165" s="302">
        <f t="shared" si="78"/>
        <v>13.377520896103146</v>
      </c>
      <c r="K165" s="303"/>
      <c r="L165" s="302">
        <v>10.053232406189148</v>
      </c>
      <c r="M165" s="302">
        <v>3.7040423574703651</v>
      </c>
      <c r="N165" s="302">
        <v>0.19847042737418183</v>
      </c>
      <c r="O165" s="302">
        <f t="shared" si="79"/>
        <v>13.955745191033696</v>
      </c>
    </row>
    <row r="166" spans="1:15" s="236" customFormat="1" x14ac:dyDescent="0.2">
      <c r="A166" s="237" t="str">
        <f>name!E$8</f>
        <v>Skilled trades occupations</v>
      </c>
      <c r="B166" s="302">
        <v>7.502839500476175</v>
      </c>
      <c r="C166" s="302">
        <v>1.3628887946511667</v>
      </c>
      <c r="D166" s="302">
        <v>1.483884862317896</v>
      </c>
      <c r="E166" s="302">
        <f t="shared" si="77"/>
        <v>10.349613157445237</v>
      </c>
      <c r="F166" s="303"/>
      <c r="G166" s="302">
        <v>6.7747750222186811</v>
      </c>
      <c r="H166" s="302">
        <v>1.1837721216425743</v>
      </c>
      <c r="I166" s="302">
        <v>1.232615046353178</v>
      </c>
      <c r="J166" s="302">
        <f>SUM(G166:I166)</f>
        <v>9.1911621902144329</v>
      </c>
      <c r="K166" s="303"/>
      <c r="L166" s="302">
        <v>6.3875733022454684</v>
      </c>
      <c r="M166" s="302">
        <v>1.3519815612833503</v>
      </c>
      <c r="N166" s="302">
        <v>1.4282002894648163</v>
      </c>
      <c r="O166" s="302">
        <f t="shared" si="79"/>
        <v>9.1677551529936352</v>
      </c>
    </row>
    <row r="167" spans="1:15" s="236" customFormat="1" x14ac:dyDescent="0.2">
      <c r="A167" s="237" t="str">
        <f>name!E$9</f>
        <v>Caring, leisure and other service occupations</v>
      </c>
      <c r="B167" s="302">
        <v>0.91145870922190253</v>
      </c>
      <c r="C167" s="302">
        <v>0.35970899874941542</v>
      </c>
      <c r="D167" s="302">
        <v>0.12519314779448432</v>
      </c>
      <c r="E167" s="302">
        <f t="shared" si="77"/>
        <v>1.3963608557658023</v>
      </c>
      <c r="F167" s="303"/>
      <c r="G167" s="302">
        <v>0.98485367599028528</v>
      </c>
      <c r="H167" s="302">
        <v>0.34445579462939113</v>
      </c>
      <c r="I167" s="302">
        <v>0.14070669180928311</v>
      </c>
      <c r="J167" s="302">
        <f t="shared" ref="J167:J170" si="80">SUM(G167:I167)</f>
        <v>1.4700161624289596</v>
      </c>
      <c r="K167" s="303"/>
      <c r="L167" s="302">
        <v>1.2750009196359551</v>
      </c>
      <c r="M167" s="302">
        <v>0.21749121211905573</v>
      </c>
      <c r="N167" s="302">
        <v>0.24788615643993994</v>
      </c>
      <c r="O167" s="302">
        <f t="shared" si="79"/>
        <v>1.7403782881949508</v>
      </c>
    </row>
    <row r="168" spans="1:15" s="236" customFormat="1" x14ac:dyDescent="0.2">
      <c r="A168" s="237" t="str">
        <f>name!E$10</f>
        <v>Sales and customer service occupations</v>
      </c>
      <c r="B168" s="302">
        <v>9.9045776203663092</v>
      </c>
      <c r="C168" s="302">
        <v>28.329274216726997</v>
      </c>
      <c r="D168" s="302">
        <v>1.4495129211338476</v>
      </c>
      <c r="E168" s="302">
        <f t="shared" si="77"/>
        <v>39.68336475822715</v>
      </c>
      <c r="F168" s="303"/>
      <c r="G168" s="302">
        <v>9.3749676183034083</v>
      </c>
      <c r="H168" s="302">
        <v>29.556315610534337</v>
      </c>
      <c r="I168" s="302">
        <v>0.95384979077312226</v>
      </c>
      <c r="J168" s="302">
        <f t="shared" si="80"/>
        <v>39.885133019610862</v>
      </c>
      <c r="K168" s="303"/>
      <c r="L168" s="302">
        <v>8.0892770198758246</v>
      </c>
      <c r="M168" s="302">
        <v>28.171349301328235</v>
      </c>
      <c r="N168" s="302">
        <v>0.69844723916160567</v>
      </c>
      <c r="O168" s="302">
        <f t="shared" si="79"/>
        <v>36.95907356036566</v>
      </c>
    </row>
    <row r="169" spans="1:15" s="236" customFormat="1" x14ac:dyDescent="0.2">
      <c r="A169" s="237" t="str">
        <f>name!E$11</f>
        <v>Process, plant and machine operatives</v>
      </c>
      <c r="B169" s="302">
        <v>6.1711708507999505</v>
      </c>
      <c r="C169" s="302">
        <v>1.0813702130280229</v>
      </c>
      <c r="D169" s="302">
        <v>0.14565232241636064</v>
      </c>
      <c r="E169" s="302">
        <f t="shared" si="77"/>
        <v>7.3981933862443334</v>
      </c>
      <c r="F169" s="303"/>
      <c r="G169" s="302">
        <v>5.1339345262122293</v>
      </c>
      <c r="H169" s="302">
        <v>1.139576821925923</v>
      </c>
      <c r="I169" s="302">
        <v>0.13957537219413785</v>
      </c>
      <c r="J169" s="302">
        <f t="shared" si="80"/>
        <v>6.4130867203322897</v>
      </c>
      <c r="K169" s="303"/>
      <c r="L169" s="302">
        <v>4.6524441739400899</v>
      </c>
      <c r="M169" s="302">
        <v>1.2672712552861618</v>
      </c>
      <c r="N169" s="302">
        <v>0.22277354894248272</v>
      </c>
      <c r="O169" s="302">
        <f t="shared" si="79"/>
        <v>6.1424889781687346</v>
      </c>
    </row>
    <row r="170" spans="1:15" s="236" customFormat="1" x14ac:dyDescent="0.2">
      <c r="A170" s="237" t="str">
        <f>name!E$12</f>
        <v>Elementary occupations</v>
      </c>
      <c r="B170" s="302">
        <v>6.1780303340233393</v>
      </c>
      <c r="C170" s="302">
        <v>7.523711855010359</v>
      </c>
      <c r="D170" s="302">
        <v>0.12144495824923274</v>
      </c>
      <c r="E170" s="302">
        <f t="shared" si="77"/>
        <v>13.823187147282932</v>
      </c>
      <c r="F170" s="303"/>
      <c r="G170" s="302">
        <v>5.0736666884720263</v>
      </c>
      <c r="H170" s="302">
        <v>6.5259105414792593</v>
      </c>
      <c r="I170" s="302">
        <v>8.6515170705036559E-2</v>
      </c>
      <c r="J170" s="302">
        <f t="shared" si="80"/>
        <v>11.686092400656323</v>
      </c>
      <c r="K170" s="303"/>
      <c r="L170" s="302">
        <v>5.1515844665523689</v>
      </c>
      <c r="M170" s="302">
        <v>4.8714330450049088</v>
      </c>
      <c r="N170" s="302">
        <v>0.11482742979185522</v>
      </c>
      <c r="O170" s="302">
        <f t="shared" si="79"/>
        <v>10.137844941349133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70.40331556936745</v>
      </c>
      <c r="C172" s="311">
        <f t="shared" ref="C172:E172" si="81">SUM(C162:C170)</f>
        <v>46.757820217831707</v>
      </c>
      <c r="D172" s="311">
        <f t="shared" si="81"/>
        <v>7.7888642128007035</v>
      </c>
      <c r="E172" s="311">
        <f t="shared" si="81"/>
        <v>124.94999999999986</v>
      </c>
      <c r="F172" s="311"/>
      <c r="G172" s="311">
        <f t="shared" ref="G172:J172" si="82">SUM(G162:G170)</f>
        <v>74.837036181860597</v>
      </c>
      <c r="H172" s="311">
        <f t="shared" si="82"/>
        <v>49.153809928124431</v>
      </c>
      <c r="I172" s="311">
        <f t="shared" si="82"/>
        <v>6.7691538900152075</v>
      </c>
      <c r="J172" s="311">
        <f t="shared" si="82"/>
        <v>130.76000000000022</v>
      </c>
      <c r="K172" s="311"/>
      <c r="L172" s="311">
        <f t="shared" ref="L172:O172" si="83">SUM(L162:L170)</f>
        <v>80.117260337804353</v>
      </c>
      <c r="M172" s="311">
        <f t="shared" si="83"/>
        <v>45.877148598651402</v>
      </c>
      <c r="N172" s="311">
        <f t="shared" si="83"/>
        <v>7.1935910635442095</v>
      </c>
      <c r="O172" s="311">
        <f t="shared" si="83"/>
        <v>133.18799999999993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2.7850038187889856</v>
      </c>
      <c r="C179" s="302">
        <v>0.1672381138921927</v>
      </c>
      <c r="D179" s="302">
        <v>0.85871368592830521</v>
      </c>
      <c r="E179" s="302">
        <f>SUM(B179:D179)</f>
        <v>3.8109556186094835</v>
      </c>
      <c r="F179" s="303"/>
      <c r="G179" s="302">
        <v>3.5329014015755602</v>
      </c>
      <c r="H179" s="302">
        <v>0.39205245019528218</v>
      </c>
      <c r="I179" s="302">
        <v>0.7163579969941879</v>
      </c>
      <c r="J179" s="302">
        <f>SUM(G179:I179)</f>
        <v>4.6413118487650298</v>
      </c>
      <c r="K179" s="303"/>
      <c r="L179" s="302">
        <v>3.153596394028229</v>
      </c>
      <c r="M179" s="302">
        <v>0.41089629924125182</v>
      </c>
      <c r="N179" s="302">
        <v>0.64144259782587054</v>
      </c>
      <c r="O179" s="302">
        <f>SUM(L179:N179)</f>
        <v>4.2059352910953516</v>
      </c>
    </row>
    <row r="180" spans="1:15" s="236" customFormat="1" x14ac:dyDescent="0.2">
      <c r="A180" s="237" t="str">
        <f>name!E$5</f>
        <v>Professional occupations</v>
      </c>
      <c r="B180" s="302">
        <v>2.4107282945107902</v>
      </c>
      <c r="C180" s="302">
        <v>0.1292515225100653</v>
      </c>
      <c r="D180" s="302">
        <v>0.25973412134180873</v>
      </c>
      <c r="E180" s="302">
        <f t="shared" ref="E180:E187" si="84">SUM(B180:D180)</f>
        <v>2.7997139383626646</v>
      </c>
      <c r="F180" s="303"/>
      <c r="G180" s="302">
        <v>3.8982792195120872</v>
      </c>
      <c r="H180" s="302">
        <v>0.29773550643910612</v>
      </c>
      <c r="I180" s="302">
        <v>0.21169109546067713</v>
      </c>
      <c r="J180" s="302">
        <f t="shared" ref="J180:J182" si="85">SUM(G180:I180)</f>
        <v>4.4077058214118701</v>
      </c>
      <c r="K180" s="303"/>
      <c r="L180" s="302">
        <v>5.4096276900667597</v>
      </c>
      <c r="M180" s="302">
        <v>0.39351815310356475</v>
      </c>
      <c r="N180" s="302">
        <v>0.15174915285400706</v>
      </c>
      <c r="O180" s="302">
        <f t="shared" ref="O180:O187" si="86">SUM(L180:N180)</f>
        <v>5.9548949960243318</v>
      </c>
    </row>
    <row r="181" spans="1:15" s="236" customFormat="1" x14ac:dyDescent="0.2">
      <c r="A181" s="237" t="str">
        <f>name!E$6</f>
        <v>Associate professional occupations</v>
      </c>
      <c r="B181" s="302">
        <v>2.7950279869057293</v>
      </c>
      <c r="C181" s="302">
        <v>0.211789715191501</v>
      </c>
      <c r="D181" s="302">
        <v>0.20917231396549998</v>
      </c>
      <c r="E181" s="302">
        <f t="shared" si="84"/>
        <v>3.2159900160627304</v>
      </c>
      <c r="F181" s="303"/>
      <c r="G181" s="302">
        <v>4.2828278759304848</v>
      </c>
      <c r="H181" s="302">
        <v>0.38710697333551797</v>
      </c>
      <c r="I181" s="302">
        <v>0.17602001326014802</v>
      </c>
      <c r="J181" s="302">
        <f t="shared" si="85"/>
        <v>4.8459548625261508</v>
      </c>
      <c r="K181" s="303"/>
      <c r="L181" s="302">
        <v>5.1673866449948784</v>
      </c>
      <c r="M181" s="302">
        <v>0.4166830114520077</v>
      </c>
      <c r="N181" s="302">
        <v>0.15987108294500577</v>
      </c>
      <c r="O181" s="302">
        <f t="shared" si="86"/>
        <v>5.7439407393918911</v>
      </c>
    </row>
    <row r="182" spans="1:15" s="236" customFormat="1" x14ac:dyDescent="0.2">
      <c r="A182" s="237" t="str">
        <f>name!E$7</f>
        <v>Administrative and secretarial occupations</v>
      </c>
      <c r="B182" s="302">
        <v>3.1587776533246159</v>
      </c>
      <c r="C182" s="302">
        <v>0.97288561598356671</v>
      </c>
      <c r="D182" s="302">
        <v>0.15177661944980644</v>
      </c>
      <c r="E182" s="302">
        <f t="shared" si="84"/>
        <v>4.2834398887579885</v>
      </c>
      <c r="F182" s="303"/>
      <c r="G182" s="302">
        <v>3.7345076529539249</v>
      </c>
      <c r="H182" s="302">
        <v>1.5301616356983887</v>
      </c>
      <c r="I182" s="302">
        <v>0.10053564572201462</v>
      </c>
      <c r="J182" s="302">
        <f t="shared" si="85"/>
        <v>5.3652049343743284</v>
      </c>
      <c r="K182" s="303"/>
      <c r="L182" s="302">
        <v>3.5793624073623098</v>
      </c>
      <c r="M182" s="302">
        <v>1.5315985749155601</v>
      </c>
      <c r="N182" s="302">
        <v>7.9364498137234216E-2</v>
      </c>
      <c r="O182" s="302">
        <f t="shared" si="86"/>
        <v>5.1903254804151047</v>
      </c>
    </row>
    <row r="183" spans="1:15" s="236" customFormat="1" x14ac:dyDescent="0.2">
      <c r="A183" s="237" t="str">
        <f>name!E$8</f>
        <v>Skilled trades occupations</v>
      </c>
      <c r="B183" s="302">
        <v>1.6515263858184748</v>
      </c>
      <c r="C183" s="302">
        <v>0.22291964407774964</v>
      </c>
      <c r="D183" s="302">
        <v>0.72305392881942454</v>
      </c>
      <c r="E183" s="302">
        <f t="shared" si="84"/>
        <v>2.5974999587156491</v>
      </c>
      <c r="F183" s="303"/>
      <c r="G183" s="302">
        <v>1.613632412829048</v>
      </c>
      <c r="H183" s="302">
        <v>0.30478836337996734</v>
      </c>
      <c r="I183" s="302">
        <v>0.38802588732842719</v>
      </c>
      <c r="J183" s="302">
        <f>SUM(G183:I183)</f>
        <v>2.3064466635374425</v>
      </c>
      <c r="K183" s="303"/>
      <c r="L183" s="302">
        <v>1.534954926679454</v>
      </c>
      <c r="M183" s="302">
        <v>0.46302875423972834</v>
      </c>
      <c r="N183" s="302">
        <v>0.35604827875662332</v>
      </c>
      <c r="O183" s="302">
        <f t="shared" si="86"/>
        <v>2.3540319596758059</v>
      </c>
    </row>
    <row r="184" spans="1:15" s="236" customFormat="1" x14ac:dyDescent="0.2">
      <c r="A184" s="237" t="str">
        <f>name!E$9</f>
        <v>Caring, leisure and other service occupations</v>
      </c>
      <c r="B184" s="302">
        <v>2.2864797860961152</v>
      </c>
      <c r="C184" s="302">
        <v>1.2068721537437661</v>
      </c>
      <c r="D184" s="302">
        <v>0.42366785609324586</v>
      </c>
      <c r="E184" s="302">
        <f t="shared" si="84"/>
        <v>3.9170197959331272</v>
      </c>
      <c r="F184" s="303"/>
      <c r="G184" s="302">
        <v>2.8046002794108844</v>
      </c>
      <c r="H184" s="302">
        <v>1.3671379611282402</v>
      </c>
      <c r="I184" s="302">
        <v>0.2405676450451561</v>
      </c>
      <c r="J184" s="302">
        <f t="shared" ref="J184:J187" si="87">SUM(G184:I184)</f>
        <v>4.4123058855842805</v>
      </c>
      <c r="K184" s="303"/>
      <c r="L184" s="302">
        <v>2.5894555087595901</v>
      </c>
      <c r="M184" s="302">
        <v>1.2182171055772413</v>
      </c>
      <c r="N184" s="302">
        <v>0.24426851347269005</v>
      </c>
      <c r="O184" s="302">
        <f t="shared" si="86"/>
        <v>4.0519411278095214</v>
      </c>
    </row>
    <row r="185" spans="1:15" s="236" customFormat="1" x14ac:dyDescent="0.2">
      <c r="A185" s="237" t="str">
        <f>name!E$10</f>
        <v>Sales and customer service occupations</v>
      </c>
      <c r="B185" s="302">
        <v>1.2137022155954524</v>
      </c>
      <c r="C185" s="302">
        <v>0.29417161956909527</v>
      </c>
      <c r="D185" s="302">
        <v>0.15885697682651009</v>
      </c>
      <c r="E185" s="302">
        <f t="shared" si="84"/>
        <v>1.6667308119910578</v>
      </c>
      <c r="F185" s="303"/>
      <c r="G185" s="302">
        <v>1.4481201373822736</v>
      </c>
      <c r="H185" s="302">
        <v>0.4723994889450901</v>
      </c>
      <c r="I185" s="302">
        <v>9.2403370438208912E-2</v>
      </c>
      <c r="J185" s="302">
        <f t="shared" si="87"/>
        <v>2.0129229967655728</v>
      </c>
      <c r="K185" s="303"/>
      <c r="L185" s="302">
        <v>1.5900709483376181</v>
      </c>
      <c r="M185" s="302">
        <v>0.57505932925650294</v>
      </c>
      <c r="N185" s="302">
        <v>7.364553492440927E-2</v>
      </c>
      <c r="O185" s="302">
        <f t="shared" si="86"/>
        <v>2.2387758125185302</v>
      </c>
    </row>
    <row r="186" spans="1:15" s="236" customFormat="1" x14ac:dyDescent="0.2">
      <c r="A186" s="237" t="str">
        <f>name!E$11</f>
        <v>Process, plant and machine operatives</v>
      </c>
      <c r="B186" s="302">
        <v>8.0786052345985446</v>
      </c>
      <c r="C186" s="302">
        <v>1.2382076352201301</v>
      </c>
      <c r="D186" s="302">
        <v>4.1678428778147989</v>
      </c>
      <c r="E186" s="302">
        <f t="shared" si="84"/>
        <v>13.484655747633473</v>
      </c>
      <c r="F186" s="303"/>
      <c r="G186" s="302">
        <v>6.8857263271531464</v>
      </c>
      <c r="H186" s="302">
        <v>1.8932012163722458</v>
      </c>
      <c r="I186" s="302">
        <v>2.7508079807450665</v>
      </c>
      <c r="J186" s="302">
        <f t="shared" si="87"/>
        <v>11.529735524270457</v>
      </c>
      <c r="K186" s="303"/>
      <c r="L186" s="302">
        <v>4.5857772104772172</v>
      </c>
      <c r="M186" s="302">
        <v>2.1596418928813121</v>
      </c>
      <c r="N186" s="302">
        <v>2.9009219041533312</v>
      </c>
      <c r="O186" s="302">
        <f t="shared" si="86"/>
        <v>9.646341007511861</v>
      </c>
    </row>
    <row r="187" spans="1:15" s="236" customFormat="1" x14ac:dyDescent="0.2">
      <c r="A187" s="237" t="str">
        <f>name!E$12</f>
        <v>Elementary occupations</v>
      </c>
      <c r="B187" s="302">
        <v>5.9808706509503278</v>
      </c>
      <c r="C187" s="302">
        <v>1.2939933447652554</v>
      </c>
      <c r="D187" s="302">
        <v>0.28313022821824974</v>
      </c>
      <c r="E187" s="302">
        <f t="shared" si="84"/>
        <v>7.5579942239338322</v>
      </c>
      <c r="F187" s="303"/>
      <c r="G187" s="302">
        <v>5.0904841556870295</v>
      </c>
      <c r="H187" s="302">
        <v>1.8516210310188854</v>
      </c>
      <c r="I187" s="302">
        <v>0.17330627605897553</v>
      </c>
      <c r="J187" s="302">
        <f t="shared" si="87"/>
        <v>7.1154114627648903</v>
      </c>
      <c r="K187" s="303"/>
      <c r="L187" s="302">
        <v>4.0245588975350373</v>
      </c>
      <c r="M187" s="302">
        <v>1.6017563414458733</v>
      </c>
      <c r="N187" s="302">
        <v>0.16249834657668799</v>
      </c>
      <c r="O187" s="302">
        <f t="shared" si="86"/>
        <v>5.7888135855575982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30.360722026589038</v>
      </c>
      <c r="C189" s="311">
        <f t="shared" ref="C189:E189" si="88">SUM(C179:C187)</f>
        <v>5.7373293649533217</v>
      </c>
      <c r="D189" s="311">
        <f t="shared" si="88"/>
        <v>7.2359486084576492</v>
      </c>
      <c r="E189" s="311">
        <f t="shared" si="88"/>
        <v>43.33400000000001</v>
      </c>
      <c r="F189" s="311"/>
      <c r="G189" s="311">
        <f t="shared" ref="G189:J189" si="89">SUM(G179:G187)</f>
        <v>33.291079462434439</v>
      </c>
      <c r="H189" s="311">
        <f t="shared" si="89"/>
        <v>8.4962046265127231</v>
      </c>
      <c r="I189" s="311">
        <f t="shared" si="89"/>
        <v>4.8497159110528623</v>
      </c>
      <c r="J189" s="311">
        <f t="shared" si="89"/>
        <v>46.637000000000022</v>
      </c>
      <c r="K189" s="311"/>
      <c r="L189" s="311">
        <f t="shared" ref="L189:O189" si="90">SUM(L179:L187)</f>
        <v>31.634790628241099</v>
      </c>
      <c r="M189" s="311">
        <f t="shared" si="90"/>
        <v>8.7703994621130441</v>
      </c>
      <c r="N189" s="311">
        <f t="shared" si="90"/>
        <v>4.7698099096458586</v>
      </c>
      <c r="O189" s="311">
        <f t="shared" si="90"/>
        <v>45.17499999999999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3.6068697659602944</v>
      </c>
      <c r="C196" s="302">
        <v>0.3938243091353385</v>
      </c>
      <c r="D196" s="302">
        <v>1.437238382143003</v>
      </c>
      <c r="E196" s="302">
        <f>SUM(B196:D196)</f>
        <v>5.4379324572386363</v>
      </c>
      <c r="F196" s="303"/>
      <c r="G196" s="302">
        <v>4.3312813711328149</v>
      </c>
      <c r="H196" s="302">
        <v>0.78119647472139297</v>
      </c>
      <c r="I196" s="302">
        <v>1.0714281724791661</v>
      </c>
      <c r="J196" s="302">
        <f>SUM(G196:I196)</f>
        <v>6.1839060183333743</v>
      </c>
      <c r="K196" s="303"/>
      <c r="L196" s="302">
        <v>5.3647037357458087</v>
      </c>
      <c r="M196" s="302">
        <v>1.1668039535587866</v>
      </c>
      <c r="N196" s="302">
        <v>1.3670735520597597</v>
      </c>
      <c r="O196" s="302">
        <f>SUM(L196:N196)</f>
        <v>7.8985812413643544</v>
      </c>
    </row>
    <row r="197" spans="1:15" s="236" customFormat="1" x14ac:dyDescent="0.2">
      <c r="A197" s="237" t="str">
        <f>name!E$5</f>
        <v>Professional occupations</v>
      </c>
      <c r="B197" s="302">
        <v>1.2644695137494126</v>
      </c>
      <c r="C197" s="302">
        <v>0.22002135699512304</v>
      </c>
      <c r="D197" s="302">
        <v>0.10043306275837639</v>
      </c>
      <c r="E197" s="302">
        <f t="shared" ref="E197:E204" si="91">SUM(B197:D197)</f>
        <v>1.5849239335029122</v>
      </c>
      <c r="F197" s="303"/>
      <c r="G197" s="302">
        <v>1.8156402105565486</v>
      </c>
      <c r="H197" s="302">
        <v>0.42688778854963727</v>
      </c>
      <c r="I197" s="302">
        <v>7.4877382533987707E-2</v>
      </c>
      <c r="J197" s="302">
        <f t="shared" ref="J197:J199" si="92">SUM(G197:I197)</f>
        <v>2.3174053816401736</v>
      </c>
      <c r="K197" s="303"/>
      <c r="L197" s="302">
        <v>2.5422521022066822</v>
      </c>
      <c r="M197" s="302">
        <v>0.71993477189773292</v>
      </c>
      <c r="N197" s="302">
        <v>6.2264206977814415E-2</v>
      </c>
      <c r="O197" s="302">
        <f t="shared" ref="O197:O204" si="93">SUM(L197:N197)</f>
        <v>3.3244510810822296</v>
      </c>
    </row>
    <row r="198" spans="1:15" s="236" customFormat="1" x14ac:dyDescent="0.2">
      <c r="A198" s="237" t="str">
        <f>name!E$6</f>
        <v>Associate professional occupations</v>
      </c>
      <c r="B198" s="302">
        <v>1.2290461634634138</v>
      </c>
      <c r="C198" s="302">
        <v>0.61224293707632327</v>
      </c>
      <c r="D198" s="302">
        <v>6.3900040423782986E-2</v>
      </c>
      <c r="E198" s="302">
        <f t="shared" si="91"/>
        <v>1.9051891409635202</v>
      </c>
      <c r="F198" s="303"/>
      <c r="G198" s="302">
        <v>1.5887631532319086</v>
      </c>
      <c r="H198" s="302">
        <v>0.9178738927331267</v>
      </c>
      <c r="I198" s="302">
        <v>4.036986696719097E-2</v>
      </c>
      <c r="J198" s="302">
        <f t="shared" si="92"/>
        <v>2.5470069129322264</v>
      </c>
      <c r="K198" s="303"/>
      <c r="L198" s="302">
        <v>2.1864761051835568</v>
      </c>
      <c r="M198" s="302">
        <v>1.6246123729358442</v>
      </c>
      <c r="N198" s="302">
        <v>4.7037212507185684E-2</v>
      </c>
      <c r="O198" s="302">
        <f t="shared" si="93"/>
        <v>3.8581256906265864</v>
      </c>
    </row>
    <row r="199" spans="1:15" s="236" customFormat="1" x14ac:dyDescent="0.2">
      <c r="A199" s="237" t="str">
        <f>name!E$7</f>
        <v>Administrative and secretarial occupations</v>
      </c>
      <c r="B199" s="302">
        <v>1.998624888561864</v>
      </c>
      <c r="C199" s="302">
        <v>0.74008636211197576</v>
      </c>
      <c r="D199" s="302">
        <v>1.9765096318254113E-2</v>
      </c>
      <c r="E199" s="302">
        <f t="shared" si="91"/>
        <v>2.7584763469920941</v>
      </c>
      <c r="F199" s="303"/>
      <c r="G199" s="302">
        <v>2.0686240357247918</v>
      </c>
      <c r="H199" s="302">
        <v>1.074694867685156</v>
      </c>
      <c r="I199" s="302">
        <v>1.4721777017686878E-2</v>
      </c>
      <c r="J199" s="302">
        <f t="shared" si="92"/>
        <v>3.1580406804276344</v>
      </c>
      <c r="K199" s="303"/>
      <c r="L199" s="302">
        <v>2.9682347143645575</v>
      </c>
      <c r="M199" s="302">
        <v>1.9323212491585178</v>
      </c>
      <c r="N199" s="302">
        <v>1.2477620593646405E-2</v>
      </c>
      <c r="O199" s="302">
        <f t="shared" si="93"/>
        <v>4.9130335841167216</v>
      </c>
    </row>
    <row r="200" spans="1:15" s="236" customFormat="1" x14ac:dyDescent="0.2">
      <c r="A200" s="237" t="str">
        <f>name!E$8</f>
        <v>Skilled trades occupations</v>
      </c>
      <c r="B200" s="302">
        <v>8.6681784142882314</v>
      </c>
      <c r="C200" s="302">
        <v>2.4599253841063033</v>
      </c>
      <c r="D200" s="302">
        <v>0.51862449860331195</v>
      </c>
      <c r="E200" s="302">
        <f t="shared" si="91"/>
        <v>11.646728296997846</v>
      </c>
      <c r="F200" s="303"/>
      <c r="G200" s="302">
        <v>6.6845617930730752</v>
      </c>
      <c r="H200" s="302">
        <v>2.5641444611682802</v>
      </c>
      <c r="I200" s="302">
        <v>0.38906903867579007</v>
      </c>
      <c r="J200" s="302">
        <f>SUM(G200:I200)</f>
        <v>9.6377752929171461</v>
      </c>
      <c r="K200" s="303"/>
      <c r="L200" s="302">
        <v>7.3614671704537464</v>
      </c>
      <c r="M200" s="302">
        <v>3.0882192725923883</v>
      </c>
      <c r="N200" s="302">
        <v>0.48939112547114932</v>
      </c>
      <c r="O200" s="302">
        <f t="shared" si="93"/>
        <v>10.939077568517284</v>
      </c>
    </row>
    <row r="201" spans="1:15" s="236" customFormat="1" x14ac:dyDescent="0.2">
      <c r="A201" s="237" t="str">
        <f>name!E$9</f>
        <v>Caring, leisure and other service occupations</v>
      </c>
      <c r="B201" s="302">
        <v>1.3835058743406532</v>
      </c>
      <c r="C201" s="302">
        <v>1.3505786631545813</v>
      </c>
      <c r="D201" s="302">
        <v>0.10096023905425751</v>
      </c>
      <c r="E201" s="302">
        <f t="shared" si="91"/>
        <v>2.8350447765494917</v>
      </c>
      <c r="F201" s="303"/>
      <c r="G201" s="302">
        <v>1.3504879464449926</v>
      </c>
      <c r="H201" s="302">
        <v>1.5549545372654736</v>
      </c>
      <c r="I201" s="302">
        <v>9.7475736255755008E-2</v>
      </c>
      <c r="J201" s="302">
        <f t="shared" ref="J201:J204" si="94">SUM(G201:I201)</f>
        <v>3.0029182199662214</v>
      </c>
      <c r="K201" s="303"/>
      <c r="L201" s="302">
        <v>1.5019453383172161</v>
      </c>
      <c r="M201" s="302">
        <v>2.3761798463943222</v>
      </c>
      <c r="N201" s="302">
        <v>0.18805011092539275</v>
      </c>
      <c r="O201" s="302">
        <f t="shared" si="93"/>
        <v>4.0661752956369313</v>
      </c>
    </row>
    <row r="202" spans="1:15" s="236" customFormat="1" x14ac:dyDescent="0.2">
      <c r="A202" s="237" t="str">
        <f>name!E$10</f>
        <v>Sales and customer service occupations</v>
      </c>
      <c r="B202" s="302">
        <v>1.0398069947024855</v>
      </c>
      <c r="C202" s="302">
        <v>2.1750830323794315</v>
      </c>
      <c r="D202" s="302">
        <v>0.50100300528093666</v>
      </c>
      <c r="E202" s="302">
        <f t="shared" si="91"/>
        <v>3.7158930323628532</v>
      </c>
      <c r="F202" s="303"/>
      <c r="G202" s="302">
        <v>1.0550062137782139</v>
      </c>
      <c r="H202" s="302">
        <v>2.9066133055784311</v>
      </c>
      <c r="I202" s="302">
        <v>0.27051751298307036</v>
      </c>
      <c r="J202" s="302">
        <f t="shared" si="94"/>
        <v>4.2321370323397156</v>
      </c>
      <c r="K202" s="303"/>
      <c r="L202" s="302">
        <v>1.4867749988367327</v>
      </c>
      <c r="M202" s="302">
        <v>4.9172698703970834</v>
      </c>
      <c r="N202" s="302">
        <v>0.22874422847228615</v>
      </c>
      <c r="O202" s="302">
        <f t="shared" si="93"/>
        <v>6.6327890977061026</v>
      </c>
    </row>
    <row r="203" spans="1:15" s="236" customFormat="1" x14ac:dyDescent="0.2">
      <c r="A203" s="237" t="str">
        <f>name!E$11</f>
        <v>Process, plant and machine operatives</v>
      </c>
      <c r="B203" s="302">
        <v>0.67363134285264026</v>
      </c>
      <c r="C203" s="302">
        <v>0.7378658537373447</v>
      </c>
      <c r="D203" s="302">
        <v>6.8163282114216156E-2</v>
      </c>
      <c r="E203" s="302">
        <f t="shared" si="91"/>
        <v>1.4796604787042011</v>
      </c>
      <c r="F203" s="303"/>
      <c r="G203" s="302">
        <v>0.56389326410375373</v>
      </c>
      <c r="H203" s="302">
        <v>1.1010115006272185</v>
      </c>
      <c r="I203" s="302">
        <v>4.9079867447497538E-2</v>
      </c>
      <c r="J203" s="302">
        <f t="shared" si="94"/>
        <v>1.7139846321784697</v>
      </c>
      <c r="K203" s="303"/>
      <c r="L203" s="302">
        <v>0.54557427458966068</v>
      </c>
      <c r="M203" s="302">
        <v>2.3162584921497134</v>
      </c>
      <c r="N203" s="302">
        <v>8.4429198885604254E-2</v>
      </c>
      <c r="O203" s="302">
        <f t="shared" si="93"/>
        <v>2.946261965624978</v>
      </c>
    </row>
    <row r="204" spans="1:15" s="236" customFormat="1" x14ac:dyDescent="0.2">
      <c r="A204" s="237" t="str">
        <f>name!E$12</f>
        <v>Elementary occupations</v>
      </c>
      <c r="B204" s="302">
        <v>8.7688027922357676</v>
      </c>
      <c r="C204" s="302">
        <v>24.099758943793244</v>
      </c>
      <c r="D204" s="302">
        <v>0.11258980065943078</v>
      </c>
      <c r="E204" s="302">
        <f t="shared" si="91"/>
        <v>32.981151536688436</v>
      </c>
      <c r="F204" s="303"/>
      <c r="G204" s="302">
        <v>8.3365834135634316</v>
      </c>
      <c r="H204" s="302">
        <v>26.177072987915572</v>
      </c>
      <c r="I204" s="302">
        <v>6.2169427786091178E-2</v>
      </c>
      <c r="J204" s="302">
        <f t="shared" si="94"/>
        <v>34.575825829265092</v>
      </c>
      <c r="K204" s="303"/>
      <c r="L204" s="302">
        <v>10.018416388909545</v>
      </c>
      <c r="M204" s="302">
        <v>26.817188933874931</v>
      </c>
      <c r="N204" s="302">
        <v>6.8899152540420047E-2</v>
      </c>
      <c r="O204" s="302">
        <f t="shared" si="93"/>
        <v>36.904504475324892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28.632935750154761</v>
      </c>
      <c r="C206" s="311">
        <f t="shared" ref="C206:E206" si="95">SUM(C196:C204)</f>
        <v>32.789386842489662</v>
      </c>
      <c r="D206" s="311">
        <f t="shared" si="95"/>
        <v>2.9226774073555699</v>
      </c>
      <c r="E206" s="311">
        <f t="shared" si="95"/>
        <v>64.344999999999985</v>
      </c>
      <c r="F206" s="311"/>
      <c r="G206" s="311">
        <f t="shared" ref="G206:J206" si="96">SUM(G196:G204)</f>
        <v>27.794841401609531</v>
      </c>
      <c r="H206" s="311">
        <f t="shared" si="96"/>
        <v>37.504449816244289</v>
      </c>
      <c r="I206" s="311">
        <f t="shared" si="96"/>
        <v>2.0697087821462361</v>
      </c>
      <c r="J206" s="311">
        <f t="shared" si="96"/>
        <v>67.369000000000057</v>
      </c>
      <c r="K206" s="311"/>
      <c r="L206" s="311">
        <f t="shared" ref="L206:O206" si="97">SUM(L196:L204)</f>
        <v>33.975844828607507</v>
      </c>
      <c r="M206" s="311">
        <f t="shared" si="97"/>
        <v>44.958788762959315</v>
      </c>
      <c r="N206" s="311">
        <f t="shared" si="97"/>
        <v>2.5483664084332585</v>
      </c>
      <c r="O206" s="311">
        <f t="shared" si="97"/>
        <v>81.483000000000089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1.1374327675063565</v>
      </c>
      <c r="C213" s="302">
        <v>0.17999450208719509</v>
      </c>
      <c r="D213" s="302">
        <v>0.35650960868725806</v>
      </c>
      <c r="E213" s="302">
        <f>SUM(B213:D213)</f>
        <v>1.6739368782808097</v>
      </c>
      <c r="F213" s="303"/>
      <c r="G213" s="302">
        <v>0.79879719947481387</v>
      </c>
      <c r="H213" s="302">
        <v>0.20502176562220509</v>
      </c>
      <c r="I213" s="302">
        <v>0.2723446969495118</v>
      </c>
      <c r="J213" s="302">
        <f>SUM(G213:I213)</f>
        <v>1.2761636620465309</v>
      </c>
      <c r="K213" s="303"/>
      <c r="L213" s="302">
        <v>0.70720862718755395</v>
      </c>
      <c r="M213" s="302">
        <v>0.23416883557722673</v>
      </c>
      <c r="N213" s="302">
        <v>0.26631527471165067</v>
      </c>
      <c r="O213" s="302">
        <f>SUM(L213:N213)</f>
        <v>1.2076927374764312</v>
      </c>
    </row>
    <row r="214" spans="1:15" s="236" customFormat="1" x14ac:dyDescent="0.2">
      <c r="A214" s="237" t="str">
        <f>name!E$5</f>
        <v>Professional occupations</v>
      </c>
      <c r="B214" s="302">
        <v>1.4778986050559806</v>
      </c>
      <c r="C214" s="302">
        <v>0.2036084863321995</v>
      </c>
      <c r="D214" s="302">
        <v>0.52573404371456534</v>
      </c>
      <c r="E214" s="302">
        <f t="shared" ref="E214:E221" si="98">SUM(B214:D214)</f>
        <v>2.2072411351027452</v>
      </c>
      <c r="F214" s="303"/>
      <c r="G214" s="302">
        <v>1.1745721899327275</v>
      </c>
      <c r="H214" s="302">
        <v>0.20115443056214763</v>
      </c>
      <c r="I214" s="302">
        <v>0.36123374905314026</v>
      </c>
      <c r="J214" s="302">
        <f t="shared" ref="J214:J216" si="99">SUM(G214:I214)</f>
        <v>1.7369603695480154</v>
      </c>
      <c r="K214" s="303"/>
      <c r="L214" s="302">
        <v>1.308182353311603</v>
      </c>
      <c r="M214" s="302">
        <v>0.28262267518874046</v>
      </c>
      <c r="N214" s="302">
        <v>0.3080727998773431</v>
      </c>
      <c r="O214" s="302">
        <f t="shared" ref="O214:O221" si="100">SUM(L214:N214)</f>
        <v>1.8988778283776866</v>
      </c>
    </row>
    <row r="215" spans="1:15" s="236" customFormat="1" x14ac:dyDescent="0.2">
      <c r="A215" s="237" t="str">
        <f>name!E$6</f>
        <v>Associate professional occupations</v>
      </c>
      <c r="B215" s="302">
        <v>1.0825291122259095</v>
      </c>
      <c r="C215" s="302">
        <v>0.28818748285676532</v>
      </c>
      <c r="D215" s="302">
        <v>1.0605280086287283</v>
      </c>
      <c r="E215" s="302">
        <f t="shared" si="98"/>
        <v>2.4312446037114031</v>
      </c>
      <c r="F215" s="303"/>
      <c r="G215" s="302">
        <v>0.79990926788204952</v>
      </c>
      <c r="H215" s="302">
        <v>0.23536081401411668</v>
      </c>
      <c r="I215" s="302">
        <v>1.0452701044219612</v>
      </c>
      <c r="J215" s="302">
        <f t="shared" si="99"/>
        <v>2.0805401863181272</v>
      </c>
      <c r="K215" s="303"/>
      <c r="L215" s="302">
        <v>0.69389954446067026</v>
      </c>
      <c r="M215" s="302">
        <v>0.21458285809121719</v>
      </c>
      <c r="N215" s="302">
        <v>0.96796669781632716</v>
      </c>
      <c r="O215" s="302">
        <f t="shared" si="100"/>
        <v>1.8764491003682147</v>
      </c>
    </row>
    <row r="216" spans="1:15" s="236" customFormat="1" x14ac:dyDescent="0.2">
      <c r="A216" s="237" t="str">
        <f>name!E$7</f>
        <v>Administrative and secretarial occupations</v>
      </c>
      <c r="B216" s="302">
        <v>0.47063753401329378</v>
      </c>
      <c r="C216" s="302">
        <v>0.27503619160437431</v>
      </c>
      <c r="D216" s="302">
        <v>6.4902421005688438E-2</v>
      </c>
      <c r="E216" s="302">
        <f t="shared" si="98"/>
        <v>0.81057614662335653</v>
      </c>
      <c r="F216" s="303"/>
      <c r="G216" s="302">
        <v>0.29507044336802007</v>
      </c>
      <c r="H216" s="302">
        <v>0.2238349337499512</v>
      </c>
      <c r="I216" s="302">
        <v>6.021960148985888E-2</v>
      </c>
      <c r="J216" s="302">
        <f t="shared" si="99"/>
        <v>0.57912497860783008</v>
      </c>
      <c r="K216" s="303"/>
      <c r="L216" s="302">
        <v>0.20236883621814925</v>
      </c>
      <c r="M216" s="302">
        <v>0.15397511962380075</v>
      </c>
      <c r="N216" s="302">
        <v>4.2647148471433118E-2</v>
      </c>
      <c r="O216" s="302">
        <f t="shared" si="100"/>
        <v>0.39899110431338314</v>
      </c>
    </row>
    <row r="217" spans="1:15" s="236" customFormat="1" x14ac:dyDescent="0.2">
      <c r="A217" s="237" t="str">
        <f>name!E$8</f>
        <v>Skilled trades occupations</v>
      </c>
      <c r="B217" s="302">
        <v>0.4286227767382319</v>
      </c>
      <c r="C217" s="302">
        <v>0.10188892730243006</v>
      </c>
      <c r="D217" s="302">
        <v>0.18478385380897905</v>
      </c>
      <c r="E217" s="302">
        <f t="shared" si="98"/>
        <v>0.71529555784964094</v>
      </c>
      <c r="F217" s="303"/>
      <c r="G217" s="302">
        <v>0.22858200866624212</v>
      </c>
      <c r="H217" s="302">
        <v>6.3502869738186141E-2</v>
      </c>
      <c r="I217" s="302">
        <v>0.11741294600370562</v>
      </c>
      <c r="J217" s="302">
        <f>SUM(G217:I217)</f>
        <v>0.40949782440813387</v>
      </c>
      <c r="K217" s="303"/>
      <c r="L217" s="302">
        <v>0.17212251088642769</v>
      </c>
      <c r="M217" s="302">
        <v>0.10061202673658939</v>
      </c>
      <c r="N217" s="302">
        <v>0.11161038670531573</v>
      </c>
      <c r="O217" s="302">
        <f t="shared" si="100"/>
        <v>0.38434492432833278</v>
      </c>
    </row>
    <row r="218" spans="1:15" s="236" customFormat="1" x14ac:dyDescent="0.2">
      <c r="A218" s="237" t="str">
        <f>name!E$9</f>
        <v>Caring, leisure and other service occupations</v>
      </c>
      <c r="B218" s="302">
        <v>0.17703389868268002</v>
      </c>
      <c r="C218" s="302">
        <v>8.1758168106830523E-2</v>
      </c>
      <c r="D218" s="302">
        <v>2.9548773427523298E-2</v>
      </c>
      <c r="E218" s="302">
        <f t="shared" si="98"/>
        <v>0.28834084021703388</v>
      </c>
      <c r="F218" s="303"/>
      <c r="G218" s="302">
        <v>0.10304838334672795</v>
      </c>
      <c r="H218" s="302">
        <v>0.10341118055570245</v>
      </c>
      <c r="I218" s="302">
        <v>3.2827464817119185E-2</v>
      </c>
      <c r="J218" s="302">
        <f t="shared" ref="J218:J221" si="101">SUM(G218:I218)</f>
        <v>0.23928702871954957</v>
      </c>
      <c r="K218" s="303"/>
      <c r="L218" s="302">
        <v>9.469334950281183E-2</v>
      </c>
      <c r="M218" s="302">
        <v>8.8687813888401787E-2</v>
      </c>
      <c r="N218" s="302">
        <v>2.9765331631119208E-2</v>
      </c>
      <c r="O218" s="302">
        <f t="shared" si="100"/>
        <v>0.21314649502233285</v>
      </c>
    </row>
    <row r="219" spans="1:15" s="236" customFormat="1" x14ac:dyDescent="0.2">
      <c r="A219" s="237" t="str">
        <f>name!E$10</f>
        <v>Sales and customer service occupations</v>
      </c>
      <c r="B219" s="302">
        <v>0.28084847857937667</v>
      </c>
      <c r="C219" s="302">
        <v>0.10479684015949808</v>
      </c>
      <c r="D219" s="302">
        <v>6.8009518505840375E-2</v>
      </c>
      <c r="E219" s="302">
        <f t="shared" si="98"/>
        <v>0.45365483724471511</v>
      </c>
      <c r="F219" s="303"/>
      <c r="G219" s="302">
        <v>0.17148357885345769</v>
      </c>
      <c r="H219" s="302">
        <v>9.6913601994904383E-2</v>
      </c>
      <c r="I219" s="302">
        <v>4.1378627286360228E-2</v>
      </c>
      <c r="J219" s="302">
        <f t="shared" si="101"/>
        <v>0.30977580813472227</v>
      </c>
      <c r="K219" s="303"/>
      <c r="L219" s="302">
        <v>0.17508619424671304</v>
      </c>
      <c r="M219" s="302">
        <v>0.10023301195934327</v>
      </c>
      <c r="N219" s="302">
        <v>3.0405696979046028E-2</v>
      </c>
      <c r="O219" s="302">
        <f t="shared" si="100"/>
        <v>0.30572490318510237</v>
      </c>
    </row>
    <row r="220" spans="1:15" s="236" customFormat="1" x14ac:dyDescent="0.2">
      <c r="A220" s="237" t="str">
        <f>name!E$11</f>
        <v>Process, plant and machine operatives</v>
      </c>
      <c r="B220" s="302">
        <v>8.5167670066592441E-2</v>
      </c>
      <c r="C220" s="302">
        <v>6.5727556849675739E-2</v>
      </c>
      <c r="D220" s="302">
        <v>3.1520236807320273E-2</v>
      </c>
      <c r="E220" s="302">
        <f t="shared" si="98"/>
        <v>0.18241546372358844</v>
      </c>
      <c r="F220" s="303"/>
      <c r="G220" s="302">
        <v>4.1224261670339379E-2</v>
      </c>
      <c r="H220" s="302">
        <v>4.4671534266985259E-2</v>
      </c>
      <c r="I220" s="302">
        <v>2.1970592069602255E-2</v>
      </c>
      <c r="J220" s="302">
        <f t="shared" si="101"/>
        <v>0.10786638800692688</v>
      </c>
      <c r="K220" s="303"/>
      <c r="L220" s="302">
        <v>2.3828084594580624E-2</v>
      </c>
      <c r="M220" s="302">
        <v>4.8292018323157042E-2</v>
      </c>
      <c r="N220" s="302">
        <v>1.7154808943426178E-2</v>
      </c>
      <c r="O220" s="302">
        <f t="shared" si="100"/>
        <v>8.9274911861163847E-2</v>
      </c>
    </row>
    <row r="221" spans="1:15" s="236" customFormat="1" x14ac:dyDescent="0.2">
      <c r="A221" s="237" t="str">
        <f>name!E$12</f>
        <v>Elementary occupations</v>
      </c>
      <c r="B221" s="302">
        <v>0.29937972136991309</v>
      </c>
      <c r="C221" s="302">
        <v>0.343796365760281</v>
      </c>
      <c r="D221" s="302">
        <v>4.6118450116508856E-2</v>
      </c>
      <c r="E221" s="302">
        <f t="shared" si="98"/>
        <v>0.68929453724670298</v>
      </c>
      <c r="F221" s="303"/>
      <c r="G221" s="302">
        <v>0.14805030350130391</v>
      </c>
      <c r="H221" s="302">
        <v>0.30931052053902514</v>
      </c>
      <c r="I221" s="302">
        <v>2.7422930169835096E-2</v>
      </c>
      <c r="J221" s="302">
        <f t="shared" si="101"/>
        <v>0.48478375421016418</v>
      </c>
      <c r="K221" s="303"/>
      <c r="L221" s="302">
        <v>0.12469279230319086</v>
      </c>
      <c r="M221" s="302">
        <v>0.24967047173650397</v>
      </c>
      <c r="N221" s="302">
        <v>2.9134731027661204E-2</v>
      </c>
      <c r="O221" s="302">
        <f t="shared" si="100"/>
        <v>0.40349799506735606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5.4395505642383348</v>
      </c>
      <c r="C223" s="311">
        <f t="shared" ref="C223:E223" si="102">SUM(C213:C221)</f>
        <v>1.6447945210592496</v>
      </c>
      <c r="D223" s="311">
        <f t="shared" si="102"/>
        <v>2.3676549147024124</v>
      </c>
      <c r="E223" s="311">
        <f t="shared" si="102"/>
        <v>9.4519999999999946</v>
      </c>
      <c r="F223" s="311"/>
      <c r="G223" s="311">
        <f t="shared" ref="G223:J223" si="103">SUM(G213:G221)</f>
        <v>3.7607376366956822</v>
      </c>
      <c r="H223" s="311">
        <f t="shared" si="103"/>
        <v>1.4831816510432241</v>
      </c>
      <c r="I223" s="311">
        <f t="shared" si="103"/>
        <v>1.9800807122610946</v>
      </c>
      <c r="J223" s="311">
        <f t="shared" si="103"/>
        <v>7.2239999999999984</v>
      </c>
      <c r="K223" s="311"/>
      <c r="L223" s="311">
        <f t="shared" ref="L223:O223" si="104">SUM(L213:L221)</f>
        <v>3.5020822927117008</v>
      </c>
      <c r="M223" s="311">
        <f t="shared" si="104"/>
        <v>1.4728448311249804</v>
      </c>
      <c r="N223" s="311">
        <f t="shared" si="104"/>
        <v>1.8030728761633226</v>
      </c>
      <c r="O223" s="311">
        <f t="shared" si="104"/>
        <v>6.778000000000004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3.8224914928978815</v>
      </c>
      <c r="C230" s="302">
        <v>0.32315623760281248</v>
      </c>
      <c r="D230" s="302">
        <v>0.55618793290835955</v>
      </c>
      <c r="E230" s="302">
        <f>SUM(B230:D230)</f>
        <v>4.7018356634090539</v>
      </c>
      <c r="F230" s="303"/>
      <c r="G230" s="302">
        <v>3.3879560355133056</v>
      </c>
      <c r="H230" s="302">
        <v>0.49684484446355082</v>
      </c>
      <c r="I230" s="302">
        <v>0.4962685327692794</v>
      </c>
      <c r="J230" s="302">
        <f>SUM(G230:I230)</f>
        <v>4.381069412746136</v>
      </c>
      <c r="K230" s="303"/>
      <c r="L230" s="302">
        <v>3.2389223624138674</v>
      </c>
      <c r="M230" s="302">
        <v>0.56345491477159138</v>
      </c>
      <c r="N230" s="302">
        <v>0.61427896688118999</v>
      </c>
      <c r="O230" s="302">
        <f>SUM(L230:N230)</f>
        <v>4.4166562440666493</v>
      </c>
    </row>
    <row r="231" spans="1:15" s="236" customFormat="1" x14ac:dyDescent="0.2">
      <c r="A231" s="237" t="str">
        <f>name!E$5</f>
        <v>Professional occupations</v>
      </c>
      <c r="B231" s="302">
        <v>9.9618790443752125</v>
      </c>
      <c r="C231" s="302">
        <v>0.48593904782967329</v>
      </c>
      <c r="D231" s="302">
        <v>1.2765068969238882</v>
      </c>
      <c r="E231" s="302">
        <f t="shared" ref="E231:E238" si="105">SUM(B231:D231)</f>
        <v>11.724324989128773</v>
      </c>
      <c r="F231" s="303"/>
      <c r="G231" s="302">
        <v>9.8706638070400352</v>
      </c>
      <c r="H231" s="302">
        <v>0.700495160254343</v>
      </c>
      <c r="I231" s="302">
        <v>1.0116721334839343</v>
      </c>
      <c r="J231" s="302">
        <f t="shared" ref="J231:J233" si="106">SUM(G231:I231)</f>
        <v>11.582831100778312</v>
      </c>
      <c r="K231" s="303"/>
      <c r="L231" s="302">
        <v>13.080658687865435</v>
      </c>
      <c r="M231" s="302">
        <v>0.98205050013495221</v>
      </c>
      <c r="N231" s="302">
        <v>1.0453777726717239</v>
      </c>
      <c r="O231" s="302">
        <f t="shared" ref="O231:O238" si="107">SUM(L231:N231)</f>
        <v>15.108086960672111</v>
      </c>
    </row>
    <row r="232" spans="1:15" s="236" customFormat="1" x14ac:dyDescent="0.2">
      <c r="A232" s="237" t="str">
        <f>name!E$6</f>
        <v>Associate professional occupations</v>
      </c>
      <c r="B232" s="302">
        <v>3.6303905689297733</v>
      </c>
      <c r="C232" s="302">
        <v>0.32780366302104197</v>
      </c>
      <c r="D232" s="302">
        <v>0.60071084613914472</v>
      </c>
      <c r="E232" s="302">
        <f t="shared" si="105"/>
        <v>4.5589050780899596</v>
      </c>
      <c r="F232" s="303"/>
      <c r="G232" s="302">
        <v>3.3678708252140557</v>
      </c>
      <c r="H232" s="302">
        <v>0.39901252844718688</v>
      </c>
      <c r="I232" s="302">
        <v>0.55622052565594293</v>
      </c>
      <c r="J232" s="302">
        <f t="shared" si="106"/>
        <v>4.3231038793171859</v>
      </c>
      <c r="K232" s="303"/>
      <c r="L232" s="302">
        <v>3.4071354085340015</v>
      </c>
      <c r="M232" s="302">
        <v>0.37416023984223862</v>
      </c>
      <c r="N232" s="302">
        <v>0.64218448247758353</v>
      </c>
      <c r="O232" s="302">
        <f t="shared" si="107"/>
        <v>4.4234801308538234</v>
      </c>
    </row>
    <row r="233" spans="1:15" s="236" customFormat="1" x14ac:dyDescent="0.2">
      <c r="A233" s="237" t="str">
        <f>name!E$7</f>
        <v>Administrative and secretarial occupations</v>
      </c>
      <c r="B233" s="302">
        <v>1.1789232214575964</v>
      </c>
      <c r="C233" s="302">
        <v>0.45281036513948503</v>
      </c>
      <c r="D233" s="302">
        <v>9.7929400340121167E-2</v>
      </c>
      <c r="E233" s="302">
        <f t="shared" si="105"/>
        <v>1.7296629869372027</v>
      </c>
      <c r="F233" s="303"/>
      <c r="G233" s="302">
        <v>0.96239306554401916</v>
      </c>
      <c r="H233" s="302">
        <v>0.41248082253966267</v>
      </c>
      <c r="I233" s="302">
        <v>7.7624703097934705E-2</v>
      </c>
      <c r="J233" s="302">
        <f t="shared" si="106"/>
        <v>1.4524985911816164</v>
      </c>
      <c r="K233" s="303"/>
      <c r="L233" s="302">
        <v>0.94525163191968364</v>
      </c>
      <c r="M233" s="302">
        <v>0.3416780878615901</v>
      </c>
      <c r="N233" s="302">
        <v>6.2733617827840246E-2</v>
      </c>
      <c r="O233" s="302">
        <f t="shared" si="107"/>
        <v>1.3496633376091138</v>
      </c>
    </row>
    <row r="234" spans="1:15" s="236" customFormat="1" x14ac:dyDescent="0.2">
      <c r="A234" s="237" t="str">
        <f>name!E$8</f>
        <v>Skilled trades occupations</v>
      </c>
      <c r="B234" s="302">
        <v>1.4628459064171959</v>
      </c>
      <c r="C234" s="302">
        <v>0.10187750152165487</v>
      </c>
      <c r="D234" s="302">
        <v>0.3746541981652674</v>
      </c>
      <c r="E234" s="302">
        <f t="shared" si="105"/>
        <v>1.9393776061041181</v>
      </c>
      <c r="F234" s="303"/>
      <c r="G234" s="302">
        <v>0.93034022499472979</v>
      </c>
      <c r="H234" s="302">
        <v>7.2643734758954165E-2</v>
      </c>
      <c r="I234" s="302">
        <v>0.22523614883415644</v>
      </c>
      <c r="J234" s="302">
        <f>SUM(G234:I234)</f>
        <v>1.2282201085878404</v>
      </c>
      <c r="K234" s="303"/>
      <c r="L234" s="302">
        <v>0.70949333566921724</v>
      </c>
      <c r="M234" s="302">
        <v>0.10221818255424503</v>
      </c>
      <c r="N234" s="302">
        <v>0.39361405205324052</v>
      </c>
      <c r="O234" s="302">
        <f t="shared" si="107"/>
        <v>1.2053255702767027</v>
      </c>
    </row>
    <row r="235" spans="1:15" s="236" customFormat="1" x14ac:dyDescent="0.2">
      <c r="A235" s="237" t="str">
        <f>name!E$9</f>
        <v>Caring, leisure and other service occupations</v>
      </c>
      <c r="B235" s="302">
        <v>0.41430317636430591</v>
      </c>
      <c r="C235" s="302">
        <v>7.1359040299989476E-2</v>
      </c>
      <c r="D235" s="302">
        <v>6.3199338229468216E-2</v>
      </c>
      <c r="E235" s="302">
        <f t="shared" si="105"/>
        <v>0.54886155489376365</v>
      </c>
      <c r="F235" s="303"/>
      <c r="G235" s="302">
        <v>0.32086046323689144</v>
      </c>
      <c r="H235" s="302">
        <v>6.2423522620200206E-2</v>
      </c>
      <c r="I235" s="302">
        <v>5.7848755241118238E-2</v>
      </c>
      <c r="J235" s="302">
        <f t="shared" ref="J235:J238" si="108">SUM(G235:I235)</f>
        <v>0.44113274109820988</v>
      </c>
      <c r="K235" s="303"/>
      <c r="L235" s="302">
        <v>0.4055022511568912</v>
      </c>
      <c r="M235" s="302">
        <v>6.0637036581320955E-2</v>
      </c>
      <c r="N235" s="302">
        <v>8.7866043860057044E-2</v>
      </c>
      <c r="O235" s="302">
        <f t="shared" si="107"/>
        <v>0.55400533159826926</v>
      </c>
    </row>
    <row r="236" spans="1:15" s="236" customFormat="1" x14ac:dyDescent="0.2">
      <c r="A236" s="237" t="str">
        <f>name!E$10</f>
        <v>Sales and customer service occupations</v>
      </c>
      <c r="B236" s="302">
        <v>0.75153203767039423</v>
      </c>
      <c r="C236" s="302">
        <v>0.28360247051291837</v>
      </c>
      <c r="D236" s="302">
        <v>7.8419674539915094E-2</v>
      </c>
      <c r="E236" s="302">
        <f t="shared" si="105"/>
        <v>1.1135541827232276</v>
      </c>
      <c r="F236" s="303"/>
      <c r="G236" s="302">
        <v>0.55078801506745012</v>
      </c>
      <c r="H236" s="302">
        <v>0.17468772719090528</v>
      </c>
      <c r="I236" s="302">
        <v>4.3562519411511513E-2</v>
      </c>
      <c r="J236" s="302">
        <f t="shared" si="108"/>
        <v>0.769038261669867</v>
      </c>
      <c r="K236" s="303"/>
      <c r="L236" s="302">
        <v>0.63732132194399649</v>
      </c>
      <c r="M236" s="302">
        <v>0.20458255234213765</v>
      </c>
      <c r="N236" s="302">
        <v>5.0330099123772135E-2</v>
      </c>
      <c r="O236" s="302">
        <f t="shared" si="107"/>
        <v>0.89223397340990629</v>
      </c>
    </row>
    <row r="237" spans="1:15" s="236" customFormat="1" x14ac:dyDescent="0.2">
      <c r="A237" s="237" t="str">
        <f>name!E$11</f>
        <v>Process, plant and machine operatives</v>
      </c>
      <c r="B237" s="302">
        <v>0.11234654358068616</v>
      </c>
      <c r="C237" s="302">
        <v>6.1439432128814073E-2</v>
      </c>
      <c r="D237" s="302">
        <v>0.10206357902714407</v>
      </c>
      <c r="E237" s="302">
        <f t="shared" si="105"/>
        <v>0.2758495547366443</v>
      </c>
      <c r="F237" s="303"/>
      <c r="G237" s="302">
        <v>6.7285325776778426E-2</v>
      </c>
      <c r="H237" s="302">
        <v>6.6757787139385377E-2</v>
      </c>
      <c r="I237" s="302">
        <v>8.3122030322551568E-2</v>
      </c>
      <c r="J237" s="302">
        <f t="shared" si="108"/>
        <v>0.21716514323871539</v>
      </c>
      <c r="K237" s="303"/>
      <c r="L237" s="302">
        <v>6.4471373650650185E-2</v>
      </c>
      <c r="M237" s="302">
        <v>7.0989444539399343E-2</v>
      </c>
      <c r="N237" s="302">
        <v>0.12730137599037852</v>
      </c>
      <c r="O237" s="302">
        <f t="shared" si="107"/>
        <v>0.26276219418042801</v>
      </c>
    </row>
    <row r="238" spans="1:15" s="236" customFormat="1" x14ac:dyDescent="0.2">
      <c r="A238" s="237" t="str">
        <f>name!E$12</f>
        <v>Elementary occupations</v>
      </c>
      <c r="B238" s="302">
        <v>0.18010712140284413</v>
      </c>
      <c r="C238" s="302">
        <v>9.2705780943044436E-2</v>
      </c>
      <c r="D238" s="302">
        <v>0.11181548163136029</v>
      </c>
      <c r="E238" s="302">
        <f t="shared" si="105"/>
        <v>0.38462838397724886</v>
      </c>
      <c r="F238" s="303"/>
      <c r="G238" s="302">
        <v>0.106281261359453</v>
      </c>
      <c r="H238" s="302">
        <v>5.6001488643462133E-2</v>
      </c>
      <c r="I238" s="302">
        <v>6.3658011379228913E-2</v>
      </c>
      <c r="J238" s="302">
        <f t="shared" si="108"/>
        <v>0.22594076138214406</v>
      </c>
      <c r="K238" s="303"/>
      <c r="L238" s="302">
        <v>0.10291095016736346</v>
      </c>
      <c r="M238" s="302">
        <v>5.4810054091609189E-2</v>
      </c>
      <c r="N238" s="302">
        <v>0.10006525307401128</v>
      </c>
      <c r="O238" s="302">
        <f t="shared" si="107"/>
        <v>0.25778625733298394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21.514819113095889</v>
      </c>
      <c r="C240" s="311">
        <f t="shared" ref="C240:E240" si="109">SUM(C230:C238)</f>
        <v>2.2006935389994342</v>
      </c>
      <c r="D240" s="311">
        <f t="shared" si="109"/>
        <v>3.2614873479046689</v>
      </c>
      <c r="E240" s="311">
        <f t="shared" si="109"/>
        <v>26.976999999999993</v>
      </c>
      <c r="F240" s="311"/>
      <c r="G240" s="311">
        <f t="shared" ref="G240:J240" si="110">SUM(G230:G238)</f>
        <v>19.564439023746719</v>
      </c>
      <c r="H240" s="311">
        <f t="shared" si="110"/>
        <v>2.4413476160576506</v>
      </c>
      <c r="I240" s="311">
        <f t="shared" si="110"/>
        <v>2.615213360195658</v>
      </c>
      <c r="J240" s="311">
        <f t="shared" si="110"/>
        <v>24.621000000000027</v>
      </c>
      <c r="K240" s="311"/>
      <c r="L240" s="311">
        <f t="shared" ref="L240:O240" si="111">SUM(L230:L238)</f>
        <v>22.591667323321115</v>
      </c>
      <c r="M240" s="311">
        <f t="shared" si="111"/>
        <v>2.7545810127190848</v>
      </c>
      <c r="N240" s="311">
        <f t="shared" si="111"/>
        <v>3.1237516639597969</v>
      </c>
      <c r="O240" s="311">
        <f t="shared" si="111"/>
        <v>28.469999999999992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4.1537276563202248</v>
      </c>
      <c r="C247" s="302">
        <v>0.34013227951138164</v>
      </c>
      <c r="D247" s="302">
        <v>0.51359430573634879</v>
      </c>
      <c r="E247" s="302">
        <f>SUM(B247:D247)</f>
        <v>5.007454241567955</v>
      </c>
      <c r="F247" s="303"/>
      <c r="G247" s="302">
        <v>4.0967732318439314</v>
      </c>
      <c r="H247" s="302">
        <v>0.39212392013235103</v>
      </c>
      <c r="I247" s="302">
        <v>0.64325749825430678</v>
      </c>
      <c r="J247" s="302">
        <f>SUM(G247:I247)</f>
        <v>5.1321546502305893</v>
      </c>
      <c r="K247" s="303"/>
      <c r="L247" s="302">
        <v>3.2033010052791089</v>
      </c>
      <c r="M247" s="302">
        <v>0.43469000785634498</v>
      </c>
      <c r="N247" s="302">
        <v>0.66181459462151737</v>
      </c>
      <c r="O247" s="302">
        <f>SUM(L247:N247)</f>
        <v>4.2998056077569711</v>
      </c>
    </row>
    <row r="248" spans="1:15" s="236" customFormat="1" x14ac:dyDescent="0.2">
      <c r="A248" s="237" t="str">
        <f>name!E$5</f>
        <v>Professional occupations</v>
      </c>
      <c r="B248" s="302">
        <v>4.8706217503727514</v>
      </c>
      <c r="C248" s="302">
        <v>0.28775033802302746</v>
      </c>
      <c r="D248" s="302">
        <v>0.63585478649246074</v>
      </c>
      <c r="E248" s="302">
        <f t="shared" ref="E248:E255" si="112">SUM(B248:D248)</f>
        <v>5.7942268748882393</v>
      </c>
      <c r="F248" s="303"/>
      <c r="G248" s="302">
        <v>5.5227224848452456</v>
      </c>
      <c r="H248" s="302">
        <v>0.29814523021869815</v>
      </c>
      <c r="I248" s="302">
        <v>0.71471313679171256</v>
      </c>
      <c r="J248" s="302">
        <f t="shared" ref="J248:J250" si="113">SUM(G248:I248)</f>
        <v>6.5355808518556566</v>
      </c>
      <c r="K248" s="303"/>
      <c r="L248" s="302">
        <v>6.1085617337595881</v>
      </c>
      <c r="M248" s="302">
        <v>0.30730819091696132</v>
      </c>
      <c r="N248" s="302">
        <v>0.62177624062395753</v>
      </c>
      <c r="O248" s="302">
        <f t="shared" ref="O248:O255" si="114">SUM(L248:N248)</f>
        <v>7.0376461653005071</v>
      </c>
    </row>
    <row r="249" spans="1:15" s="236" customFormat="1" x14ac:dyDescent="0.2">
      <c r="A249" s="237" t="str">
        <f>name!E$6</f>
        <v>Associate professional occupations</v>
      </c>
      <c r="B249" s="302">
        <v>5.2709706648212444</v>
      </c>
      <c r="C249" s="302">
        <v>0.61473405952018079</v>
      </c>
      <c r="D249" s="302">
        <v>0.90841980052022564</v>
      </c>
      <c r="E249" s="302">
        <f t="shared" si="112"/>
        <v>6.7941245248616511</v>
      </c>
      <c r="F249" s="303"/>
      <c r="G249" s="302">
        <v>5.2324739935607703</v>
      </c>
      <c r="H249" s="302">
        <v>0.50580156751832195</v>
      </c>
      <c r="I249" s="302">
        <v>0.96084239869917121</v>
      </c>
      <c r="J249" s="302">
        <f t="shared" si="113"/>
        <v>6.6991179597782633</v>
      </c>
      <c r="K249" s="303"/>
      <c r="L249" s="302">
        <v>4.5038496583763896</v>
      </c>
      <c r="M249" s="302">
        <v>0.48497066526543309</v>
      </c>
      <c r="N249" s="302">
        <v>0.99738501840751081</v>
      </c>
      <c r="O249" s="302">
        <f t="shared" si="114"/>
        <v>5.9862053420493337</v>
      </c>
    </row>
    <row r="250" spans="1:15" s="236" customFormat="1" x14ac:dyDescent="0.2">
      <c r="A250" s="237" t="str">
        <f>name!E$7</f>
        <v>Administrative and secretarial occupations</v>
      </c>
      <c r="B250" s="302">
        <v>5.1763974869923901</v>
      </c>
      <c r="C250" s="302">
        <v>1.9938526609575706</v>
      </c>
      <c r="D250" s="302">
        <v>0.21722668205037865</v>
      </c>
      <c r="E250" s="302">
        <f t="shared" si="112"/>
        <v>7.3874768300003399</v>
      </c>
      <c r="F250" s="303"/>
      <c r="G250" s="302">
        <v>4.3459404216069917</v>
      </c>
      <c r="H250" s="302">
        <v>1.4403651209510466</v>
      </c>
      <c r="I250" s="302">
        <v>0.16049209284696858</v>
      </c>
      <c r="J250" s="302">
        <f t="shared" si="113"/>
        <v>5.9467976354050069</v>
      </c>
      <c r="K250" s="303"/>
      <c r="L250" s="302">
        <v>3.27937936800569</v>
      </c>
      <c r="M250" s="302">
        <v>1.0898804133614877</v>
      </c>
      <c r="N250" s="302">
        <v>0.13155511440247206</v>
      </c>
      <c r="O250" s="302">
        <f t="shared" si="114"/>
        <v>4.5008148957696497</v>
      </c>
    </row>
    <row r="251" spans="1:15" s="236" customFormat="1" x14ac:dyDescent="0.2">
      <c r="A251" s="237" t="str">
        <f>name!E$8</f>
        <v>Skilled trades occupations</v>
      </c>
      <c r="B251" s="302">
        <v>0.29212756679837831</v>
      </c>
      <c r="C251" s="302">
        <v>6.0419035423818865E-2</v>
      </c>
      <c r="D251" s="302">
        <v>0.23530572438801176</v>
      </c>
      <c r="E251" s="302">
        <f t="shared" si="112"/>
        <v>0.58785232661020892</v>
      </c>
      <c r="F251" s="303"/>
      <c r="G251" s="302">
        <v>0.20201852445881566</v>
      </c>
      <c r="H251" s="302">
        <v>3.3930298752045555E-2</v>
      </c>
      <c r="I251" s="302">
        <v>0.1833604447806719</v>
      </c>
      <c r="J251" s="302">
        <f>SUM(G251:I251)</f>
        <v>0.41930926799153312</v>
      </c>
      <c r="K251" s="303"/>
      <c r="L251" s="302">
        <v>0.17353196796624804</v>
      </c>
      <c r="M251" s="302">
        <v>3.3811657550999269E-2</v>
      </c>
      <c r="N251" s="302">
        <v>0.16438243353411885</v>
      </c>
      <c r="O251" s="302">
        <f t="shared" si="114"/>
        <v>0.37172605905136613</v>
      </c>
    </row>
    <row r="252" spans="1:15" s="236" customFormat="1" x14ac:dyDescent="0.2">
      <c r="A252" s="237" t="str">
        <f>name!E$9</f>
        <v>Caring, leisure and other service occupations</v>
      </c>
      <c r="B252" s="302">
        <v>0.24316542281346062</v>
      </c>
      <c r="C252" s="302">
        <v>1.9920325054014223E-2</v>
      </c>
      <c r="D252" s="302">
        <v>8.5117258756515754E-2</v>
      </c>
      <c r="E252" s="302">
        <f t="shared" si="112"/>
        <v>0.34820300662399062</v>
      </c>
      <c r="F252" s="303"/>
      <c r="G252" s="302">
        <v>0.17571567857272077</v>
      </c>
      <c r="H252" s="302">
        <v>1.3806156166947007E-2</v>
      </c>
      <c r="I252" s="302">
        <v>6.5008745617904137E-2</v>
      </c>
      <c r="J252" s="302">
        <f t="shared" ref="J252:J255" si="115">SUM(G252:I252)</f>
        <v>0.25453058035757192</v>
      </c>
      <c r="K252" s="303"/>
      <c r="L252" s="302">
        <v>0.17296772462350635</v>
      </c>
      <c r="M252" s="302">
        <v>1.0116289518804692E-2</v>
      </c>
      <c r="N252" s="302">
        <v>7.6598020515288953E-2</v>
      </c>
      <c r="O252" s="302">
        <f t="shared" si="114"/>
        <v>0.25968203465759998</v>
      </c>
    </row>
    <row r="253" spans="1:15" s="236" customFormat="1" x14ac:dyDescent="0.2">
      <c r="A253" s="237" t="str">
        <f>name!E$10</f>
        <v>Sales and customer service occupations</v>
      </c>
      <c r="B253" s="302">
        <v>1.3974773459712717</v>
      </c>
      <c r="C253" s="302">
        <v>0.52494732435949021</v>
      </c>
      <c r="D253" s="302">
        <v>0.323429131974319</v>
      </c>
      <c r="E253" s="302">
        <f t="shared" si="112"/>
        <v>2.2458538023050809</v>
      </c>
      <c r="F253" s="303"/>
      <c r="G253" s="302">
        <v>1.0981488332008398</v>
      </c>
      <c r="H253" s="302">
        <v>0.41544108725417306</v>
      </c>
      <c r="I253" s="302">
        <v>0.14116552620101308</v>
      </c>
      <c r="J253" s="302">
        <f t="shared" si="115"/>
        <v>1.6547554466560257</v>
      </c>
      <c r="K253" s="303"/>
      <c r="L253" s="302">
        <v>0.93185706948018354</v>
      </c>
      <c r="M253" s="302">
        <v>0.37779175173396184</v>
      </c>
      <c r="N253" s="302">
        <v>0.10383988237846943</v>
      </c>
      <c r="O253" s="302">
        <f t="shared" si="114"/>
        <v>1.4134887035926147</v>
      </c>
    </row>
    <row r="254" spans="1:15" s="236" customFormat="1" x14ac:dyDescent="0.2">
      <c r="A254" s="237" t="str">
        <f>name!E$11</f>
        <v>Process, plant and machine operatives</v>
      </c>
      <c r="B254" s="302">
        <v>0.11342478983831797</v>
      </c>
      <c r="C254" s="302">
        <v>2.2841574803782162E-2</v>
      </c>
      <c r="D254" s="302">
        <v>6.2883768867907197E-2</v>
      </c>
      <c r="E254" s="302">
        <f t="shared" si="112"/>
        <v>0.19915013351000732</v>
      </c>
      <c r="F254" s="303"/>
      <c r="G254" s="302">
        <v>7.5469676907195041E-2</v>
      </c>
      <c r="H254" s="302">
        <v>1.3710834473880322E-2</v>
      </c>
      <c r="I254" s="302">
        <v>0.11202421091495375</v>
      </c>
      <c r="J254" s="302">
        <f t="shared" si="115"/>
        <v>0.20120472229602909</v>
      </c>
      <c r="K254" s="303"/>
      <c r="L254" s="302">
        <v>6.7213520693392009E-2</v>
      </c>
      <c r="M254" s="302">
        <v>2.1587353954706942E-2</v>
      </c>
      <c r="N254" s="302">
        <v>0.12861105667317232</v>
      </c>
      <c r="O254" s="302">
        <f t="shared" si="114"/>
        <v>0.21741193132127129</v>
      </c>
    </row>
    <row r="255" spans="1:15" s="236" customFormat="1" x14ac:dyDescent="0.2">
      <c r="A255" s="237" t="str">
        <f>name!E$12</f>
        <v>Elementary occupations</v>
      </c>
      <c r="B255" s="302">
        <v>0.26133741503398078</v>
      </c>
      <c r="C255" s="302">
        <v>7.5489429778277009E-2</v>
      </c>
      <c r="D255" s="302">
        <v>7.8831414820289464E-2</v>
      </c>
      <c r="E255" s="302">
        <f t="shared" si="112"/>
        <v>0.41565825963254721</v>
      </c>
      <c r="F255" s="303"/>
      <c r="G255" s="302">
        <v>0.17763209714114292</v>
      </c>
      <c r="H255" s="302">
        <v>4.5460257978635524E-2</v>
      </c>
      <c r="I255" s="302">
        <v>5.7456530309520644E-2</v>
      </c>
      <c r="J255" s="302">
        <f t="shared" si="115"/>
        <v>0.28054888542929907</v>
      </c>
      <c r="K255" s="303"/>
      <c r="L255" s="302">
        <v>0.16173799281565868</v>
      </c>
      <c r="M255" s="302">
        <v>4.2793709668003166E-2</v>
      </c>
      <c r="N255" s="302">
        <v>5.7687558017016409E-2</v>
      </c>
      <c r="O255" s="302">
        <f t="shared" si="114"/>
        <v>0.26221926050067823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21.779250098962024</v>
      </c>
      <c r="C257" s="311">
        <f t="shared" ref="C257:E257" si="116">SUM(C247:C255)</f>
        <v>3.9400870274315434</v>
      </c>
      <c r="D257" s="311">
        <f t="shared" si="116"/>
        <v>3.0606628736064567</v>
      </c>
      <c r="E257" s="311">
        <f t="shared" si="116"/>
        <v>28.780000000000019</v>
      </c>
      <c r="F257" s="311"/>
      <c r="G257" s="311">
        <f t="shared" ref="G257:J257" si="117">SUM(G247:G255)</f>
        <v>20.926894942137647</v>
      </c>
      <c r="H257" s="311">
        <f t="shared" si="117"/>
        <v>3.1587844734460999</v>
      </c>
      <c r="I257" s="311">
        <f t="shared" si="117"/>
        <v>3.0383205844162218</v>
      </c>
      <c r="J257" s="311">
        <f t="shared" si="117"/>
        <v>27.12399999999997</v>
      </c>
      <c r="K257" s="311"/>
      <c r="L257" s="311">
        <f t="shared" ref="L257:O257" si="118">SUM(L247:L255)</f>
        <v>18.602400040999768</v>
      </c>
      <c r="M257" s="311">
        <f t="shared" si="118"/>
        <v>2.8029500398267033</v>
      </c>
      <c r="N257" s="311">
        <f t="shared" si="118"/>
        <v>2.9436499191735228</v>
      </c>
      <c r="O257" s="311">
        <f t="shared" si="118"/>
        <v>24.348999999999997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2.2291580432119291</v>
      </c>
      <c r="C264" s="302">
        <v>0.50414636863440176</v>
      </c>
      <c r="D264" s="302">
        <v>0.82636638125120676</v>
      </c>
      <c r="E264" s="302">
        <f>SUM(B264:D264)</f>
        <v>3.5596707930975375</v>
      </c>
      <c r="F264" s="303"/>
      <c r="G264" s="302">
        <v>2.271164573166466</v>
      </c>
      <c r="H264" s="302">
        <v>0.68626641883189377</v>
      </c>
      <c r="I264" s="302">
        <v>0.73070342878493444</v>
      </c>
      <c r="J264" s="302">
        <f>SUM(G264:I264)</f>
        <v>3.6881344207832942</v>
      </c>
      <c r="K264" s="303"/>
      <c r="L264" s="302">
        <v>2.4248026785539345</v>
      </c>
      <c r="M264" s="302">
        <v>0.66001717996234222</v>
      </c>
      <c r="N264" s="302">
        <v>0.80583462900609792</v>
      </c>
      <c r="O264" s="302">
        <f>SUM(L264:N264)</f>
        <v>3.8906544875223745</v>
      </c>
    </row>
    <row r="265" spans="1:15" s="236" customFormat="1" x14ac:dyDescent="0.2">
      <c r="A265" s="237" t="str">
        <f>name!E$5</f>
        <v>Professional occupations</v>
      </c>
      <c r="B265" s="302">
        <v>1.9177378162090009</v>
      </c>
      <c r="C265" s="302">
        <v>0.34989233163566907</v>
      </c>
      <c r="D265" s="302">
        <v>0.30897988486955025</v>
      </c>
      <c r="E265" s="302">
        <f t="shared" ref="E265:E272" si="119">SUM(B265:D265)</f>
        <v>2.5766100327142203</v>
      </c>
      <c r="F265" s="303"/>
      <c r="G265" s="302">
        <v>2.2492535909218181</v>
      </c>
      <c r="H265" s="302">
        <v>0.54102645780083847</v>
      </c>
      <c r="I265" s="302">
        <v>0.21516352066737124</v>
      </c>
      <c r="J265" s="302">
        <f t="shared" ref="J265:J267" si="120">SUM(G265:I265)</f>
        <v>3.0054435693900281</v>
      </c>
      <c r="K265" s="303"/>
      <c r="L265" s="302">
        <v>2.7351323829372314</v>
      </c>
      <c r="M265" s="302">
        <v>0.65123069983536064</v>
      </c>
      <c r="N265" s="302">
        <v>0.18556829792531104</v>
      </c>
      <c r="O265" s="302">
        <f t="shared" ref="O265:O272" si="121">SUM(L265:N265)</f>
        <v>3.5719313806979032</v>
      </c>
    </row>
    <row r="266" spans="1:15" s="236" customFormat="1" x14ac:dyDescent="0.2">
      <c r="A266" s="237" t="str">
        <f>name!E$6</f>
        <v>Associate professional occupations</v>
      </c>
      <c r="B266" s="302">
        <v>1.8249131564154457</v>
      </c>
      <c r="C266" s="302">
        <v>0.49106915482575081</v>
      </c>
      <c r="D266" s="302">
        <v>0.20419444318166019</v>
      </c>
      <c r="E266" s="302">
        <f t="shared" si="119"/>
        <v>2.5201767544228564</v>
      </c>
      <c r="F266" s="303"/>
      <c r="G266" s="302">
        <v>1.9387574537551227</v>
      </c>
      <c r="H266" s="302">
        <v>0.60812327296704605</v>
      </c>
      <c r="I266" s="302">
        <v>0.14564137736357463</v>
      </c>
      <c r="J266" s="302">
        <f t="shared" si="120"/>
        <v>2.692522104085743</v>
      </c>
      <c r="K266" s="303"/>
      <c r="L266" s="302">
        <v>2.4342909749191501</v>
      </c>
      <c r="M266" s="302">
        <v>0.67107606395910269</v>
      </c>
      <c r="N266" s="302">
        <v>0.16274889701977155</v>
      </c>
      <c r="O266" s="302">
        <f t="shared" si="121"/>
        <v>3.2681159358980243</v>
      </c>
    </row>
    <row r="267" spans="1:15" s="236" customFormat="1" x14ac:dyDescent="0.2">
      <c r="A267" s="237" t="str">
        <f>name!E$7</f>
        <v>Administrative and secretarial occupations</v>
      </c>
      <c r="B267" s="302">
        <v>1.387196139009107</v>
      </c>
      <c r="C267" s="302">
        <v>1.4128084989106906</v>
      </c>
      <c r="D267" s="302">
        <v>0.16639220178827133</v>
      </c>
      <c r="E267" s="302">
        <f t="shared" si="119"/>
        <v>2.9663968397080689</v>
      </c>
      <c r="F267" s="303"/>
      <c r="G267" s="302">
        <v>1.2685556450266093</v>
      </c>
      <c r="H267" s="302">
        <v>1.7059825225343335</v>
      </c>
      <c r="I267" s="302">
        <v>0.14212786493008242</v>
      </c>
      <c r="J267" s="302">
        <f t="shared" si="120"/>
        <v>3.1166660324910254</v>
      </c>
      <c r="K267" s="303"/>
      <c r="L267" s="302">
        <v>1.2109425940205008</v>
      </c>
      <c r="M267" s="302">
        <v>1.5734466359554666</v>
      </c>
      <c r="N267" s="302">
        <v>0.16850454919232238</v>
      </c>
      <c r="O267" s="302">
        <f t="shared" si="121"/>
        <v>2.9528937791682894</v>
      </c>
    </row>
    <row r="268" spans="1:15" s="236" customFormat="1" x14ac:dyDescent="0.2">
      <c r="A268" s="237" t="str">
        <f>name!E$8</f>
        <v>Skilled trades occupations</v>
      </c>
      <c r="B268" s="302">
        <v>0.65383141973704295</v>
      </c>
      <c r="C268" s="302">
        <v>0.11874336921324261</v>
      </c>
      <c r="D268" s="302">
        <v>0.42909094356988614</v>
      </c>
      <c r="E268" s="302">
        <f t="shared" si="119"/>
        <v>1.2016657325201716</v>
      </c>
      <c r="F268" s="303"/>
      <c r="G268" s="302">
        <v>0.49465294999826842</v>
      </c>
      <c r="H268" s="302">
        <v>9.2322974135249009E-2</v>
      </c>
      <c r="I268" s="302">
        <v>0.24601725064954366</v>
      </c>
      <c r="J268" s="302">
        <f>SUM(G268:I268)</f>
        <v>0.83299317478306101</v>
      </c>
      <c r="K268" s="303"/>
      <c r="L268" s="302">
        <v>0.57583599288249454</v>
      </c>
      <c r="M268" s="302">
        <v>0.13733752640455324</v>
      </c>
      <c r="N268" s="302">
        <v>0.35128211358650296</v>
      </c>
      <c r="O268" s="302">
        <f t="shared" si="121"/>
        <v>1.0644556328735506</v>
      </c>
    </row>
    <row r="269" spans="1:15" s="236" customFormat="1" x14ac:dyDescent="0.2">
      <c r="A269" s="237" t="str">
        <f>name!E$9</f>
        <v>Caring, leisure and other service occupations</v>
      </c>
      <c r="B269" s="302">
        <v>0.28802305091027147</v>
      </c>
      <c r="C269" s="302">
        <v>0.15959526575998012</v>
      </c>
      <c r="D269" s="302">
        <v>7.835656844473203E-2</v>
      </c>
      <c r="E269" s="302">
        <f t="shared" si="119"/>
        <v>0.52597488511498358</v>
      </c>
      <c r="F269" s="303"/>
      <c r="G269" s="302">
        <v>0.25940499176537074</v>
      </c>
      <c r="H269" s="302">
        <v>0.16499835987076425</v>
      </c>
      <c r="I269" s="302">
        <v>5.7283937002645592E-2</v>
      </c>
      <c r="J269" s="302">
        <f t="shared" ref="J269:J272" si="122">SUM(G269:I269)</f>
        <v>0.48168728863878058</v>
      </c>
      <c r="K269" s="303"/>
      <c r="L269" s="302">
        <v>0.31491728561306853</v>
      </c>
      <c r="M269" s="302">
        <v>0.14642213320941105</v>
      </c>
      <c r="N269" s="302">
        <v>0.10722411046192282</v>
      </c>
      <c r="O269" s="302">
        <f t="shared" si="121"/>
        <v>0.56856352928440246</v>
      </c>
    </row>
    <row r="270" spans="1:15" s="236" customFormat="1" x14ac:dyDescent="0.2">
      <c r="A270" s="237" t="str">
        <f>name!E$10</f>
        <v>Sales and customer service occupations</v>
      </c>
      <c r="B270" s="302">
        <v>0.96247274846279562</v>
      </c>
      <c r="C270" s="302">
        <v>0.54145062745900596</v>
      </c>
      <c r="D270" s="302">
        <v>0.2109302743582307</v>
      </c>
      <c r="E270" s="302">
        <f t="shared" si="119"/>
        <v>1.7148536502800322</v>
      </c>
      <c r="F270" s="303"/>
      <c r="G270" s="302">
        <v>0.78837316161117865</v>
      </c>
      <c r="H270" s="302">
        <v>0.57747860538090434</v>
      </c>
      <c r="I270" s="302">
        <v>0.13329952256776062</v>
      </c>
      <c r="J270" s="302">
        <f t="shared" si="122"/>
        <v>1.4991512895598436</v>
      </c>
      <c r="K270" s="303"/>
      <c r="L270" s="302">
        <v>0.90026631670033685</v>
      </c>
      <c r="M270" s="302">
        <v>0.62844121859091318</v>
      </c>
      <c r="N270" s="302">
        <v>0.12310084514213537</v>
      </c>
      <c r="O270" s="302">
        <f t="shared" si="121"/>
        <v>1.6518083804333854</v>
      </c>
    </row>
    <row r="271" spans="1:15" s="236" customFormat="1" x14ac:dyDescent="0.2">
      <c r="A271" s="237" t="str">
        <f>name!E$11</f>
        <v>Process, plant and machine operatives</v>
      </c>
      <c r="B271" s="302">
        <v>0.12686603953795694</v>
      </c>
      <c r="C271" s="302">
        <v>4.0621904850935198E-2</v>
      </c>
      <c r="D271" s="302">
        <v>1.7582732119727666E-2</v>
      </c>
      <c r="E271" s="302">
        <f t="shared" si="119"/>
        <v>0.1850706765086198</v>
      </c>
      <c r="F271" s="303"/>
      <c r="G271" s="302">
        <v>9.2451499009337024E-2</v>
      </c>
      <c r="H271" s="302">
        <v>3.0463349249065387E-2</v>
      </c>
      <c r="I271" s="302">
        <v>1.4380820392588914E-2</v>
      </c>
      <c r="J271" s="302">
        <f t="shared" si="122"/>
        <v>0.13729566865099133</v>
      </c>
      <c r="K271" s="303"/>
      <c r="L271" s="302">
        <v>9.1033202056836501E-2</v>
      </c>
      <c r="M271" s="302">
        <v>3.2993300727131539E-2</v>
      </c>
      <c r="N271" s="302">
        <v>1.9750049662142447E-2</v>
      </c>
      <c r="O271" s="302">
        <f t="shared" si="121"/>
        <v>0.14377655244611048</v>
      </c>
    </row>
    <row r="272" spans="1:15" s="236" customFormat="1" x14ac:dyDescent="0.2">
      <c r="A272" s="237" t="str">
        <f>name!E$12</f>
        <v>Elementary occupations</v>
      </c>
      <c r="B272" s="302">
        <v>0.20837099594055242</v>
      </c>
      <c r="C272" s="302">
        <v>0.37638934708375699</v>
      </c>
      <c r="D272" s="302">
        <v>8.2820292609210547E-2</v>
      </c>
      <c r="E272" s="302">
        <f t="shared" si="119"/>
        <v>0.66758063563351988</v>
      </c>
      <c r="F272" s="303"/>
      <c r="G272" s="302">
        <v>0.1580844621211723</v>
      </c>
      <c r="H272" s="302">
        <v>0.35920154676567323</v>
      </c>
      <c r="I272" s="302">
        <v>4.0820442730343319E-2</v>
      </c>
      <c r="J272" s="302">
        <f t="shared" si="122"/>
        <v>0.55810645161718886</v>
      </c>
      <c r="K272" s="303"/>
      <c r="L272" s="302">
        <v>0.1674740076346499</v>
      </c>
      <c r="M272" s="302">
        <v>0.20005355377477488</v>
      </c>
      <c r="N272" s="302">
        <v>8.2272760266514866E-2</v>
      </c>
      <c r="O272" s="302">
        <f t="shared" si="121"/>
        <v>0.44980032167593964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9.5985694094341021</v>
      </c>
      <c r="C274" s="311">
        <f t="shared" ref="C274:E274" si="123">SUM(C264:C272)</f>
        <v>3.9947168683734331</v>
      </c>
      <c r="D274" s="311">
        <f t="shared" si="123"/>
        <v>2.3247137221924752</v>
      </c>
      <c r="E274" s="311">
        <f t="shared" si="123"/>
        <v>15.91800000000001</v>
      </c>
      <c r="F274" s="311"/>
      <c r="G274" s="311">
        <f t="shared" ref="G274:J274" si="124">SUM(G264:G272)</f>
        <v>9.5206983273753423</v>
      </c>
      <c r="H274" s="311">
        <f t="shared" si="124"/>
        <v>4.7658635075357685</v>
      </c>
      <c r="I274" s="311">
        <f t="shared" si="124"/>
        <v>1.7254381650888448</v>
      </c>
      <c r="J274" s="311">
        <f t="shared" si="124"/>
        <v>16.011999999999958</v>
      </c>
      <c r="K274" s="311"/>
      <c r="L274" s="311">
        <f t="shared" ref="L274:O274" si="125">SUM(L264:L272)</f>
        <v>10.854695435318204</v>
      </c>
      <c r="M274" s="311">
        <f t="shared" si="125"/>
        <v>4.7010183124190563</v>
      </c>
      <c r="N274" s="311">
        <f t="shared" si="125"/>
        <v>2.0062862522627216</v>
      </c>
      <c r="O274" s="311">
        <f t="shared" si="125"/>
        <v>17.56199999999998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6.0759751817239298</v>
      </c>
      <c r="C281" s="302">
        <v>1.3219042472661493</v>
      </c>
      <c r="D281" s="302">
        <v>1.6680507611504523</v>
      </c>
      <c r="E281" s="302">
        <f>SUM(B281:D281)</f>
        <v>9.0659301901405307</v>
      </c>
      <c r="F281" s="303"/>
      <c r="G281" s="302">
        <v>6.5664790971238265</v>
      </c>
      <c r="H281" s="302">
        <v>1.573362879644939</v>
      </c>
      <c r="I281" s="302">
        <v>1.6681155957854399</v>
      </c>
      <c r="J281" s="302">
        <f>SUM(G281:I281)</f>
        <v>9.807957572554205</v>
      </c>
      <c r="K281" s="303"/>
      <c r="L281" s="302">
        <v>6.0734589011825166</v>
      </c>
      <c r="M281" s="302">
        <v>2.0689705678461401</v>
      </c>
      <c r="N281" s="302">
        <v>2.2127309799061008</v>
      </c>
      <c r="O281" s="302">
        <f>SUM(L281:N281)</f>
        <v>10.355160448934758</v>
      </c>
    </row>
    <row r="282" spans="1:15" s="236" customFormat="1" x14ac:dyDescent="0.2">
      <c r="A282" s="237" t="str">
        <f>name!E$5</f>
        <v>Professional occupations</v>
      </c>
      <c r="B282" s="302">
        <v>15.55935966391967</v>
      </c>
      <c r="C282" s="302">
        <v>2.4678563652330539</v>
      </c>
      <c r="D282" s="302">
        <v>5.3618309370472543</v>
      </c>
      <c r="E282" s="302">
        <f t="shared" ref="E282:E289" si="126">SUM(B282:D282)</f>
        <v>23.389046966199981</v>
      </c>
      <c r="F282" s="303"/>
      <c r="G282" s="302">
        <v>19.607127141426616</v>
      </c>
      <c r="H282" s="302">
        <v>2.8991784756518655</v>
      </c>
      <c r="I282" s="302">
        <v>4.4693096717899321</v>
      </c>
      <c r="J282" s="302">
        <f t="shared" ref="J282:J284" si="127">SUM(G282:I282)</f>
        <v>26.975615288868415</v>
      </c>
      <c r="K282" s="303"/>
      <c r="L282" s="302">
        <v>24.631115772858625</v>
      </c>
      <c r="M282" s="302">
        <v>3.9346357438047628</v>
      </c>
      <c r="N282" s="302">
        <v>5.0972721204361751</v>
      </c>
      <c r="O282" s="302">
        <f t="shared" ref="O282:O289" si="128">SUM(L282:N282)</f>
        <v>33.663023637099563</v>
      </c>
    </row>
    <row r="283" spans="1:15" s="236" customFormat="1" x14ac:dyDescent="0.2">
      <c r="A283" s="237" t="str">
        <f>name!E$6</f>
        <v>Associate professional occupations</v>
      </c>
      <c r="B283" s="302">
        <v>7.5392904705250148</v>
      </c>
      <c r="C283" s="302">
        <v>1.8894692719921065</v>
      </c>
      <c r="D283" s="302">
        <v>1.9947882025187977</v>
      </c>
      <c r="E283" s="302">
        <f t="shared" si="126"/>
        <v>11.423547945035919</v>
      </c>
      <c r="F283" s="303"/>
      <c r="G283" s="302">
        <v>8.597321902535656</v>
      </c>
      <c r="H283" s="302">
        <v>1.8792828590928607</v>
      </c>
      <c r="I283" s="302">
        <v>1.6641957235255218</v>
      </c>
      <c r="J283" s="302">
        <f t="shared" si="127"/>
        <v>12.140800485154038</v>
      </c>
      <c r="K283" s="303"/>
      <c r="L283" s="302">
        <v>9.5044653142884652</v>
      </c>
      <c r="M283" s="302">
        <v>2.2113445938418055</v>
      </c>
      <c r="N283" s="302">
        <v>2.0617381230109579</v>
      </c>
      <c r="O283" s="302">
        <f t="shared" si="128"/>
        <v>13.77754803114123</v>
      </c>
    </row>
    <row r="284" spans="1:15" s="236" customFormat="1" x14ac:dyDescent="0.2">
      <c r="A284" s="237" t="str">
        <f>name!E$7</f>
        <v>Administrative and secretarial occupations</v>
      </c>
      <c r="B284" s="302">
        <v>4.7108168726491444</v>
      </c>
      <c r="C284" s="302">
        <v>4.6516459805189792</v>
      </c>
      <c r="D284" s="302">
        <v>0.99415790856160746</v>
      </c>
      <c r="E284" s="302">
        <f t="shared" si="126"/>
        <v>10.356620761729731</v>
      </c>
      <c r="F284" s="303"/>
      <c r="G284" s="302">
        <v>4.523654594106695</v>
      </c>
      <c r="H284" s="302">
        <v>3.2526447758558992</v>
      </c>
      <c r="I284" s="302">
        <v>0.75757431118520369</v>
      </c>
      <c r="J284" s="302">
        <f t="shared" si="127"/>
        <v>8.5338736811477975</v>
      </c>
      <c r="K284" s="303"/>
      <c r="L284" s="302">
        <v>3.6328408409405046</v>
      </c>
      <c r="M284" s="302">
        <v>2.9234606457473338</v>
      </c>
      <c r="N284" s="302">
        <v>0.73770796749493495</v>
      </c>
      <c r="O284" s="302">
        <f t="shared" si="128"/>
        <v>7.2940094541827731</v>
      </c>
    </row>
    <row r="285" spans="1:15" s="236" customFormat="1" x14ac:dyDescent="0.2">
      <c r="A285" s="237" t="str">
        <f>name!E$8</f>
        <v>Skilled trades occupations</v>
      </c>
      <c r="B285" s="302">
        <v>1.214758439829118</v>
      </c>
      <c r="C285" s="302">
        <v>0.29756405317195744</v>
      </c>
      <c r="D285" s="302">
        <v>0.3015905264437066</v>
      </c>
      <c r="E285" s="302">
        <f t="shared" si="126"/>
        <v>1.8139130194447821</v>
      </c>
      <c r="F285" s="303"/>
      <c r="G285" s="302">
        <v>0.94564734859146204</v>
      </c>
      <c r="H285" s="302">
        <v>0.17879078452617267</v>
      </c>
      <c r="I285" s="302">
        <v>0.22527067481445492</v>
      </c>
      <c r="J285" s="302">
        <f>SUM(G285:I285)</f>
        <v>1.3497088079320896</v>
      </c>
      <c r="K285" s="303"/>
      <c r="L285" s="302">
        <v>0.88353039379546594</v>
      </c>
      <c r="M285" s="302">
        <v>0.25734752283296403</v>
      </c>
      <c r="N285" s="302">
        <v>0.35056104172003033</v>
      </c>
      <c r="O285" s="302">
        <f t="shared" si="128"/>
        <v>1.4914389583484602</v>
      </c>
    </row>
    <row r="286" spans="1:15" s="236" customFormat="1" x14ac:dyDescent="0.2">
      <c r="A286" s="237" t="str">
        <f>name!E$9</f>
        <v>Caring, leisure and other service occupations</v>
      </c>
      <c r="B286" s="302">
        <v>0.56756862360217175</v>
      </c>
      <c r="C286" s="302">
        <v>0.24001417994283253</v>
      </c>
      <c r="D286" s="302">
        <v>0.35938829463415245</v>
      </c>
      <c r="E286" s="302">
        <f t="shared" si="126"/>
        <v>1.1669710981791568</v>
      </c>
      <c r="F286" s="303"/>
      <c r="G286" s="302">
        <v>1.0241432043400986</v>
      </c>
      <c r="H286" s="302">
        <v>0.45767755786492137</v>
      </c>
      <c r="I286" s="302">
        <v>0.51944578380390116</v>
      </c>
      <c r="J286" s="302">
        <f t="shared" ref="J286:J289" si="129">SUM(G286:I286)</f>
        <v>2.001266546008921</v>
      </c>
      <c r="K286" s="303"/>
      <c r="L286" s="302">
        <v>1.3536536079708199</v>
      </c>
      <c r="M286" s="302">
        <v>0.61244200019127937</v>
      </c>
      <c r="N286" s="302">
        <v>0.78788764901435149</v>
      </c>
      <c r="O286" s="302">
        <f t="shared" si="128"/>
        <v>2.7539832571764506</v>
      </c>
    </row>
    <row r="287" spans="1:15" s="236" customFormat="1" x14ac:dyDescent="0.2">
      <c r="A287" s="237" t="str">
        <f>name!E$10</f>
        <v>Sales and customer service occupations</v>
      </c>
      <c r="B287" s="302">
        <v>1.0639760838037791</v>
      </c>
      <c r="C287" s="302">
        <v>0.69709288090678245</v>
      </c>
      <c r="D287" s="302">
        <v>0.34041773603995196</v>
      </c>
      <c r="E287" s="302">
        <f t="shared" si="126"/>
        <v>2.1014867007505136</v>
      </c>
      <c r="F287" s="303"/>
      <c r="G287" s="302">
        <v>0.9795499303590266</v>
      </c>
      <c r="H287" s="302">
        <v>0.52993850710907908</v>
      </c>
      <c r="I287" s="302">
        <v>0.20596284869422482</v>
      </c>
      <c r="J287" s="302">
        <f t="shared" si="129"/>
        <v>1.7154512861623306</v>
      </c>
      <c r="K287" s="303"/>
      <c r="L287" s="302">
        <v>0.9934379175198399</v>
      </c>
      <c r="M287" s="302">
        <v>0.60776211758820609</v>
      </c>
      <c r="N287" s="302">
        <v>0.19673833835038995</v>
      </c>
      <c r="O287" s="302">
        <f t="shared" si="128"/>
        <v>1.797938373458436</v>
      </c>
    </row>
    <row r="288" spans="1:15" s="236" customFormat="1" x14ac:dyDescent="0.2">
      <c r="A288" s="237" t="str">
        <f>name!E$11</f>
        <v>Process, plant and machine operatives</v>
      </c>
      <c r="B288" s="302">
        <v>0.33152643072079319</v>
      </c>
      <c r="C288" s="302">
        <v>0.24665655304391915</v>
      </c>
      <c r="D288" s="302">
        <v>9.1330516064318176E-2</v>
      </c>
      <c r="E288" s="302">
        <f t="shared" si="126"/>
        <v>0.66951349982903052</v>
      </c>
      <c r="F288" s="303"/>
      <c r="G288" s="302">
        <v>0.23968820891612455</v>
      </c>
      <c r="H288" s="302">
        <v>0.2033826555523367</v>
      </c>
      <c r="I288" s="302">
        <v>8.1755553380447904E-2</v>
      </c>
      <c r="J288" s="302">
        <f t="shared" si="129"/>
        <v>0.52482641784890915</v>
      </c>
      <c r="K288" s="303"/>
      <c r="L288" s="302">
        <v>0.19500414089128731</v>
      </c>
      <c r="M288" s="302">
        <v>0.28867745548329365</v>
      </c>
      <c r="N288" s="302">
        <v>0.10327164259563668</v>
      </c>
      <c r="O288" s="302">
        <f t="shared" si="128"/>
        <v>0.58695323897021767</v>
      </c>
    </row>
    <row r="289" spans="1:15" s="236" customFormat="1" x14ac:dyDescent="0.2">
      <c r="A289" s="237" t="str">
        <f>name!E$12</f>
        <v>Elementary occupations</v>
      </c>
      <c r="B289" s="302">
        <v>0.75061436750799237</v>
      </c>
      <c r="C289" s="302">
        <v>0.62144556180205301</v>
      </c>
      <c r="D289" s="302">
        <v>0.15290988938031977</v>
      </c>
      <c r="E289" s="302">
        <f t="shared" si="126"/>
        <v>1.5249698186903653</v>
      </c>
      <c r="F289" s="303"/>
      <c r="G289" s="302">
        <v>0.624473119971381</v>
      </c>
      <c r="H289" s="302">
        <v>0.47787669346636436</v>
      </c>
      <c r="I289" s="302">
        <v>0.10215010088555276</v>
      </c>
      <c r="J289" s="302">
        <f t="shared" si="129"/>
        <v>1.2044999143232982</v>
      </c>
      <c r="K289" s="303"/>
      <c r="L289" s="302">
        <v>0.56519799362311984</v>
      </c>
      <c r="M289" s="302">
        <v>0.54574666114104553</v>
      </c>
      <c r="N289" s="302">
        <v>0.13599994592387524</v>
      </c>
      <c r="O289" s="302">
        <f t="shared" si="128"/>
        <v>1.2469446006880407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37.81388613428161</v>
      </c>
      <c r="C291" s="311">
        <f t="shared" ref="C291:E291" si="130">SUM(C281:C289)</f>
        <v>12.433649093877833</v>
      </c>
      <c r="D291" s="311">
        <f t="shared" si="130"/>
        <v>11.26446477184056</v>
      </c>
      <c r="E291" s="311">
        <f t="shared" si="130"/>
        <v>61.512000000000008</v>
      </c>
      <c r="F291" s="311"/>
      <c r="G291" s="311">
        <f t="shared" ref="G291:J291" si="131">SUM(G281:G289)</f>
        <v>43.108084547370893</v>
      </c>
      <c r="H291" s="311">
        <f t="shared" si="131"/>
        <v>11.452135188764439</v>
      </c>
      <c r="I291" s="311">
        <f t="shared" si="131"/>
        <v>9.6937802638646797</v>
      </c>
      <c r="J291" s="311">
        <f t="shared" si="131"/>
        <v>64.253999999999991</v>
      </c>
      <c r="K291" s="311"/>
      <c r="L291" s="311">
        <f t="shared" ref="L291:O291" si="132">SUM(L281:L289)</f>
        <v>47.832704883070647</v>
      </c>
      <c r="M291" s="311">
        <f t="shared" si="132"/>
        <v>13.450387308476831</v>
      </c>
      <c r="N291" s="311">
        <f t="shared" si="132"/>
        <v>11.683907808452451</v>
      </c>
      <c r="O291" s="311">
        <f t="shared" si="132"/>
        <v>72.966999999999942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4.9749888697256681</v>
      </c>
      <c r="C298" s="302">
        <v>0.73107258768370631</v>
      </c>
      <c r="D298" s="302">
        <v>1.4974315500824218</v>
      </c>
      <c r="E298" s="302">
        <f>SUM(B298:D298)</f>
        <v>7.2034930074917964</v>
      </c>
      <c r="F298" s="303"/>
      <c r="G298" s="302">
        <v>4.9267861949326672</v>
      </c>
      <c r="H298" s="302">
        <v>1.182124225593324</v>
      </c>
      <c r="I298" s="302">
        <v>1.7811382824611786</v>
      </c>
      <c r="J298" s="302">
        <f>SUM(G298:I298)</f>
        <v>7.8900487029871691</v>
      </c>
      <c r="K298" s="303"/>
      <c r="L298" s="302">
        <v>5.1862520362175184</v>
      </c>
      <c r="M298" s="302">
        <v>1.2983938174383678</v>
      </c>
      <c r="N298" s="302">
        <v>2.1674799266634701</v>
      </c>
      <c r="O298" s="302">
        <f>SUM(L298:N298)</f>
        <v>8.6521257803193556</v>
      </c>
    </row>
    <row r="299" spans="1:15" s="236" customFormat="1" x14ac:dyDescent="0.2">
      <c r="A299" s="237" t="str">
        <f>name!E$5</f>
        <v>Professional occupations</v>
      </c>
      <c r="B299" s="302">
        <v>4.9059393165043854</v>
      </c>
      <c r="C299" s="302">
        <v>0.79095258089341958</v>
      </c>
      <c r="D299" s="302">
        <v>1.1108163696746634</v>
      </c>
      <c r="E299" s="302">
        <f t="shared" ref="E299:E306" si="133">SUM(B299:D299)</f>
        <v>6.807708267072468</v>
      </c>
      <c r="F299" s="303"/>
      <c r="G299" s="302">
        <v>5.5349029099552425</v>
      </c>
      <c r="H299" s="302">
        <v>1.3574113040630611</v>
      </c>
      <c r="I299" s="302">
        <v>1.1618164035874026</v>
      </c>
      <c r="J299" s="302">
        <f t="shared" ref="J299:J301" si="134">SUM(G299:I299)</f>
        <v>8.0541306176057059</v>
      </c>
      <c r="K299" s="303"/>
      <c r="L299" s="302">
        <v>7.5754380611331094</v>
      </c>
      <c r="M299" s="302">
        <v>2.1567277233025033</v>
      </c>
      <c r="N299" s="302">
        <v>1.1233567460797564</v>
      </c>
      <c r="O299" s="302">
        <f t="shared" ref="O299:O306" si="135">SUM(L299:N299)</f>
        <v>10.855522530515369</v>
      </c>
    </row>
    <row r="300" spans="1:15" s="236" customFormat="1" x14ac:dyDescent="0.2">
      <c r="A300" s="237" t="str">
        <f>name!E$6</f>
        <v>Associate professional occupations</v>
      </c>
      <c r="B300" s="302">
        <v>6.0686136037594114</v>
      </c>
      <c r="C300" s="302">
        <v>1.1581952596299647</v>
      </c>
      <c r="D300" s="302">
        <v>2.5136931533245539</v>
      </c>
      <c r="E300" s="302">
        <f t="shared" si="133"/>
        <v>9.7405020167139291</v>
      </c>
      <c r="F300" s="303"/>
      <c r="G300" s="302">
        <v>6.163401157243908</v>
      </c>
      <c r="H300" s="302">
        <v>1.573231632206824</v>
      </c>
      <c r="I300" s="302">
        <v>2.6450857148124465</v>
      </c>
      <c r="J300" s="302">
        <f t="shared" si="134"/>
        <v>10.38171850426318</v>
      </c>
      <c r="K300" s="303"/>
      <c r="L300" s="302">
        <v>6.7262104176042925</v>
      </c>
      <c r="M300" s="302">
        <v>2.0669878462036846</v>
      </c>
      <c r="N300" s="302">
        <v>2.7233547657634154</v>
      </c>
      <c r="O300" s="302">
        <f t="shared" si="135"/>
        <v>11.516553029571392</v>
      </c>
    </row>
    <row r="301" spans="1:15" s="236" customFormat="1" x14ac:dyDescent="0.2">
      <c r="A301" s="237" t="str">
        <f>name!E$7</f>
        <v>Administrative and secretarial occupations</v>
      </c>
      <c r="B301" s="302">
        <v>4.0421836354848102</v>
      </c>
      <c r="C301" s="302">
        <v>2.0753241878522619</v>
      </c>
      <c r="D301" s="302">
        <v>0.70895686836219718</v>
      </c>
      <c r="E301" s="302">
        <f t="shared" si="133"/>
        <v>6.8264646916992691</v>
      </c>
      <c r="F301" s="303"/>
      <c r="G301" s="302">
        <v>3.6479358924913012</v>
      </c>
      <c r="H301" s="302">
        <v>2.3429761228569337</v>
      </c>
      <c r="I301" s="302">
        <v>0.69563698267044738</v>
      </c>
      <c r="J301" s="302">
        <f t="shared" si="134"/>
        <v>6.6865489980186821</v>
      </c>
      <c r="K301" s="303"/>
      <c r="L301" s="302">
        <v>4.3584518969225661</v>
      </c>
      <c r="M301" s="302">
        <v>2.6076097918990415</v>
      </c>
      <c r="N301" s="302">
        <v>0.90541094275370304</v>
      </c>
      <c r="O301" s="302">
        <f t="shared" si="135"/>
        <v>7.871472631575311</v>
      </c>
    </row>
    <row r="302" spans="1:15" s="236" customFormat="1" x14ac:dyDescent="0.2">
      <c r="A302" s="237" t="str">
        <f>name!E$8</f>
        <v>Skilled trades occupations</v>
      </c>
      <c r="B302" s="302">
        <v>1.5560676083364571</v>
      </c>
      <c r="C302" s="302">
        <v>0.36263073153514969</v>
      </c>
      <c r="D302" s="302">
        <v>0.76770074771428864</v>
      </c>
      <c r="E302" s="302">
        <f t="shared" si="133"/>
        <v>2.6863990875858956</v>
      </c>
      <c r="F302" s="303"/>
      <c r="G302" s="302">
        <v>1.0991311011828506</v>
      </c>
      <c r="H302" s="302">
        <v>0.30114625730149774</v>
      </c>
      <c r="I302" s="302">
        <v>0.67663902536094933</v>
      </c>
      <c r="J302" s="302">
        <f>SUM(G302:I302)</f>
        <v>2.0769163838452975</v>
      </c>
      <c r="K302" s="303"/>
      <c r="L302" s="302">
        <v>1.0504687628779412</v>
      </c>
      <c r="M302" s="302">
        <v>0.5582894911069336</v>
      </c>
      <c r="N302" s="302">
        <v>0.85117394094144971</v>
      </c>
      <c r="O302" s="302">
        <f t="shared" si="135"/>
        <v>2.4599321949263246</v>
      </c>
    </row>
    <row r="303" spans="1:15" s="236" customFormat="1" x14ac:dyDescent="0.2">
      <c r="A303" s="237" t="str">
        <f>name!E$9</f>
        <v>Caring, leisure and other service occupations</v>
      </c>
      <c r="B303" s="302">
        <v>2.0240125811616192</v>
      </c>
      <c r="C303" s="302">
        <v>1.6215491702719709</v>
      </c>
      <c r="D303" s="302">
        <v>0.86691295918343203</v>
      </c>
      <c r="E303" s="302">
        <f t="shared" si="133"/>
        <v>4.5124747106170222</v>
      </c>
      <c r="F303" s="303"/>
      <c r="G303" s="302">
        <v>1.8194780287740988</v>
      </c>
      <c r="H303" s="302">
        <v>1.9166152358033732</v>
      </c>
      <c r="I303" s="302">
        <v>1.1615936181377831</v>
      </c>
      <c r="J303" s="302">
        <f t="shared" ref="J303:J306" si="136">SUM(G303:I303)</f>
        <v>4.8976868827152558</v>
      </c>
      <c r="K303" s="303"/>
      <c r="L303" s="302">
        <v>2.3017140196140939</v>
      </c>
      <c r="M303" s="302">
        <v>2.1821113991863275</v>
      </c>
      <c r="N303" s="302">
        <v>1.3934551578393635</v>
      </c>
      <c r="O303" s="302">
        <f t="shared" si="135"/>
        <v>5.8772805766397846</v>
      </c>
    </row>
    <row r="304" spans="1:15" s="236" customFormat="1" x14ac:dyDescent="0.2">
      <c r="A304" s="237" t="str">
        <f>name!E$10</f>
        <v>Sales and customer service occupations</v>
      </c>
      <c r="B304" s="302">
        <v>2.2271578304201474</v>
      </c>
      <c r="C304" s="302">
        <v>0.97600977693254454</v>
      </c>
      <c r="D304" s="302">
        <v>0.45621206966362038</v>
      </c>
      <c r="E304" s="302">
        <f t="shared" si="133"/>
        <v>3.6593796770163123</v>
      </c>
      <c r="F304" s="303"/>
      <c r="G304" s="302">
        <v>1.9302881934097442</v>
      </c>
      <c r="H304" s="302">
        <v>1.1743362639613761</v>
      </c>
      <c r="I304" s="302">
        <v>0.38849029042635713</v>
      </c>
      <c r="J304" s="302">
        <f t="shared" si="136"/>
        <v>3.4931147477974775</v>
      </c>
      <c r="K304" s="303"/>
      <c r="L304" s="302">
        <v>2.4210086308170893</v>
      </c>
      <c r="M304" s="302">
        <v>1.6408897426723283</v>
      </c>
      <c r="N304" s="302">
        <v>0.43347978508123963</v>
      </c>
      <c r="O304" s="302">
        <f t="shared" si="135"/>
        <v>4.4953781585706567</v>
      </c>
    </row>
    <row r="305" spans="1:15" s="236" customFormat="1" x14ac:dyDescent="0.2">
      <c r="A305" s="237" t="str">
        <f>name!E$11</f>
        <v>Process, plant and machine operatives</v>
      </c>
      <c r="B305" s="302">
        <v>1.4869236490303401</v>
      </c>
      <c r="C305" s="302">
        <v>0.87665089449972977</v>
      </c>
      <c r="D305" s="302">
        <v>0.1316497784845263</v>
      </c>
      <c r="E305" s="302">
        <f t="shared" si="133"/>
        <v>2.4952243220145958</v>
      </c>
      <c r="F305" s="303"/>
      <c r="G305" s="302">
        <v>1.1901020086988146</v>
      </c>
      <c r="H305" s="302">
        <v>1.1331336402722472</v>
      </c>
      <c r="I305" s="302">
        <v>0.16197259555024751</v>
      </c>
      <c r="J305" s="302">
        <f t="shared" si="136"/>
        <v>2.4852082445213091</v>
      </c>
      <c r="K305" s="303"/>
      <c r="L305" s="302">
        <v>1.065954208739722</v>
      </c>
      <c r="M305" s="302">
        <v>1.4086928800277274</v>
      </c>
      <c r="N305" s="302">
        <v>0.18809972648184944</v>
      </c>
      <c r="O305" s="302">
        <f t="shared" si="135"/>
        <v>2.662746815249299</v>
      </c>
    </row>
    <row r="306" spans="1:15" s="236" customFormat="1" x14ac:dyDescent="0.2">
      <c r="A306" s="237" t="str">
        <f>name!E$12</f>
        <v>Elementary occupations</v>
      </c>
      <c r="B306" s="302">
        <v>7.2123546713544222</v>
      </c>
      <c r="C306" s="302">
        <v>10.228679830002461</v>
      </c>
      <c r="D306" s="302">
        <v>1.2583197184317416</v>
      </c>
      <c r="E306" s="302">
        <f t="shared" si="133"/>
        <v>18.699354219788624</v>
      </c>
      <c r="F306" s="303"/>
      <c r="G306" s="302">
        <v>5.6915734834340759</v>
      </c>
      <c r="H306" s="302">
        <v>9.6564454135496653</v>
      </c>
      <c r="I306" s="302">
        <v>1.1146080212621892</v>
      </c>
      <c r="J306" s="302">
        <f t="shared" si="136"/>
        <v>16.462626918245931</v>
      </c>
      <c r="K306" s="303"/>
      <c r="L306" s="302">
        <v>6.7925479552739167</v>
      </c>
      <c r="M306" s="302">
        <v>9.0863715412059172</v>
      </c>
      <c r="N306" s="302">
        <v>1.3950687861526716</v>
      </c>
      <c r="O306" s="302">
        <f t="shared" si="135"/>
        <v>17.273988282632505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34.498241765777259</v>
      </c>
      <c r="C308" s="311">
        <f t="shared" ref="C308:E308" si="137">SUM(C298:C306)</f>
        <v>18.821065019301209</v>
      </c>
      <c r="D308" s="311">
        <f t="shared" si="137"/>
        <v>9.3116932149214442</v>
      </c>
      <c r="E308" s="311">
        <f t="shared" si="137"/>
        <v>62.630999999999908</v>
      </c>
      <c r="F308" s="311"/>
      <c r="G308" s="311">
        <f t="shared" ref="G308:J308" si="138">SUM(G298:G306)</f>
        <v>32.003598970122702</v>
      </c>
      <c r="H308" s="311">
        <f t="shared" si="138"/>
        <v>20.637420095608299</v>
      </c>
      <c r="I308" s="311">
        <f t="shared" si="138"/>
        <v>9.7869809342690015</v>
      </c>
      <c r="J308" s="311">
        <f t="shared" si="138"/>
        <v>62.428000000000011</v>
      </c>
      <c r="K308" s="311"/>
      <c r="L308" s="311">
        <f t="shared" ref="L308:O308" si="139">SUM(L298:L306)</f>
        <v>37.478045989200247</v>
      </c>
      <c r="M308" s="311">
        <f t="shared" si="139"/>
        <v>23.006074233042831</v>
      </c>
      <c r="N308" s="311">
        <f t="shared" si="139"/>
        <v>11.180879777756919</v>
      </c>
      <c r="O308" s="311">
        <f t="shared" si="139"/>
        <v>71.664999999999992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2.1425816698098008</v>
      </c>
      <c r="C315" s="302">
        <v>0.47730308081481837</v>
      </c>
      <c r="D315" s="302">
        <v>0.25503524206876599</v>
      </c>
      <c r="E315" s="302">
        <f>SUM(B315:D315)</f>
        <v>2.8749199926933851</v>
      </c>
      <c r="F315" s="303"/>
      <c r="G315" s="302">
        <v>2.3572443395058662</v>
      </c>
      <c r="H315" s="302">
        <v>0.691836957651917</v>
      </c>
      <c r="I315" s="302">
        <v>0.26238029277383856</v>
      </c>
      <c r="J315" s="302">
        <f>SUM(G315:I315)</f>
        <v>3.3114615899316213</v>
      </c>
      <c r="K315" s="303"/>
      <c r="L315" s="302">
        <v>2.2618739317867402</v>
      </c>
      <c r="M315" s="302">
        <v>0.81984908976848547</v>
      </c>
      <c r="N315" s="302">
        <v>0.2651346631828469</v>
      </c>
      <c r="O315" s="302">
        <f>SUM(L315:N315)</f>
        <v>3.3468576847380729</v>
      </c>
    </row>
    <row r="316" spans="1:15" s="236" customFormat="1" x14ac:dyDescent="0.2">
      <c r="A316" s="237" t="str">
        <f>name!E$5</f>
        <v>Professional occupations</v>
      </c>
      <c r="B316" s="302">
        <v>3.8789337504817167</v>
      </c>
      <c r="C316" s="302">
        <v>1.3021119337351865</v>
      </c>
      <c r="D316" s="302">
        <v>0.50948007314426969</v>
      </c>
      <c r="E316" s="302">
        <f t="shared" ref="E316:E323" si="140">SUM(B316:D316)</f>
        <v>5.6905257573611721</v>
      </c>
      <c r="F316" s="303"/>
      <c r="G316" s="302">
        <v>4.9639172529247775</v>
      </c>
      <c r="H316" s="302">
        <v>1.7899365093847399</v>
      </c>
      <c r="I316" s="302">
        <v>0.53905788627035378</v>
      </c>
      <c r="J316" s="302">
        <f t="shared" ref="J316:J318" si="141">SUM(G316:I316)</f>
        <v>7.2929116485798708</v>
      </c>
      <c r="K316" s="303"/>
      <c r="L316" s="302">
        <v>6.0026518765121439</v>
      </c>
      <c r="M316" s="302">
        <v>2.2173058466267457</v>
      </c>
      <c r="N316" s="302">
        <v>0.39026037440953215</v>
      </c>
      <c r="O316" s="302">
        <f t="shared" ref="O316:O323" si="142">SUM(L316:N316)</f>
        <v>8.6102180975484224</v>
      </c>
    </row>
    <row r="317" spans="1:15" s="236" customFormat="1" x14ac:dyDescent="0.2">
      <c r="A317" s="237" t="str">
        <f>name!E$6</f>
        <v>Associate professional occupations</v>
      </c>
      <c r="B317" s="302">
        <v>9.365955351293076</v>
      </c>
      <c r="C317" s="302">
        <v>1.644986240297464</v>
      </c>
      <c r="D317" s="302">
        <v>0.35712402498183371</v>
      </c>
      <c r="E317" s="302">
        <f t="shared" si="140"/>
        <v>11.368065616572375</v>
      </c>
      <c r="F317" s="303"/>
      <c r="G317" s="302">
        <v>10.352816671026474</v>
      </c>
      <c r="H317" s="302">
        <v>1.8270803845262797</v>
      </c>
      <c r="I317" s="302">
        <v>0.30467102406836144</v>
      </c>
      <c r="J317" s="302">
        <f t="shared" si="141"/>
        <v>12.484568079621116</v>
      </c>
      <c r="K317" s="303"/>
      <c r="L317" s="302">
        <v>10.200932841968834</v>
      </c>
      <c r="M317" s="302">
        <v>2.0311203344845539</v>
      </c>
      <c r="N317" s="302">
        <v>0.28339947810451838</v>
      </c>
      <c r="O317" s="302">
        <f t="shared" si="142"/>
        <v>12.515452654557906</v>
      </c>
    </row>
    <row r="318" spans="1:15" s="236" customFormat="1" x14ac:dyDescent="0.2">
      <c r="A318" s="237" t="str">
        <f>name!E$7</f>
        <v>Administrative and secretarial occupations</v>
      </c>
      <c r="B318" s="302">
        <v>4.254336825215618</v>
      </c>
      <c r="C318" s="302">
        <v>4.6321219246632301</v>
      </c>
      <c r="D318" s="302">
        <v>0.10890709992846578</v>
      </c>
      <c r="E318" s="302">
        <f t="shared" si="140"/>
        <v>8.9953658498073139</v>
      </c>
      <c r="F318" s="303"/>
      <c r="G318" s="302">
        <v>3.9455502332524119</v>
      </c>
      <c r="H318" s="302">
        <v>4.5061943555254587</v>
      </c>
      <c r="I318" s="302">
        <v>9.7245232057585493E-2</v>
      </c>
      <c r="J318" s="302">
        <f t="shared" si="141"/>
        <v>8.5489898208354553</v>
      </c>
      <c r="K318" s="303"/>
      <c r="L318" s="302">
        <v>2.9466665504387564</v>
      </c>
      <c r="M318" s="302">
        <v>4.2830563225457912</v>
      </c>
      <c r="N318" s="302">
        <v>5.472897962085134E-2</v>
      </c>
      <c r="O318" s="302">
        <f t="shared" si="142"/>
        <v>7.2844518526053985</v>
      </c>
    </row>
    <row r="319" spans="1:15" s="236" customFormat="1" x14ac:dyDescent="0.2">
      <c r="A319" s="237" t="str">
        <f>name!E$8</f>
        <v>Skilled trades occupations</v>
      </c>
      <c r="B319" s="302">
        <v>0.38110409359647041</v>
      </c>
      <c r="C319" s="302">
        <v>4.9690707582517049E-2</v>
      </c>
      <c r="D319" s="302">
        <v>0.18079596051660704</v>
      </c>
      <c r="E319" s="302">
        <f t="shared" si="140"/>
        <v>0.61159076169559445</v>
      </c>
      <c r="F319" s="303"/>
      <c r="G319" s="302">
        <v>0.30472673366211639</v>
      </c>
      <c r="H319" s="302">
        <v>4.0574279238947006E-2</v>
      </c>
      <c r="I319" s="302">
        <v>9.5621607863729058E-2</v>
      </c>
      <c r="J319" s="302">
        <f>SUM(G319:I319)</f>
        <v>0.44092262076479249</v>
      </c>
      <c r="K319" s="303"/>
      <c r="L319" s="302">
        <v>0.33744811603211738</v>
      </c>
      <c r="M319" s="302">
        <v>8.8000945648438467E-2</v>
      </c>
      <c r="N319" s="302">
        <v>0.10868801491314446</v>
      </c>
      <c r="O319" s="302">
        <f t="shared" si="142"/>
        <v>0.53413707659370036</v>
      </c>
    </row>
    <row r="320" spans="1:15" s="236" customFormat="1" x14ac:dyDescent="0.2">
      <c r="A320" s="237" t="str">
        <f>name!E$9</f>
        <v>Caring, leisure and other service occupations</v>
      </c>
      <c r="B320" s="302">
        <v>0.71461941870796097</v>
      </c>
      <c r="C320" s="302">
        <v>0.31304513901310088</v>
      </c>
      <c r="D320" s="302">
        <v>8.9810763672193622E-2</v>
      </c>
      <c r="E320" s="302">
        <f t="shared" si="140"/>
        <v>1.1174753213932556</v>
      </c>
      <c r="F320" s="303"/>
      <c r="G320" s="302">
        <v>0.67324087597109949</v>
      </c>
      <c r="H320" s="302">
        <v>0.32124240475193394</v>
      </c>
      <c r="I320" s="302">
        <v>0.1084235683856357</v>
      </c>
      <c r="J320" s="302">
        <f t="shared" ref="J320:J323" si="143">SUM(G320:I320)</f>
        <v>1.1029068491086691</v>
      </c>
      <c r="K320" s="303"/>
      <c r="L320" s="302">
        <v>0.76896901344267965</v>
      </c>
      <c r="M320" s="302">
        <v>0.3284926709005766</v>
      </c>
      <c r="N320" s="302">
        <v>0.12059450414664813</v>
      </c>
      <c r="O320" s="302">
        <f t="shared" si="142"/>
        <v>1.2180561884899044</v>
      </c>
    </row>
    <row r="321" spans="1:15" s="236" customFormat="1" x14ac:dyDescent="0.2">
      <c r="A321" s="237" t="str">
        <f>name!E$10</f>
        <v>Sales and customer service occupations</v>
      </c>
      <c r="B321" s="302">
        <v>0.36470745576958336</v>
      </c>
      <c r="C321" s="302">
        <v>0.42573271939684149</v>
      </c>
      <c r="D321" s="302">
        <v>6.5859732225614961E-2</v>
      </c>
      <c r="E321" s="302">
        <f t="shared" si="140"/>
        <v>0.85629990739203976</v>
      </c>
      <c r="F321" s="303"/>
      <c r="G321" s="302">
        <v>0.3501594495292808</v>
      </c>
      <c r="H321" s="302">
        <v>0.45473830667181075</v>
      </c>
      <c r="I321" s="302">
        <v>4.7600443298834269E-2</v>
      </c>
      <c r="J321" s="302">
        <f t="shared" si="143"/>
        <v>0.85249819949992578</v>
      </c>
      <c r="K321" s="303"/>
      <c r="L321" s="302">
        <v>0.3460502998222198</v>
      </c>
      <c r="M321" s="302">
        <v>0.54323335729617295</v>
      </c>
      <c r="N321" s="302">
        <v>4.3444558898168555E-2</v>
      </c>
      <c r="O321" s="302">
        <f t="shared" si="142"/>
        <v>0.93272821601656131</v>
      </c>
    </row>
    <row r="322" spans="1:15" s="236" customFormat="1" x14ac:dyDescent="0.2">
      <c r="A322" s="237" t="str">
        <f>name!E$11</f>
        <v>Process, plant and machine operatives</v>
      </c>
      <c r="B322" s="302">
        <v>0.23892355316240579</v>
      </c>
      <c r="C322" s="302">
        <v>0.13867123242126481</v>
      </c>
      <c r="D322" s="302">
        <v>3.5499603219693969E-2</v>
      </c>
      <c r="E322" s="302">
        <f t="shared" si="140"/>
        <v>0.41309438880336458</v>
      </c>
      <c r="F322" s="303"/>
      <c r="G322" s="302">
        <v>0.18011882883282787</v>
      </c>
      <c r="H322" s="302">
        <v>0.11067153405162351</v>
      </c>
      <c r="I322" s="302">
        <v>4.1729165318375817E-2</v>
      </c>
      <c r="J322" s="302">
        <f t="shared" si="143"/>
        <v>0.33251952820282721</v>
      </c>
      <c r="K322" s="303"/>
      <c r="L322" s="302">
        <v>0.17282014433942436</v>
      </c>
      <c r="M322" s="302">
        <v>0.15187583178182762</v>
      </c>
      <c r="N322" s="302">
        <v>0.1066363185703917</v>
      </c>
      <c r="O322" s="302">
        <f t="shared" si="142"/>
        <v>0.43133229469164369</v>
      </c>
    </row>
    <row r="323" spans="1:15" s="236" customFormat="1" x14ac:dyDescent="0.2">
      <c r="A323" s="237" t="str">
        <f>name!E$12</f>
        <v>Elementary occupations</v>
      </c>
      <c r="B323" s="302">
        <v>0.5630601251474161</v>
      </c>
      <c r="C323" s="302">
        <v>0.8030384059443918</v>
      </c>
      <c r="D323" s="302">
        <v>0.37156387318970746</v>
      </c>
      <c r="E323" s="302">
        <f t="shared" si="140"/>
        <v>1.7376624042815154</v>
      </c>
      <c r="F323" s="303"/>
      <c r="G323" s="302">
        <v>0.45028632797652374</v>
      </c>
      <c r="H323" s="302">
        <v>0.63534617113558334</v>
      </c>
      <c r="I323" s="302">
        <v>0.35058916434367793</v>
      </c>
      <c r="J323" s="302">
        <f t="shared" si="143"/>
        <v>1.4362216634557852</v>
      </c>
      <c r="K323" s="303"/>
      <c r="L323" s="302">
        <v>0.43060368134574944</v>
      </c>
      <c r="M323" s="302">
        <v>0.54833872032513087</v>
      </c>
      <c r="N323" s="302">
        <v>0.54782353308753884</v>
      </c>
      <c r="O323" s="302">
        <f t="shared" si="142"/>
        <v>1.5267659347584193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21.904222243184048</v>
      </c>
      <c r="C325" s="311">
        <f t="shared" ref="C325:E325" si="144">SUM(C315:C323)</f>
        <v>9.7867013838688131</v>
      </c>
      <c r="D325" s="311">
        <f t="shared" si="144"/>
        <v>1.9740763729471522</v>
      </c>
      <c r="E325" s="311">
        <f t="shared" si="144"/>
        <v>33.665000000000013</v>
      </c>
      <c r="F325" s="311"/>
      <c r="G325" s="311">
        <f t="shared" ref="G325:J325" si="145">SUM(G315:G323)</f>
        <v>23.578060712681374</v>
      </c>
      <c r="H325" s="311">
        <f t="shared" si="145"/>
        <v>10.377620902938295</v>
      </c>
      <c r="I325" s="311">
        <f t="shared" si="145"/>
        <v>1.847318384380392</v>
      </c>
      <c r="J325" s="311">
        <f t="shared" si="145"/>
        <v>35.803000000000068</v>
      </c>
      <c r="K325" s="311"/>
      <c r="L325" s="311">
        <f t="shared" ref="L325:O325" si="146">SUM(L315:L323)</f>
        <v>23.468016455688669</v>
      </c>
      <c r="M325" s="311">
        <f t="shared" si="146"/>
        <v>11.011273119377725</v>
      </c>
      <c r="N325" s="311">
        <f t="shared" si="146"/>
        <v>1.9207104249336404</v>
      </c>
      <c r="O325" s="311">
        <f t="shared" si="146"/>
        <v>36.400000000000034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1.3382213061921215</v>
      </c>
      <c r="C332" s="302">
        <v>0.53411492582965803</v>
      </c>
      <c r="D332" s="302">
        <v>0.76827850744355075</v>
      </c>
      <c r="E332" s="302">
        <f>SUM(B332:D332)</f>
        <v>2.6406147394653301</v>
      </c>
      <c r="F332" s="303"/>
      <c r="G332" s="302">
        <v>1.2418620541603917</v>
      </c>
      <c r="H332" s="302">
        <v>0.75598515126154853</v>
      </c>
      <c r="I332" s="302">
        <v>0.83346716353553041</v>
      </c>
      <c r="J332" s="302">
        <f>SUM(G332:I332)</f>
        <v>2.8313143689574707</v>
      </c>
      <c r="K332" s="303"/>
      <c r="L332" s="302">
        <v>1.1289362757584376</v>
      </c>
      <c r="M332" s="302">
        <v>0.9185281162277017</v>
      </c>
      <c r="N332" s="302">
        <v>0.95072016496067246</v>
      </c>
      <c r="O332" s="302">
        <f>SUM(L332:N332)</f>
        <v>2.9981845569468115</v>
      </c>
    </row>
    <row r="333" spans="1:15" s="236" customFormat="1" x14ac:dyDescent="0.2">
      <c r="A333" s="237" t="str">
        <f>name!E$5</f>
        <v>Professional occupations</v>
      </c>
      <c r="B333" s="302">
        <v>21.153693324004944</v>
      </c>
      <c r="C333" s="302">
        <v>12.241733642263769</v>
      </c>
      <c r="D333" s="302">
        <v>4.0657021243881797</v>
      </c>
      <c r="E333" s="302">
        <f t="shared" ref="E333:E340" si="147">SUM(B333:D333)</f>
        <v>37.461129090656897</v>
      </c>
      <c r="F333" s="303"/>
      <c r="G333" s="302">
        <v>20.849207138960992</v>
      </c>
      <c r="H333" s="302">
        <v>14.492476736104672</v>
      </c>
      <c r="I333" s="302">
        <v>5.005598482875171</v>
      </c>
      <c r="J333" s="302">
        <f t="shared" ref="J333:J335" si="148">SUM(G333:I333)</f>
        <v>40.347282357940834</v>
      </c>
      <c r="K333" s="303"/>
      <c r="L333" s="302">
        <v>21.77386262367547</v>
      </c>
      <c r="M333" s="302">
        <v>16.527406205066082</v>
      </c>
      <c r="N333" s="302">
        <v>5.1795371088736575</v>
      </c>
      <c r="O333" s="302">
        <f t="shared" ref="O333:O340" si="149">SUM(L333:N333)</f>
        <v>43.480805937615216</v>
      </c>
    </row>
    <row r="334" spans="1:15" s="236" customFormat="1" x14ac:dyDescent="0.2">
      <c r="A334" s="237" t="str">
        <f>name!E$6</f>
        <v>Associate professional occupations</v>
      </c>
      <c r="B334" s="302">
        <v>2.4708840233358949</v>
      </c>
      <c r="C334" s="302">
        <v>2.4198951959241684</v>
      </c>
      <c r="D334" s="302">
        <v>2.0086139635974578</v>
      </c>
      <c r="E334" s="302">
        <f t="shared" si="147"/>
        <v>6.899393182857521</v>
      </c>
      <c r="F334" s="303"/>
      <c r="G334" s="302">
        <v>2.4055562694236849</v>
      </c>
      <c r="H334" s="302">
        <v>2.801161501145478</v>
      </c>
      <c r="I334" s="302">
        <v>1.728874224275126</v>
      </c>
      <c r="J334" s="302">
        <f t="shared" si="148"/>
        <v>6.9355919948442892</v>
      </c>
      <c r="K334" s="303"/>
      <c r="L334" s="302">
        <v>2.8560134876729926</v>
      </c>
      <c r="M334" s="302">
        <v>3.533752224331244</v>
      </c>
      <c r="N334" s="302">
        <v>1.8262904976808954</v>
      </c>
      <c r="O334" s="302">
        <f t="shared" si="149"/>
        <v>8.2160562096851315</v>
      </c>
    </row>
    <row r="335" spans="1:15" s="236" customFormat="1" x14ac:dyDescent="0.2">
      <c r="A335" s="237" t="str">
        <f>name!E$7</f>
        <v>Administrative and secretarial occupations</v>
      </c>
      <c r="B335" s="302">
        <v>1.9129991104525625</v>
      </c>
      <c r="C335" s="302">
        <v>3.3230697377223177</v>
      </c>
      <c r="D335" s="302">
        <v>0.29974149238394721</v>
      </c>
      <c r="E335" s="302">
        <f t="shared" si="147"/>
        <v>5.535810340558827</v>
      </c>
      <c r="F335" s="303"/>
      <c r="G335" s="302">
        <v>1.4888172714055414</v>
      </c>
      <c r="H335" s="302">
        <v>3.0220780763055544</v>
      </c>
      <c r="I335" s="302">
        <v>0.22926889650904542</v>
      </c>
      <c r="J335" s="302">
        <f t="shared" si="148"/>
        <v>4.740164244220141</v>
      </c>
      <c r="K335" s="303"/>
      <c r="L335" s="302">
        <v>1.0098582802693765</v>
      </c>
      <c r="M335" s="302">
        <v>1.6979389015153883</v>
      </c>
      <c r="N335" s="302">
        <v>0.18274989581662179</v>
      </c>
      <c r="O335" s="302">
        <f t="shared" si="149"/>
        <v>2.8905470776013864</v>
      </c>
    </row>
    <row r="336" spans="1:15" s="236" customFormat="1" x14ac:dyDescent="0.2">
      <c r="A336" s="237" t="str">
        <f>name!E$8</f>
        <v>Skilled trades occupations</v>
      </c>
      <c r="B336" s="302">
        <v>0.70180676400820918</v>
      </c>
      <c r="C336" s="302">
        <v>0.43059085763996857</v>
      </c>
      <c r="D336" s="302">
        <v>0.19278487654001789</v>
      </c>
      <c r="E336" s="302">
        <f t="shared" si="147"/>
        <v>1.3251824981881957</v>
      </c>
      <c r="F336" s="303"/>
      <c r="G336" s="302">
        <v>0.46963726057031513</v>
      </c>
      <c r="H336" s="302">
        <v>0.3123482940729167</v>
      </c>
      <c r="I336" s="302">
        <v>0.16662132138732277</v>
      </c>
      <c r="J336" s="302">
        <f>SUM(G336:I336)</f>
        <v>0.9486068760305546</v>
      </c>
      <c r="K336" s="303"/>
      <c r="L336" s="302">
        <v>0.33174494744526373</v>
      </c>
      <c r="M336" s="302">
        <v>0.1896549776462714</v>
      </c>
      <c r="N336" s="302">
        <v>0.15758658888930951</v>
      </c>
      <c r="O336" s="302">
        <f t="shared" si="149"/>
        <v>0.67898651398084464</v>
      </c>
    </row>
    <row r="337" spans="1:15" s="236" customFormat="1" x14ac:dyDescent="0.2">
      <c r="A337" s="237" t="str">
        <f>name!E$9</f>
        <v>Caring, leisure and other service occupations</v>
      </c>
      <c r="B337" s="302">
        <v>7.2853273069834561</v>
      </c>
      <c r="C337" s="302">
        <v>8.8088935100585708</v>
      </c>
      <c r="D337" s="302">
        <v>0.68366210477227973</v>
      </c>
      <c r="E337" s="302">
        <f t="shared" si="147"/>
        <v>16.77788292181431</v>
      </c>
      <c r="F337" s="303"/>
      <c r="G337" s="302">
        <v>5.921572082859341</v>
      </c>
      <c r="H337" s="302">
        <v>8.6050457692313902</v>
      </c>
      <c r="I337" s="302">
        <v>0.59435683155593966</v>
      </c>
      <c r="J337" s="302">
        <f t="shared" ref="J337:J340" si="150">SUM(G337:I337)</f>
        <v>15.12097468364667</v>
      </c>
      <c r="K337" s="303"/>
      <c r="L337" s="302">
        <v>7.0768864826862137</v>
      </c>
      <c r="M337" s="302">
        <v>8.4295763744412078</v>
      </c>
      <c r="N337" s="302">
        <v>0.66904657210702645</v>
      </c>
      <c r="O337" s="302">
        <f t="shared" si="149"/>
        <v>16.175509429234445</v>
      </c>
    </row>
    <row r="338" spans="1:15" s="236" customFormat="1" x14ac:dyDescent="0.2">
      <c r="A338" s="237" t="str">
        <f>name!E$10</f>
        <v>Sales and customer service occupations</v>
      </c>
      <c r="B338" s="302">
        <v>0.17299162601171042</v>
      </c>
      <c r="C338" s="302">
        <v>0.27199383529243298</v>
      </c>
      <c r="D338" s="302">
        <v>0.13434201283928607</v>
      </c>
      <c r="E338" s="302">
        <f t="shared" si="147"/>
        <v>0.57932747414342944</v>
      </c>
      <c r="F338" s="303"/>
      <c r="G338" s="302">
        <v>0.13731363125685092</v>
      </c>
      <c r="H338" s="302">
        <v>0.2554132988534441</v>
      </c>
      <c r="I338" s="302">
        <v>9.2273050448017618E-2</v>
      </c>
      <c r="J338" s="302">
        <f t="shared" si="150"/>
        <v>0.48499998055831262</v>
      </c>
      <c r="K338" s="303"/>
      <c r="L338" s="302">
        <v>0.15220900689629174</v>
      </c>
      <c r="M338" s="302">
        <v>0.25324661830511619</v>
      </c>
      <c r="N338" s="302">
        <v>8.7755905610957655E-2</v>
      </c>
      <c r="O338" s="302">
        <f t="shared" si="149"/>
        <v>0.49321153081236557</v>
      </c>
    </row>
    <row r="339" spans="1:15" s="236" customFormat="1" x14ac:dyDescent="0.2">
      <c r="A339" s="237" t="str">
        <f>name!E$11</f>
        <v>Process, plant and machine operatives</v>
      </c>
      <c r="B339" s="302">
        <v>0.10850684301033266</v>
      </c>
      <c r="C339" s="302">
        <v>0.19958624149683055</v>
      </c>
      <c r="D339" s="302">
        <v>1.3024979180220049</v>
      </c>
      <c r="E339" s="302">
        <f t="shared" si="147"/>
        <v>1.6105910025291681</v>
      </c>
      <c r="F339" s="303"/>
      <c r="G339" s="302">
        <v>6.9789950928175332E-2</v>
      </c>
      <c r="H339" s="302">
        <v>0.17400238423473843</v>
      </c>
      <c r="I339" s="302">
        <v>1.6683170723680489</v>
      </c>
      <c r="J339" s="302">
        <f t="shared" si="150"/>
        <v>1.9121094075309628</v>
      </c>
      <c r="K339" s="303"/>
      <c r="L339" s="302">
        <v>5.160331625250042E-2</v>
      </c>
      <c r="M339" s="302">
        <v>0.1998690634323089</v>
      </c>
      <c r="N339" s="302">
        <v>1.6855264191617045</v>
      </c>
      <c r="O339" s="302">
        <f t="shared" si="149"/>
        <v>1.9369987988465138</v>
      </c>
    </row>
    <row r="340" spans="1:15" s="236" customFormat="1" x14ac:dyDescent="0.2">
      <c r="A340" s="237" t="str">
        <f>name!E$12</f>
        <v>Elementary occupations</v>
      </c>
      <c r="B340" s="302">
        <v>0.4116568396187783</v>
      </c>
      <c r="C340" s="302">
        <v>4.7519335504178777</v>
      </c>
      <c r="D340" s="302">
        <v>0.16347835974963121</v>
      </c>
      <c r="E340" s="302">
        <f t="shared" si="147"/>
        <v>5.3270687497862879</v>
      </c>
      <c r="F340" s="303"/>
      <c r="G340" s="302">
        <v>0.27549510633421237</v>
      </c>
      <c r="H340" s="302">
        <v>3.6594336508747536</v>
      </c>
      <c r="I340" s="302">
        <v>8.5027329061816051E-2</v>
      </c>
      <c r="J340" s="302">
        <f t="shared" si="150"/>
        <v>4.0199560862707822</v>
      </c>
      <c r="K340" s="303"/>
      <c r="L340" s="302">
        <v>0.21161661032150042</v>
      </c>
      <c r="M340" s="302">
        <v>1.5802574346594507</v>
      </c>
      <c r="N340" s="302">
        <v>0.2148259002963796</v>
      </c>
      <c r="O340" s="302">
        <f t="shared" si="149"/>
        <v>2.0066999452773309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35.556087143618008</v>
      </c>
      <c r="C342" s="311">
        <f t="shared" ref="C342:E342" si="151">SUM(C332:C340)</f>
        <v>32.981811496645598</v>
      </c>
      <c r="D342" s="311">
        <f t="shared" si="151"/>
        <v>9.6191013597363533</v>
      </c>
      <c r="E342" s="311">
        <f t="shared" si="151"/>
        <v>78.156999999999968</v>
      </c>
      <c r="F342" s="311"/>
      <c r="G342" s="311">
        <f t="shared" ref="G342:J342" si="152">SUM(G332:G340)</f>
        <v>32.859250765899503</v>
      </c>
      <c r="H342" s="311">
        <f t="shared" si="152"/>
        <v>34.0779448620845</v>
      </c>
      <c r="I342" s="311">
        <f t="shared" si="152"/>
        <v>10.403804372016019</v>
      </c>
      <c r="J342" s="311">
        <f t="shared" si="152"/>
        <v>77.341000000000008</v>
      </c>
      <c r="K342" s="311"/>
      <c r="L342" s="311">
        <f t="shared" ref="L342:O342" si="153">SUM(L332:L340)</f>
        <v>34.592731030978051</v>
      </c>
      <c r="M342" s="311">
        <f t="shared" si="153"/>
        <v>33.33022991562477</v>
      </c>
      <c r="N342" s="311">
        <f t="shared" si="153"/>
        <v>10.954039053397224</v>
      </c>
      <c r="O342" s="311">
        <f t="shared" si="153"/>
        <v>78.877000000000052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3.6613178762395333</v>
      </c>
      <c r="C349" s="302">
        <v>1.1142985364420601</v>
      </c>
      <c r="D349" s="302">
        <v>0.47268581176176599</v>
      </c>
      <c r="E349" s="302">
        <f>SUM(B349:D349)</f>
        <v>5.2483022244433588</v>
      </c>
      <c r="F349" s="303"/>
      <c r="G349" s="302">
        <v>3.9102847693320122</v>
      </c>
      <c r="H349" s="302">
        <v>1.6028290489851735</v>
      </c>
      <c r="I349" s="302">
        <v>0.65239897098920785</v>
      </c>
      <c r="J349" s="302">
        <f>SUM(G349:I349)</f>
        <v>6.1655127893063932</v>
      </c>
      <c r="K349" s="303"/>
      <c r="L349" s="302">
        <v>3.6539642731887159</v>
      </c>
      <c r="M349" s="302">
        <v>1.8094329373571654</v>
      </c>
      <c r="N349" s="302">
        <v>0.79665728716556827</v>
      </c>
      <c r="O349" s="302">
        <f>SUM(L349:N349)</f>
        <v>6.2600544977114501</v>
      </c>
    </row>
    <row r="350" spans="1:15" s="236" customFormat="1" x14ac:dyDescent="0.2">
      <c r="A350" s="237" t="str">
        <f>name!E$5</f>
        <v>Professional occupations</v>
      </c>
      <c r="B350" s="302">
        <v>18.223578729601325</v>
      </c>
      <c r="C350" s="302">
        <v>9.0719132681510857</v>
      </c>
      <c r="D350" s="302">
        <v>3.0026582100663828</v>
      </c>
      <c r="E350" s="302">
        <f t="shared" ref="E350:E357" si="154">SUM(B350:D350)</f>
        <v>30.298150207818793</v>
      </c>
      <c r="F350" s="303"/>
      <c r="G350" s="302">
        <v>20.519157916067233</v>
      </c>
      <c r="H350" s="302">
        <v>11.304406699741637</v>
      </c>
      <c r="I350" s="302">
        <v>3.6499791879500298</v>
      </c>
      <c r="J350" s="302">
        <f t="shared" ref="J350:J352" si="155">SUM(G350:I350)</f>
        <v>35.473543803758901</v>
      </c>
      <c r="K350" s="303"/>
      <c r="L350" s="302">
        <v>21.157870770187692</v>
      </c>
      <c r="M350" s="302">
        <v>11.310343706344799</v>
      </c>
      <c r="N350" s="302">
        <v>3.969479012636786</v>
      </c>
      <c r="O350" s="302">
        <f t="shared" ref="O350:O357" si="156">SUM(L350:N350)</f>
        <v>36.437693489169284</v>
      </c>
    </row>
    <row r="351" spans="1:15" s="236" customFormat="1" x14ac:dyDescent="0.2">
      <c r="A351" s="237" t="str">
        <f>name!E$6</f>
        <v>Associate professional occupations</v>
      </c>
      <c r="B351" s="302">
        <v>7.7061729509169492</v>
      </c>
      <c r="C351" s="302">
        <v>5.2856263007820017</v>
      </c>
      <c r="D351" s="302">
        <v>1.7187803095276173</v>
      </c>
      <c r="E351" s="302">
        <f t="shared" si="154"/>
        <v>14.710579561226567</v>
      </c>
      <c r="F351" s="303"/>
      <c r="G351" s="302">
        <v>8.4620515818272146</v>
      </c>
      <c r="H351" s="302">
        <v>6.4005137653682835</v>
      </c>
      <c r="I351" s="302">
        <v>1.4781989449370998</v>
      </c>
      <c r="J351" s="302">
        <f t="shared" si="155"/>
        <v>16.340764292132597</v>
      </c>
      <c r="K351" s="303"/>
      <c r="L351" s="302">
        <v>13.281871196778607</v>
      </c>
      <c r="M351" s="302">
        <v>9.1883627514914004</v>
      </c>
      <c r="N351" s="302">
        <v>2.0323722508050071</v>
      </c>
      <c r="O351" s="302">
        <f t="shared" si="156"/>
        <v>24.502606199075014</v>
      </c>
    </row>
    <row r="352" spans="1:15" s="236" customFormat="1" x14ac:dyDescent="0.2">
      <c r="A352" s="237" t="str">
        <f>name!E$7</f>
        <v>Administrative and secretarial occupations</v>
      </c>
      <c r="B352" s="302">
        <v>5.6297859369810759</v>
      </c>
      <c r="C352" s="302">
        <v>7.1939565780915036</v>
      </c>
      <c r="D352" s="302">
        <v>0.46069529441732288</v>
      </c>
      <c r="E352" s="302">
        <f t="shared" si="154"/>
        <v>13.284437809489903</v>
      </c>
      <c r="F352" s="303"/>
      <c r="G352" s="302">
        <v>5.1686889044762614</v>
      </c>
      <c r="H352" s="302">
        <v>6.7523647141627441</v>
      </c>
      <c r="I352" s="302">
        <v>0.30217429008243502</v>
      </c>
      <c r="J352" s="302">
        <f t="shared" si="155"/>
        <v>12.223227908721441</v>
      </c>
      <c r="K352" s="303"/>
      <c r="L352" s="302">
        <v>4.3311516075753778</v>
      </c>
      <c r="M352" s="302">
        <v>3.7098366584080456</v>
      </c>
      <c r="N352" s="302">
        <v>0.17830019289885962</v>
      </c>
      <c r="O352" s="302">
        <f t="shared" si="156"/>
        <v>8.2192884588822821</v>
      </c>
    </row>
    <row r="353" spans="1:15" s="236" customFormat="1" x14ac:dyDescent="0.2">
      <c r="A353" s="237" t="str">
        <f>name!E$8</f>
        <v>Skilled trades occupations</v>
      </c>
      <c r="B353" s="302">
        <v>0.70382499880447824</v>
      </c>
      <c r="C353" s="302">
        <v>0.63106807211738347</v>
      </c>
      <c r="D353" s="302">
        <v>0.13707994755424749</v>
      </c>
      <c r="E353" s="302">
        <f t="shared" si="154"/>
        <v>1.4719730184761093</v>
      </c>
      <c r="F353" s="303"/>
      <c r="G353" s="302">
        <v>0.4911203124502756</v>
      </c>
      <c r="H353" s="302">
        <v>0.46501525833050922</v>
      </c>
      <c r="I353" s="302">
        <v>0.19951300329071045</v>
      </c>
      <c r="J353" s="302">
        <f>SUM(G353:I353)</f>
        <v>1.1556485740714952</v>
      </c>
      <c r="K353" s="303"/>
      <c r="L353" s="302">
        <v>0.32770825797239478</v>
      </c>
      <c r="M353" s="302">
        <v>0.3562150194809296</v>
      </c>
      <c r="N353" s="302">
        <v>0.17325878948712028</v>
      </c>
      <c r="O353" s="302">
        <f t="shared" si="156"/>
        <v>0.85718206694044463</v>
      </c>
    </row>
    <row r="354" spans="1:15" s="236" customFormat="1" x14ac:dyDescent="0.2">
      <c r="A354" s="237" t="str">
        <f>name!E$9</f>
        <v>Caring, leisure and other service occupations</v>
      </c>
      <c r="B354" s="302">
        <v>19.879762705085877</v>
      </c>
      <c r="C354" s="302">
        <v>17.203853385267085</v>
      </c>
      <c r="D354" s="302">
        <v>4.3126379727747697</v>
      </c>
      <c r="E354" s="302">
        <f t="shared" si="154"/>
        <v>41.396254063127728</v>
      </c>
      <c r="F354" s="303"/>
      <c r="G354" s="302">
        <v>19.103525225294366</v>
      </c>
      <c r="H354" s="302">
        <v>17.527120160663515</v>
      </c>
      <c r="I354" s="302">
        <v>4.0821962266075396</v>
      </c>
      <c r="J354" s="302">
        <f t="shared" ref="J354:J357" si="157">SUM(G354:I354)</f>
        <v>40.712841612565413</v>
      </c>
      <c r="K354" s="303"/>
      <c r="L354" s="302">
        <v>21.678037938298086</v>
      </c>
      <c r="M354" s="302">
        <v>16.70259046282094</v>
      </c>
      <c r="N354" s="302">
        <v>4.6010087399961144</v>
      </c>
      <c r="O354" s="302">
        <f t="shared" si="156"/>
        <v>42.981637141115144</v>
      </c>
    </row>
    <row r="355" spans="1:15" s="236" customFormat="1" x14ac:dyDescent="0.2">
      <c r="A355" s="237" t="str">
        <f>name!E$10</f>
        <v>Sales and customer service occupations</v>
      </c>
      <c r="B355" s="302">
        <v>0.7339814980458973</v>
      </c>
      <c r="C355" s="302">
        <v>0.82872257921280135</v>
      </c>
      <c r="D355" s="302">
        <v>0.11593361732966585</v>
      </c>
      <c r="E355" s="302">
        <f t="shared" si="154"/>
        <v>1.6786376945883645</v>
      </c>
      <c r="F355" s="303"/>
      <c r="G355" s="302">
        <v>0.67802027640211604</v>
      </c>
      <c r="H355" s="302">
        <v>0.78002921555102367</v>
      </c>
      <c r="I355" s="302">
        <v>7.7472959084732299E-2</v>
      </c>
      <c r="J355" s="302">
        <f t="shared" si="157"/>
        <v>1.535522451037872</v>
      </c>
      <c r="K355" s="303"/>
      <c r="L355" s="302">
        <v>0.67937311020995661</v>
      </c>
      <c r="M355" s="302">
        <v>0.77908506266496946</v>
      </c>
      <c r="N355" s="302">
        <v>9.1574393981854629E-2</v>
      </c>
      <c r="O355" s="302">
        <f t="shared" si="156"/>
        <v>1.5500325668567809</v>
      </c>
    </row>
    <row r="356" spans="1:15" s="236" customFormat="1" x14ac:dyDescent="0.2">
      <c r="A356" s="237" t="str">
        <f>name!E$11</f>
        <v>Process, plant and machine operatives</v>
      </c>
      <c r="B356" s="302">
        <v>0.19083239234989052</v>
      </c>
      <c r="C356" s="302">
        <v>0.54203557616412668</v>
      </c>
      <c r="D356" s="302">
        <v>2.8846242943570397E-2</v>
      </c>
      <c r="E356" s="302">
        <f t="shared" si="154"/>
        <v>0.76171421145758755</v>
      </c>
      <c r="F356" s="303"/>
      <c r="G356" s="302">
        <v>0.13489984492687959</v>
      </c>
      <c r="H356" s="302">
        <v>0.44221643052622817</v>
      </c>
      <c r="I356" s="302">
        <v>4.6536760499518458E-2</v>
      </c>
      <c r="J356" s="302">
        <f t="shared" si="157"/>
        <v>0.62365303595262622</v>
      </c>
      <c r="K356" s="303"/>
      <c r="L356" s="302">
        <v>7.9915994331345927E-2</v>
      </c>
      <c r="M356" s="302">
        <v>0.33973214457329937</v>
      </c>
      <c r="N356" s="302">
        <v>3.8719836095447178E-2</v>
      </c>
      <c r="O356" s="302">
        <f t="shared" si="156"/>
        <v>0.45836797500009246</v>
      </c>
    </row>
    <row r="357" spans="1:15" s="236" customFormat="1" x14ac:dyDescent="0.2">
      <c r="A357" s="237" t="str">
        <f>name!E$12</f>
        <v>Elementary occupations</v>
      </c>
      <c r="B357" s="302">
        <v>0.88094104796698791</v>
      </c>
      <c r="C357" s="302">
        <v>2.833267264078517</v>
      </c>
      <c r="D357" s="302">
        <v>5.7742897326107837E-2</v>
      </c>
      <c r="E357" s="302">
        <f t="shared" si="154"/>
        <v>3.771951209371613</v>
      </c>
      <c r="F357" s="303"/>
      <c r="G357" s="302">
        <v>0.70142628328996814</v>
      </c>
      <c r="H357" s="302">
        <v>2.1072417543250892</v>
      </c>
      <c r="I357" s="302">
        <v>3.8617494838103672E-2</v>
      </c>
      <c r="J357" s="302">
        <f t="shared" si="157"/>
        <v>2.847285532453161</v>
      </c>
      <c r="K357" s="303"/>
      <c r="L357" s="302">
        <v>0.28768737491937485</v>
      </c>
      <c r="M357" s="302">
        <v>1.2033328928248106</v>
      </c>
      <c r="N357" s="302">
        <v>2.4117337505288727E-2</v>
      </c>
      <c r="O357" s="302">
        <f t="shared" si="156"/>
        <v>1.5151376052494743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57.610198135992015</v>
      </c>
      <c r="C359" s="311">
        <f t="shared" ref="C359:E359" si="158">SUM(C349:C357)</f>
        <v>44.704741560306559</v>
      </c>
      <c r="D359" s="311">
        <f t="shared" si="158"/>
        <v>10.307060303701451</v>
      </c>
      <c r="E359" s="311">
        <f t="shared" si="158"/>
        <v>112.62200000000001</v>
      </c>
      <c r="F359" s="311"/>
      <c r="G359" s="311">
        <f t="shared" ref="G359:J359" si="159">SUM(G349:G357)</f>
        <v>59.169175114066334</v>
      </c>
      <c r="H359" s="311">
        <f t="shared" si="159"/>
        <v>47.381737047654205</v>
      </c>
      <c r="I359" s="311">
        <f t="shared" si="159"/>
        <v>10.527087838279378</v>
      </c>
      <c r="J359" s="311">
        <f t="shared" si="159"/>
        <v>117.07799999999989</v>
      </c>
      <c r="K359" s="311"/>
      <c r="L359" s="311">
        <f t="shared" ref="L359:O359" si="160">SUM(L349:L357)</f>
        <v>65.47758052346154</v>
      </c>
      <c r="M359" s="311">
        <f t="shared" si="160"/>
        <v>45.398931635966356</v>
      </c>
      <c r="N359" s="311">
        <f t="shared" si="160"/>
        <v>11.905487840572045</v>
      </c>
      <c r="O359" s="311">
        <f t="shared" si="160"/>
        <v>122.78199999999997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2.3559402683678767</v>
      </c>
      <c r="C366" s="302">
        <v>1.1602111140412088</v>
      </c>
      <c r="D366" s="302">
        <v>0.50498714565781744</v>
      </c>
      <c r="E366" s="302">
        <f>SUM(B366:D366)</f>
        <v>4.0211385280669028</v>
      </c>
      <c r="F366" s="303"/>
      <c r="G366" s="302">
        <v>2.0916620347014607</v>
      </c>
      <c r="H366" s="302">
        <v>1.5143692121467012</v>
      </c>
      <c r="I366" s="302">
        <v>0.34275844252167509</v>
      </c>
      <c r="J366" s="302">
        <f>SUM(G366:I366)</f>
        <v>3.9487896893698373</v>
      </c>
      <c r="K366" s="303"/>
      <c r="L366" s="302">
        <v>2.4542534620714522</v>
      </c>
      <c r="M366" s="302">
        <v>2.402101249944717</v>
      </c>
      <c r="N366" s="302">
        <v>0.35157527306185715</v>
      </c>
      <c r="O366" s="302">
        <f>SUM(L366:N366)</f>
        <v>5.2079299850780263</v>
      </c>
    </row>
    <row r="367" spans="1:15" s="236" customFormat="1" x14ac:dyDescent="0.2">
      <c r="A367" s="237" t="str">
        <f>name!E$5</f>
        <v>Professional occupations</v>
      </c>
      <c r="B367" s="302">
        <v>1.6052372077199619</v>
      </c>
      <c r="C367" s="302">
        <v>0.77303034313129637</v>
      </c>
      <c r="D367" s="302">
        <v>1.9206948103079886</v>
      </c>
      <c r="E367" s="302">
        <f t="shared" ref="E367:E374" si="161">SUM(B367:D367)</f>
        <v>4.2989623611592469</v>
      </c>
      <c r="F367" s="303"/>
      <c r="G367" s="302">
        <v>1.6452021420037108</v>
      </c>
      <c r="H367" s="302">
        <v>1.0481717126942371</v>
      </c>
      <c r="I367" s="302">
        <v>1.4281628222036886</v>
      </c>
      <c r="J367" s="302">
        <f t="shared" ref="J367:J369" si="162">SUM(G367:I367)</f>
        <v>4.1215366769016368</v>
      </c>
      <c r="K367" s="303"/>
      <c r="L367" s="302">
        <v>2.1511989474839046</v>
      </c>
      <c r="M367" s="302">
        <v>1.6595925364866733</v>
      </c>
      <c r="N367" s="302">
        <v>1.6640156235144459</v>
      </c>
      <c r="O367" s="302">
        <f t="shared" ref="O367:O374" si="163">SUM(L367:N367)</f>
        <v>5.4748071074850237</v>
      </c>
    </row>
    <row r="368" spans="1:15" s="236" customFormat="1" x14ac:dyDescent="0.2">
      <c r="A368" s="237" t="str">
        <f>name!E$6</f>
        <v>Associate professional occupations</v>
      </c>
      <c r="B368" s="302">
        <v>1.916190106021848</v>
      </c>
      <c r="C368" s="302">
        <v>1.2782543012405738</v>
      </c>
      <c r="D368" s="302">
        <v>5.9737748297759401</v>
      </c>
      <c r="E368" s="302">
        <f t="shared" si="161"/>
        <v>9.1682192370383611</v>
      </c>
      <c r="F368" s="303"/>
      <c r="G368" s="302">
        <v>1.6870560870189688</v>
      </c>
      <c r="H368" s="302">
        <v>1.3467826801470968</v>
      </c>
      <c r="I368" s="302">
        <v>4.9203894189470292</v>
      </c>
      <c r="J368" s="302">
        <f t="shared" si="162"/>
        <v>7.9542281861130952</v>
      </c>
      <c r="K368" s="303"/>
      <c r="L368" s="302">
        <v>1.6406643588483991</v>
      </c>
      <c r="M368" s="302">
        <v>1.4139799943162257</v>
      </c>
      <c r="N368" s="302">
        <v>5.5997076228284888</v>
      </c>
      <c r="O368" s="302">
        <f t="shared" si="163"/>
        <v>8.654351975993114</v>
      </c>
    </row>
    <row r="369" spans="1:15" s="236" customFormat="1" x14ac:dyDescent="0.2">
      <c r="A369" s="237" t="str">
        <f>name!E$7</f>
        <v>Administrative and secretarial occupations</v>
      </c>
      <c r="B369" s="302">
        <v>0.63209629768220998</v>
      </c>
      <c r="C369" s="302">
        <v>1.6669183603849613</v>
      </c>
      <c r="D369" s="302">
        <v>0.15973553041421382</v>
      </c>
      <c r="E369" s="302">
        <f t="shared" si="161"/>
        <v>2.4587501884813849</v>
      </c>
      <c r="F369" s="303"/>
      <c r="G369" s="302">
        <v>0.53060158488459497</v>
      </c>
      <c r="H369" s="302">
        <v>1.5391241365846005</v>
      </c>
      <c r="I369" s="302">
        <v>0.1254612114851972</v>
      </c>
      <c r="J369" s="302">
        <f t="shared" si="162"/>
        <v>2.1951869329543929</v>
      </c>
      <c r="K369" s="303"/>
      <c r="L369" s="302">
        <v>0.47548353353640799</v>
      </c>
      <c r="M369" s="302">
        <v>1.2628461904324384</v>
      </c>
      <c r="N369" s="302">
        <v>8.5890113228568196E-2</v>
      </c>
      <c r="O369" s="302">
        <f t="shared" si="163"/>
        <v>1.8242198371974145</v>
      </c>
    </row>
    <row r="370" spans="1:15" s="236" customFormat="1" x14ac:dyDescent="0.2">
      <c r="A370" s="237" t="str">
        <f>name!E$8</f>
        <v>Skilled trades occupations</v>
      </c>
      <c r="B370" s="302">
        <v>1.2641688737030101</v>
      </c>
      <c r="C370" s="302">
        <v>0.58660266421386342</v>
      </c>
      <c r="D370" s="302">
        <v>0.77664963544622589</v>
      </c>
      <c r="E370" s="302">
        <f t="shared" si="161"/>
        <v>2.6274211733630994</v>
      </c>
      <c r="F370" s="303"/>
      <c r="G370" s="302">
        <v>0.90655342656633497</v>
      </c>
      <c r="H370" s="302">
        <v>0.47503532147541472</v>
      </c>
      <c r="I370" s="302">
        <v>0.60372871231672731</v>
      </c>
      <c r="J370" s="302">
        <f>SUM(G370:I370)</f>
        <v>1.9853174603584769</v>
      </c>
      <c r="K370" s="303"/>
      <c r="L370" s="302">
        <v>1.0502234528300494</v>
      </c>
      <c r="M370" s="302">
        <v>1.051985616087479</v>
      </c>
      <c r="N370" s="302">
        <v>0.82721942865106801</v>
      </c>
      <c r="O370" s="302">
        <f t="shared" si="163"/>
        <v>2.9294284975685962</v>
      </c>
    </row>
    <row r="371" spans="1:15" s="236" customFormat="1" x14ac:dyDescent="0.2">
      <c r="A371" s="237" t="str">
        <f>name!E$9</f>
        <v>Caring, leisure and other service occupations</v>
      </c>
      <c r="B371" s="302">
        <v>0.83876931547879641</v>
      </c>
      <c r="C371" s="302">
        <v>1.4918392125869533</v>
      </c>
      <c r="D371" s="302">
        <v>0.31865867044379204</v>
      </c>
      <c r="E371" s="302">
        <f t="shared" si="161"/>
        <v>2.6492671985095417</v>
      </c>
      <c r="F371" s="303"/>
      <c r="G371" s="302">
        <v>0.64297065315567403</v>
      </c>
      <c r="H371" s="302">
        <v>1.1887969594806505</v>
      </c>
      <c r="I371" s="302">
        <v>0.29150104651514325</v>
      </c>
      <c r="J371" s="302">
        <f t="shared" ref="J371:J374" si="164">SUM(G371:I371)</f>
        <v>2.1232686591514676</v>
      </c>
      <c r="K371" s="303"/>
      <c r="L371" s="302">
        <v>0.59855187301155077</v>
      </c>
      <c r="M371" s="302">
        <v>1.3449393382345736</v>
      </c>
      <c r="N371" s="302">
        <v>0.28002976523753587</v>
      </c>
      <c r="O371" s="302">
        <f t="shared" si="163"/>
        <v>2.2235209764836603</v>
      </c>
    </row>
    <row r="372" spans="1:15" s="236" customFormat="1" x14ac:dyDescent="0.2">
      <c r="A372" s="237" t="str">
        <f>name!E$10</f>
        <v>Sales and customer service occupations</v>
      </c>
      <c r="B372" s="302">
        <v>0.48866658684553205</v>
      </c>
      <c r="C372" s="302">
        <v>0.86074667755151901</v>
      </c>
      <c r="D372" s="302">
        <v>0.10638504643830517</v>
      </c>
      <c r="E372" s="302">
        <f t="shared" si="161"/>
        <v>1.4557983108353563</v>
      </c>
      <c r="F372" s="303"/>
      <c r="G372" s="302">
        <v>0.39016570954156127</v>
      </c>
      <c r="H372" s="302">
        <v>0.76031051568232055</v>
      </c>
      <c r="I372" s="302">
        <v>5.6722623194924826E-2</v>
      </c>
      <c r="J372" s="302">
        <f t="shared" si="164"/>
        <v>1.2071988484188068</v>
      </c>
      <c r="K372" s="303"/>
      <c r="L372" s="302">
        <v>0.52315356154516879</v>
      </c>
      <c r="M372" s="302">
        <v>1.0287866231009146</v>
      </c>
      <c r="N372" s="302">
        <v>5.0957732718537076E-2</v>
      </c>
      <c r="O372" s="302">
        <f t="shared" si="163"/>
        <v>1.6028979173646205</v>
      </c>
    </row>
    <row r="373" spans="1:15" s="236" customFormat="1" x14ac:dyDescent="0.2">
      <c r="A373" s="237" t="str">
        <f>name!E$11</f>
        <v>Process, plant and machine operatives</v>
      </c>
      <c r="B373" s="302">
        <v>0.11282846073018842</v>
      </c>
      <c r="C373" s="302">
        <v>0.11471663643348051</v>
      </c>
      <c r="D373" s="302">
        <v>4.8045949086791412E-2</v>
      </c>
      <c r="E373" s="302">
        <f t="shared" si="161"/>
        <v>0.27559104625046038</v>
      </c>
      <c r="F373" s="303"/>
      <c r="G373" s="302">
        <v>7.1587473777897676E-2</v>
      </c>
      <c r="H373" s="302">
        <v>9.4937627610200248E-2</v>
      </c>
      <c r="I373" s="302">
        <v>4.4013490481116302E-2</v>
      </c>
      <c r="J373" s="302">
        <f t="shared" si="164"/>
        <v>0.21053859186921423</v>
      </c>
      <c r="K373" s="303"/>
      <c r="L373" s="302">
        <v>6.0775591617727436E-2</v>
      </c>
      <c r="M373" s="302">
        <v>0.11485178313648382</v>
      </c>
      <c r="N373" s="302">
        <v>5.8013702035748918E-2</v>
      </c>
      <c r="O373" s="302">
        <f t="shared" si="163"/>
        <v>0.23364107678996016</v>
      </c>
    </row>
    <row r="374" spans="1:15" s="236" customFormat="1" x14ac:dyDescent="0.2">
      <c r="A374" s="237" t="str">
        <f>name!E$12</f>
        <v>Elementary occupations</v>
      </c>
      <c r="B374" s="302">
        <v>0.36775947547555049</v>
      </c>
      <c r="C374" s="302">
        <v>2.3546753799870417</v>
      </c>
      <c r="D374" s="302">
        <v>0.1244171008331138</v>
      </c>
      <c r="E374" s="302">
        <f t="shared" si="161"/>
        <v>2.8468519562957058</v>
      </c>
      <c r="F374" s="303"/>
      <c r="G374" s="302">
        <v>0.24002755948560858</v>
      </c>
      <c r="H374" s="302">
        <v>1.688411499960413</v>
      </c>
      <c r="I374" s="302">
        <v>6.9495895417027637E-2</v>
      </c>
      <c r="J374" s="302">
        <f t="shared" si="164"/>
        <v>1.9979349548630492</v>
      </c>
      <c r="K374" s="303"/>
      <c r="L374" s="302">
        <v>0.25355235283338973</v>
      </c>
      <c r="M374" s="302">
        <v>1.2374117986121871</v>
      </c>
      <c r="N374" s="302">
        <v>0.12523847459401025</v>
      </c>
      <c r="O374" s="302">
        <f t="shared" si="163"/>
        <v>1.6162026260395872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9.5816565920249737</v>
      </c>
      <c r="C376" s="311">
        <f t="shared" ref="C376:E376" si="165">SUM(C366:C374)</f>
        <v>10.286994689570898</v>
      </c>
      <c r="D376" s="311">
        <f t="shared" si="165"/>
        <v>9.9333487184041882</v>
      </c>
      <c r="E376" s="311">
        <f t="shared" si="165"/>
        <v>29.80200000000006</v>
      </c>
      <c r="F376" s="311"/>
      <c r="G376" s="311">
        <f t="shared" ref="G376:J376" si="166">SUM(G366:G374)</f>
        <v>8.2058266711358119</v>
      </c>
      <c r="H376" s="311">
        <f t="shared" si="166"/>
        <v>9.6559396657816343</v>
      </c>
      <c r="I376" s="311">
        <f t="shared" si="166"/>
        <v>7.8822336630825296</v>
      </c>
      <c r="J376" s="311">
        <f t="shared" si="166"/>
        <v>25.743999999999971</v>
      </c>
      <c r="K376" s="311"/>
      <c r="L376" s="311">
        <f t="shared" ref="L376:O376" si="167">SUM(L366:L374)</f>
        <v>9.2078571337780488</v>
      </c>
      <c r="M376" s="311">
        <f t="shared" si="167"/>
        <v>11.516495130351693</v>
      </c>
      <c r="N376" s="311">
        <f t="shared" si="167"/>
        <v>9.0426477358702613</v>
      </c>
      <c r="O376" s="311">
        <f t="shared" si="167"/>
        <v>29.767000000000007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2.0900985606098148</v>
      </c>
      <c r="C383" s="302">
        <v>0.63644196632959915</v>
      </c>
      <c r="D383" s="302">
        <v>0.97856488721895774</v>
      </c>
      <c r="E383" s="302">
        <f>SUM(B383:D383)</f>
        <v>3.7051054141583717</v>
      </c>
      <c r="F383" s="303"/>
      <c r="G383" s="302">
        <v>1.9769177390778612</v>
      </c>
      <c r="H383" s="302">
        <v>1.0802172252129858</v>
      </c>
      <c r="I383" s="302">
        <v>0.74890719342234502</v>
      </c>
      <c r="J383" s="302">
        <f>SUM(G383:I383)</f>
        <v>3.8060421577131915</v>
      </c>
      <c r="K383" s="303"/>
      <c r="L383" s="302">
        <v>2.0112567859073529</v>
      </c>
      <c r="M383" s="302">
        <v>1.4775779519810461</v>
      </c>
      <c r="N383" s="302">
        <v>0.70335076379949735</v>
      </c>
      <c r="O383" s="302">
        <f>SUM(L383:N383)</f>
        <v>4.1921855016878968</v>
      </c>
    </row>
    <row r="384" spans="1:15" s="236" customFormat="1" x14ac:dyDescent="0.2">
      <c r="A384" s="237" t="str">
        <f>name!E$5</f>
        <v>Professional occupations</v>
      </c>
      <c r="B384" s="302">
        <v>2.7888648378362961</v>
      </c>
      <c r="C384" s="302">
        <v>0.69588526811765339</v>
      </c>
      <c r="D384" s="302">
        <v>2.3604706695687661</v>
      </c>
      <c r="E384" s="302">
        <f t="shared" ref="E384:E391" si="168">SUM(B384:D384)</f>
        <v>5.8452207755227157</v>
      </c>
      <c r="F384" s="303"/>
      <c r="G384" s="302">
        <v>2.6020409521293821</v>
      </c>
      <c r="H384" s="302">
        <v>1.0693991669333207</v>
      </c>
      <c r="I384" s="302">
        <v>1.9588032278766168</v>
      </c>
      <c r="J384" s="302">
        <f t="shared" ref="J384:J386" si="169">SUM(G384:I384)</f>
        <v>5.63024334693932</v>
      </c>
      <c r="K384" s="303"/>
      <c r="L384" s="302">
        <v>2.7585060219365958</v>
      </c>
      <c r="M384" s="302">
        <v>1.1352320761831196</v>
      </c>
      <c r="N384" s="302">
        <v>1.7234976221111333</v>
      </c>
      <c r="O384" s="302">
        <f t="shared" ref="O384:O391" si="170">SUM(L384:N384)</f>
        <v>5.6172357202308483</v>
      </c>
    </row>
    <row r="385" spans="1:15" s="236" customFormat="1" x14ac:dyDescent="0.2">
      <c r="A385" s="237" t="str">
        <f>name!E$6</f>
        <v>Associate professional occupations</v>
      </c>
      <c r="B385" s="302">
        <v>1.2525696530973172</v>
      </c>
      <c r="C385" s="302">
        <v>0.61201117467615629</v>
      </c>
      <c r="D385" s="302">
        <v>1.8129465885383056</v>
      </c>
      <c r="E385" s="302">
        <f t="shared" si="168"/>
        <v>3.6775274163117793</v>
      </c>
      <c r="F385" s="303"/>
      <c r="G385" s="302">
        <v>1.110309219680107</v>
      </c>
      <c r="H385" s="302">
        <v>0.78718968045388926</v>
      </c>
      <c r="I385" s="302">
        <v>1.7158440971691211</v>
      </c>
      <c r="J385" s="302">
        <f t="shared" si="169"/>
        <v>3.6133429973031177</v>
      </c>
      <c r="K385" s="303"/>
      <c r="L385" s="302">
        <v>1.0898710885199674</v>
      </c>
      <c r="M385" s="302">
        <v>0.7876150966336658</v>
      </c>
      <c r="N385" s="302">
        <v>1.2998292152082564</v>
      </c>
      <c r="O385" s="302">
        <f t="shared" si="170"/>
        <v>3.1773154003618895</v>
      </c>
    </row>
    <row r="386" spans="1:15" s="236" customFormat="1" x14ac:dyDescent="0.2">
      <c r="A386" s="237" t="str">
        <f>name!E$7</f>
        <v>Administrative and secretarial occupations</v>
      </c>
      <c r="B386" s="302">
        <v>0.79392496667040446</v>
      </c>
      <c r="C386" s="302">
        <v>0.98510641614655947</v>
      </c>
      <c r="D386" s="302">
        <v>0.47346577489017394</v>
      </c>
      <c r="E386" s="302">
        <f t="shared" si="168"/>
        <v>2.252497157707138</v>
      </c>
      <c r="F386" s="303"/>
      <c r="G386" s="302">
        <v>0.74889867808814348</v>
      </c>
      <c r="H386" s="302">
        <v>1.1956377934170035</v>
      </c>
      <c r="I386" s="302">
        <v>0.42416098866885649</v>
      </c>
      <c r="J386" s="302">
        <f t="shared" si="169"/>
        <v>2.3686974601740034</v>
      </c>
      <c r="K386" s="303"/>
      <c r="L386" s="302">
        <v>0.5941458943739758</v>
      </c>
      <c r="M386" s="302">
        <v>0.97528809978252384</v>
      </c>
      <c r="N386" s="302">
        <v>0.93475585869115341</v>
      </c>
      <c r="O386" s="302">
        <f t="shared" si="170"/>
        <v>2.5041898528476532</v>
      </c>
    </row>
    <row r="387" spans="1:15" s="236" customFormat="1" x14ac:dyDescent="0.2">
      <c r="A387" s="237" t="str">
        <f>name!E$8</f>
        <v>Skilled trades occupations</v>
      </c>
      <c r="B387" s="302">
        <v>0.65447904033879956</v>
      </c>
      <c r="C387" s="302">
        <v>0.2551358792083423</v>
      </c>
      <c r="D387" s="302">
        <v>0.61105178643964697</v>
      </c>
      <c r="E387" s="302">
        <f t="shared" si="168"/>
        <v>1.5206667059867889</v>
      </c>
      <c r="F387" s="303"/>
      <c r="G387" s="302">
        <v>0.44976609168266557</v>
      </c>
      <c r="H387" s="302">
        <v>0.24360749993554698</v>
      </c>
      <c r="I387" s="302">
        <v>0.41353078881446836</v>
      </c>
      <c r="J387" s="302">
        <f>SUM(G387:I387)</f>
        <v>1.106904380432681</v>
      </c>
      <c r="K387" s="303"/>
      <c r="L387" s="302">
        <v>0.57009656405271236</v>
      </c>
      <c r="M387" s="302">
        <v>0.47054509630270341</v>
      </c>
      <c r="N387" s="302">
        <v>0.49626375423931113</v>
      </c>
      <c r="O387" s="302">
        <f t="shared" si="170"/>
        <v>1.536905414594727</v>
      </c>
    </row>
    <row r="388" spans="1:15" s="236" customFormat="1" x14ac:dyDescent="0.2">
      <c r="A388" s="237" t="str">
        <f>name!E$9</f>
        <v>Caring, leisure and other service occupations</v>
      </c>
      <c r="B388" s="302">
        <v>2.7641567100962763</v>
      </c>
      <c r="C388" s="302">
        <v>2.4146993552164395</v>
      </c>
      <c r="D388" s="302">
        <v>3.6766266978542799</v>
      </c>
      <c r="E388" s="302">
        <f t="shared" si="168"/>
        <v>8.8554827631669966</v>
      </c>
      <c r="F388" s="303"/>
      <c r="G388" s="302">
        <v>2.4611105640010327</v>
      </c>
      <c r="H388" s="302">
        <v>2.3524388133069327</v>
      </c>
      <c r="I388" s="302">
        <v>3.6012256377909075</v>
      </c>
      <c r="J388" s="302">
        <f t="shared" ref="J388:J391" si="171">SUM(G388:I388)</f>
        <v>8.414775015098872</v>
      </c>
      <c r="K388" s="303"/>
      <c r="L388" s="302">
        <v>1.8062089308927582</v>
      </c>
      <c r="M388" s="302">
        <v>1.5860752944833492</v>
      </c>
      <c r="N388" s="302">
        <v>3.4866772124686776</v>
      </c>
      <c r="O388" s="302">
        <f t="shared" si="170"/>
        <v>6.8789614378447848</v>
      </c>
    </row>
    <row r="389" spans="1:15" s="236" customFormat="1" x14ac:dyDescent="0.2">
      <c r="A389" s="237" t="str">
        <f>name!E$10</f>
        <v>Sales and customer service occupations</v>
      </c>
      <c r="B389" s="302">
        <v>0.49378001727871779</v>
      </c>
      <c r="C389" s="302">
        <v>0.50044343907310773</v>
      </c>
      <c r="D389" s="302">
        <v>0.37986496108852713</v>
      </c>
      <c r="E389" s="302">
        <f t="shared" si="168"/>
        <v>1.3740884174403527</v>
      </c>
      <c r="F389" s="303"/>
      <c r="G389" s="302">
        <v>0.37172362273666365</v>
      </c>
      <c r="H389" s="302">
        <v>0.56692391949542165</v>
      </c>
      <c r="I389" s="302">
        <v>0.22079883156097022</v>
      </c>
      <c r="J389" s="302">
        <f t="shared" si="171"/>
        <v>1.1594463737930554</v>
      </c>
      <c r="K389" s="303"/>
      <c r="L389" s="302">
        <v>0.41127000373840733</v>
      </c>
      <c r="M389" s="302">
        <v>0.63943370116622733</v>
      </c>
      <c r="N389" s="302">
        <v>0.14867231100993003</v>
      </c>
      <c r="O389" s="302">
        <f t="shared" si="170"/>
        <v>1.1993760159145646</v>
      </c>
    </row>
    <row r="390" spans="1:15" s="236" customFormat="1" x14ac:dyDescent="0.2">
      <c r="A390" s="237" t="str">
        <f>name!E$11</f>
        <v>Process, plant and machine operatives</v>
      </c>
      <c r="B390" s="302">
        <v>0.38661850895784777</v>
      </c>
      <c r="C390" s="302">
        <v>0.22043083845328212</v>
      </c>
      <c r="D390" s="302">
        <v>0.15122014480880189</v>
      </c>
      <c r="E390" s="302">
        <f t="shared" si="168"/>
        <v>0.75826949221993178</v>
      </c>
      <c r="F390" s="303"/>
      <c r="G390" s="302">
        <v>0.21337926710694557</v>
      </c>
      <c r="H390" s="302">
        <v>0.18698923548715871</v>
      </c>
      <c r="I390" s="302">
        <v>0.15151122174672174</v>
      </c>
      <c r="J390" s="302">
        <f t="shared" si="171"/>
        <v>0.55187972434082599</v>
      </c>
      <c r="K390" s="303"/>
      <c r="L390" s="302">
        <v>0.18349319359673946</v>
      </c>
      <c r="M390" s="302">
        <v>0.24580311124614632</v>
      </c>
      <c r="N390" s="302">
        <v>0.14371419475984853</v>
      </c>
      <c r="O390" s="302">
        <f t="shared" si="170"/>
        <v>0.57301049960273431</v>
      </c>
    </row>
    <row r="391" spans="1:15" s="236" customFormat="1" x14ac:dyDescent="0.2">
      <c r="A391" s="237" t="str">
        <f>name!E$12</f>
        <v>Elementary occupations</v>
      </c>
      <c r="B391" s="302">
        <v>0.62045995428361278</v>
      </c>
      <c r="C391" s="302">
        <v>1.1672275773165923</v>
      </c>
      <c r="D391" s="302">
        <v>0.51545432588570428</v>
      </c>
      <c r="E391" s="302">
        <f t="shared" si="168"/>
        <v>2.3031418574859095</v>
      </c>
      <c r="F391" s="303"/>
      <c r="G391" s="302">
        <v>0.38821597168085448</v>
      </c>
      <c r="H391" s="302">
        <v>1.0497780681491642</v>
      </c>
      <c r="I391" s="302">
        <v>0.31167450437491351</v>
      </c>
      <c r="J391" s="302">
        <f t="shared" si="171"/>
        <v>1.749668544204932</v>
      </c>
      <c r="K391" s="303"/>
      <c r="L391" s="302">
        <v>0.43560637375706318</v>
      </c>
      <c r="M391" s="302">
        <v>0.54286090037035017</v>
      </c>
      <c r="N391" s="302">
        <v>0.28435288278750798</v>
      </c>
      <c r="O391" s="302">
        <f t="shared" si="170"/>
        <v>1.2628201569149213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11.844952249169085</v>
      </c>
      <c r="C393" s="311">
        <f t="shared" ref="C393:E393" si="172">SUM(C383:C391)</f>
        <v>7.4873819145377318</v>
      </c>
      <c r="D393" s="311">
        <f t="shared" si="172"/>
        <v>10.959665836293164</v>
      </c>
      <c r="E393" s="311">
        <f t="shared" si="172"/>
        <v>30.29199999999998</v>
      </c>
      <c r="F393" s="311"/>
      <c r="G393" s="311">
        <f t="shared" ref="G393:J393" si="173">SUM(G383:G391)</f>
        <v>10.322362106183656</v>
      </c>
      <c r="H393" s="311">
        <f t="shared" si="173"/>
        <v>8.5321814023914229</v>
      </c>
      <c r="I393" s="311">
        <f t="shared" si="173"/>
        <v>9.5464564914249213</v>
      </c>
      <c r="J393" s="311">
        <f t="shared" si="173"/>
        <v>28.401</v>
      </c>
      <c r="K393" s="311"/>
      <c r="L393" s="311">
        <f t="shared" ref="L393:O393" si="174">SUM(L383:L391)</f>
        <v>9.8604548567755703</v>
      </c>
      <c r="M393" s="311">
        <f t="shared" si="174"/>
        <v>7.8604313281491311</v>
      </c>
      <c r="N393" s="311">
        <f t="shared" si="174"/>
        <v>9.2211138150753147</v>
      </c>
      <c r="O393" s="311">
        <f t="shared" si="174"/>
        <v>26.942000000000014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Brighton and Hove East Sussex West Sussex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Brighton and Hove East Sussex West Sussex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Brighton and Hove East Sussex West Sussex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91.810067404810326</v>
      </c>
      <c r="C8" s="11">
        <f t="array" ref="C8:C16">MMULT(aggregation!$B$13:$AA$21,'Occ T2'!C8:C33)</f>
        <v>104.53421542164563</v>
      </c>
      <c r="D8" s="11">
        <f t="array" ref="D8:D16">MMULT(aggregation!$B$13:$AA$21,'Occ T2'!D8:D33)</f>
        <v>104.74398999941934</v>
      </c>
      <c r="E8" s="11">
        <f t="array" ref="E8:E16">MMULT(aggregation!$B$13:$AA$21,'Occ T2'!E8:E33)</f>
        <v>99.580645553921897</v>
      </c>
      <c r="F8" s="11">
        <f t="array" ref="F8:F16">MMULT(aggregation!$B$13:$AA$21,'Occ T2'!F8:F33)</f>
        <v>108.64353960918007</v>
      </c>
      <c r="G8" s="11"/>
      <c r="H8" s="11">
        <f>F8-D8</f>
        <v>3.8995496097607258</v>
      </c>
      <c r="I8" s="11">
        <f t="array" ref="I8:I16">MMULT(aggregation!$B$13:$AA$21,'Occ T2'!I8:I33)</f>
        <v>54.453503548304091</v>
      </c>
      <c r="J8" s="11">
        <f>SUM(H8:I8)</f>
        <v>58.353053158064817</v>
      </c>
      <c r="L8" s="10" t="str">
        <f>name!E4</f>
        <v>Managers, directors and senior officials</v>
      </c>
      <c r="M8" s="11">
        <f t="array" ref="M8:M16">MMULT(aggregation!$B$13:$AA$21,'Occ T2'!M8:M33)</f>
        <v>59.063640291350843</v>
      </c>
      <c r="N8" s="11">
        <f t="array" ref="N8:N16">MMULT(aggregation!$B$13:$AA$21,'Occ T2'!N8:N33)</f>
        <v>65.517986206334768</v>
      </c>
      <c r="O8" s="11">
        <f t="array" ref="O8:O16">MMULT(aggregation!$B$13:$AA$21,'Occ T2'!O8:O33)</f>
        <v>64.227140666449984</v>
      </c>
      <c r="P8" s="11">
        <f t="array" ref="P8:P16">MMULT(aggregation!$B$13:$AA$21,'Occ T2'!P8:P33)</f>
        <v>60.003718515564685</v>
      </c>
      <c r="Q8" s="11">
        <f t="array" ref="Q8:Q16">MMULT(aggregation!$B$13:$AA$21,'Occ T2'!Q8:Q33)</f>
        <v>63.277690814242689</v>
      </c>
      <c r="R8" s="11"/>
      <c r="S8" s="11">
        <f>Q8-O8</f>
        <v>-0.9494498522072945</v>
      </c>
      <c r="T8" s="11">
        <f t="array" ref="T8:T16">MMULT(aggregation!$B$13:$AA$21,'Occ T2'!T8:T33)</f>
        <v>29.275901478298042</v>
      </c>
      <c r="U8" s="11">
        <f>SUM(S8:T8)</f>
        <v>28.326451626090748</v>
      </c>
      <c r="W8" s="10" t="str">
        <f>name!E4</f>
        <v>Managers, directors and senior officials</v>
      </c>
      <c r="X8" s="11">
        <f t="array" ref="X8:X16">MMULT(aggregation!$B$13:$AA$21,'Occ T2'!X8:X33)</f>
        <v>32.746427113459418</v>
      </c>
      <c r="Y8" s="11">
        <f t="array" ref="Y8:Y16">MMULT(aggregation!$B$13:$AA$21,'Occ T2'!Y8:Y33)</f>
        <v>39.016229215310858</v>
      </c>
      <c r="Z8" s="11">
        <f t="array" ref="Z8:Z16">MMULT(aggregation!$B$13:$AA$21,'Occ T2'!Z8:Z33)</f>
        <v>40.516849332969429</v>
      </c>
      <c r="AA8" s="11">
        <f t="array" ref="AA8:AA16">MMULT(aggregation!$B$13:$AA$21,'Occ T2'!AA8:AA33)</f>
        <v>39.576927038357084</v>
      </c>
      <c r="AB8" s="11">
        <f t="array" ref="AB8:AB16">MMULT(aggregation!$B$13:$AA$21,'Occ T2'!AB8:AB33)</f>
        <v>45.365848794937428</v>
      </c>
      <c r="AC8" s="11"/>
      <c r="AD8" s="11">
        <f>AB8-Z8</f>
        <v>4.848999461967999</v>
      </c>
      <c r="AE8" s="11">
        <f t="array" ref="AE8:AE16">MMULT(aggregation!$B$13:$AA$21,'Occ T2'!AE8:AE33)</f>
        <v>25.177602070006056</v>
      </c>
      <c r="AF8" s="11">
        <f>SUM(AD8:AE8)</f>
        <v>30.026601531974055</v>
      </c>
    </row>
    <row r="9" spans="1:32" x14ac:dyDescent="0.2">
      <c r="A9" t="str">
        <f>name!E5</f>
        <v>Professional occupations</v>
      </c>
      <c r="B9" s="11">
        <v>166.86921080917915</v>
      </c>
      <c r="C9" s="11">
        <v>189.42991147159461</v>
      </c>
      <c r="D9" s="11">
        <v>195.0193162979908</v>
      </c>
      <c r="E9" s="11">
        <v>208.20360720402311</v>
      </c>
      <c r="F9" s="11">
        <v>225.93845820284562</v>
      </c>
      <c r="G9" s="11"/>
      <c r="H9" s="11">
        <f t="shared" ref="H9:H16" si="0">F9-D9</f>
        <v>30.919141904854825</v>
      </c>
      <c r="I9" s="11">
        <v>97.960822973774341</v>
      </c>
      <c r="J9" s="11">
        <f t="shared" ref="J9:J15" si="1">SUM(H9:I9)</f>
        <v>128.87996487862915</v>
      </c>
      <c r="L9" s="10" t="str">
        <f>name!E5</f>
        <v>Professional occupations</v>
      </c>
      <c r="M9" s="11">
        <v>84.694207878962558</v>
      </c>
      <c r="N9" s="11">
        <v>93.894396084292538</v>
      </c>
      <c r="O9" s="11">
        <v>96.283851698313129</v>
      </c>
      <c r="P9" s="11">
        <v>105.96550621254201</v>
      </c>
      <c r="Q9" s="11">
        <v>114.38612578672927</v>
      </c>
      <c r="R9" s="11"/>
      <c r="S9" s="11">
        <f t="shared" ref="S9:S16" si="2">Q9-O9</f>
        <v>18.102274088416138</v>
      </c>
      <c r="T9" s="11">
        <v>40.153849087196576</v>
      </c>
      <c r="U9" s="11">
        <f t="shared" ref="U9:U12" si="3">SUM(S9:T9)</f>
        <v>58.256123175612714</v>
      </c>
      <c r="W9" s="10" t="str">
        <f>name!E5</f>
        <v>Professional occupations</v>
      </c>
      <c r="X9" s="11">
        <v>82.175002930216536</v>
      </c>
      <c r="Y9" s="11">
        <v>95.535515387302183</v>
      </c>
      <c r="Z9" s="11">
        <v>98.735464599677712</v>
      </c>
      <c r="AA9" s="11">
        <v>102.23810099148108</v>
      </c>
      <c r="AB9" s="11">
        <v>111.55233241611636</v>
      </c>
      <c r="AC9" s="11"/>
      <c r="AD9" s="11">
        <f t="shared" ref="AD9:AD16" si="4">AB9-Z9</f>
        <v>12.816867816438645</v>
      </c>
      <c r="AE9" s="11">
        <v>57.806973886577758</v>
      </c>
      <c r="AF9" s="11">
        <f t="shared" ref="AF9:AF12" si="5">SUM(AD9:AE9)</f>
        <v>70.62384170301641</v>
      </c>
    </row>
    <row r="10" spans="1:32" x14ac:dyDescent="0.2">
      <c r="A10" t="str">
        <f>name!E6</f>
        <v>Associate professional occupations</v>
      </c>
      <c r="B10" s="11">
        <v>111.2703451271373</v>
      </c>
      <c r="C10" s="11">
        <v>117.6779956083483</v>
      </c>
      <c r="D10" s="11">
        <v>121.79692782444994</v>
      </c>
      <c r="E10" s="11">
        <v>127.52157633080087</v>
      </c>
      <c r="F10" s="11">
        <v>136.96273606231375</v>
      </c>
      <c r="G10" s="11"/>
      <c r="H10" s="11">
        <f t="shared" si="0"/>
        <v>15.165808237863814</v>
      </c>
      <c r="I10" s="11">
        <v>60.87351376790771</v>
      </c>
      <c r="J10" s="11">
        <f t="shared" si="1"/>
        <v>76.039322005771524</v>
      </c>
      <c r="L10" s="10" t="str">
        <f>name!E6</f>
        <v>Associate professional occupations</v>
      </c>
      <c r="M10" s="11">
        <v>58.829952449046147</v>
      </c>
      <c r="N10" s="11">
        <v>60.494508826907506</v>
      </c>
      <c r="O10" s="11">
        <v>62.38877022286907</v>
      </c>
      <c r="P10" s="11">
        <v>60.223178249091262</v>
      </c>
      <c r="Q10" s="11">
        <v>62.162473575398089</v>
      </c>
      <c r="R10" s="11"/>
      <c r="S10" s="11">
        <f t="shared" si="2"/>
        <v>-0.22629664747098133</v>
      </c>
      <c r="T10" s="11">
        <v>22.884419254054464</v>
      </c>
      <c r="U10" s="11">
        <f t="shared" si="3"/>
        <v>22.658122606583483</v>
      </c>
      <c r="W10" s="10" t="str">
        <f>name!E6</f>
        <v>Associate professional occupations</v>
      </c>
      <c r="X10" s="11">
        <v>52.440392678091101</v>
      </c>
      <c r="Y10" s="11">
        <v>57.183486781440777</v>
      </c>
      <c r="Z10" s="11">
        <v>59.408157601580868</v>
      </c>
      <c r="AA10" s="11">
        <v>67.298398081709593</v>
      </c>
      <c r="AB10" s="11">
        <v>74.800262486915614</v>
      </c>
      <c r="AC10" s="11"/>
      <c r="AD10" s="11">
        <f t="shared" si="4"/>
        <v>15.392104885334746</v>
      </c>
      <c r="AE10" s="11">
        <v>37.989094513853246</v>
      </c>
      <c r="AF10" s="11">
        <f t="shared" si="5"/>
        <v>53.381199399187992</v>
      </c>
    </row>
    <row r="11" spans="1:32" x14ac:dyDescent="0.2">
      <c r="A11" t="str">
        <f>name!E7</f>
        <v>Administrative and secretarial occupations</v>
      </c>
      <c r="B11" s="11">
        <v>91.784859546336406</v>
      </c>
      <c r="C11" s="11">
        <v>88.719404206263107</v>
      </c>
      <c r="D11" s="11">
        <v>89.633188926323612</v>
      </c>
      <c r="E11" s="11">
        <v>89.11856696416389</v>
      </c>
      <c r="F11" s="11">
        <v>81.08164583178332</v>
      </c>
      <c r="G11" s="11"/>
      <c r="H11" s="11">
        <f t="shared" si="0"/>
        <v>-8.5515430945402926</v>
      </c>
      <c r="I11" s="11">
        <v>44.043837498215176</v>
      </c>
      <c r="J11" s="11">
        <f t="shared" si="1"/>
        <v>35.492294403674883</v>
      </c>
      <c r="L11" s="10" t="str">
        <f>name!E7</f>
        <v>Administrative and secretarial occupations</v>
      </c>
      <c r="M11" s="11">
        <v>18.777217014890088</v>
      </c>
      <c r="N11" s="11">
        <v>17.439813736512807</v>
      </c>
      <c r="O11" s="11">
        <v>19.97181349024174</v>
      </c>
      <c r="P11" s="11">
        <v>20.621043301176602</v>
      </c>
      <c r="Q11" s="11">
        <v>22.154620897772922</v>
      </c>
      <c r="R11" s="11"/>
      <c r="S11" s="11">
        <f t="shared" si="2"/>
        <v>2.1828074075311825</v>
      </c>
      <c r="T11" s="11">
        <v>7.7219194870109709</v>
      </c>
      <c r="U11" s="11">
        <f t="shared" si="3"/>
        <v>9.9047268945421543</v>
      </c>
      <c r="W11" s="10" t="str">
        <f>name!E7</f>
        <v>Administrative and secretarial occupations</v>
      </c>
      <c r="X11" s="11">
        <v>73.00764253144628</v>
      </c>
      <c r="Y11" s="11">
        <v>71.279590469750275</v>
      </c>
      <c r="Z11" s="11">
        <v>69.661375436081855</v>
      </c>
      <c r="AA11" s="11">
        <v>68.497523662987447</v>
      </c>
      <c r="AB11" s="11">
        <v>58.927024934010284</v>
      </c>
      <c r="AC11" s="11"/>
      <c r="AD11" s="11">
        <f t="shared" si="4"/>
        <v>-10.734350502071571</v>
      </c>
      <c r="AE11" s="11">
        <v>36.32191801120419</v>
      </c>
      <c r="AF11" s="11">
        <f t="shared" si="5"/>
        <v>25.587567509132619</v>
      </c>
    </row>
    <row r="12" spans="1:32" x14ac:dyDescent="0.2">
      <c r="A12" t="str">
        <f>name!E8</f>
        <v>Skilled trades occupations</v>
      </c>
      <c r="B12" s="11">
        <v>79.937154354161578</v>
      </c>
      <c r="C12" s="11">
        <v>80.064056822585371</v>
      </c>
      <c r="D12" s="11">
        <v>69.557837600251375</v>
      </c>
      <c r="E12" s="11">
        <v>71.665630076935599</v>
      </c>
      <c r="F12" s="11">
        <v>70.640132349180732</v>
      </c>
      <c r="G12" s="11"/>
      <c r="H12" s="11">
        <f t="shared" si="0"/>
        <v>1.0822947489293568</v>
      </c>
      <c r="I12" s="11">
        <v>30.296183162355067</v>
      </c>
      <c r="J12" s="11">
        <f t="shared" si="1"/>
        <v>31.378477911284424</v>
      </c>
      <c r="L12" s="10" t="str">
        <f>name!E8</f>
        <v>Skilled trades occupations</v>
      </c>
      <c r="M12" s="11">
        <v>69.212675807693302</v>
      </c>
      <c r="N12" s="11">
        <v>70.194756009470254</v>
      </c>
      <c r="O12" s="11">
        <v>59.131811539579815</v>
      </c>
      <c r="P12" s="11">
        <v>59.938256174232244</v>
      </c>
      <c r="Q12" s="11">
        <v>57.413104850370175</v>
      </c>
      <c r="R12" s="11"/>
      <c r="S12" s="11">
        <f t="shared" si="2"/>
        <v>-1.7187066892096396</v>
      </c>
      <c r="T12" s="11">
        <v>23.145563523090427</v>
      </c>
      <c r="U12" s="11">
        <f t="shared" si="3"/>
        <v>21.426856833880787</v>
      </c>
      <c r="W12" s="10" t="str">
        <f>name!E8</f>
        <v>Skilled trades occupations</v>
      </c>
      <c r="X12" s="11">
        <v>10.724478546468237</v>
      </c>
      <c r="Y12" s="11">
        <v>9.8693008131150641</v>
      </c>
      <c r="Z12" s="11">
        <v>10.426026060671575</v>
      </c>
      <c r="AA12" s="11">
        <v>11.72737390270335</v>
      </c>
      <c r="AB12" s="11">
        <v>13.227027498810546</v>
      </c>
      <c r="AC12" s="11"/>
      <c r="AD12" s="11">
        <f t="shared" si="4"/>
        <v>2.8010014381389716</v>
      </c>
      <c r="AE12" s="11">
        <v>7.1506196392646384</v>
      </c>
      <c r="AF12" s="11">
        <f t="shared" si="5"/>
        <v>9.95162107740361</v>
      </c>
    </row>
    <row r="13" spans="1:32" x14ac:dyDescent="0.2">
      <c r="A13" t="str">
        <f>name!E9</f>
        <v>Caring, leisure and other service occupations</v>
      </c>
      <c r="B13" s="11">
        <v>87.720623739007053</v>
      </c>
      <c r="C13" s="11">
        <v>90.786273042013477</v>
      </c>
      <c r="D13" s="11">
        <v>86.334219243687485</v>
      </c>
      <c r="E13" s="11">
        <v>86.887553525016855</v>
      </c>
      <c r="F13" s="11">
        <v>91.084923667376643</v>
      </c>
      <c r="G13" s="11"/>
      <c r="H13" s="11">
        <f t="shared" si="0"/>
        <v>4.7507044236891574</v>
      </c>
      <c r="I13" s="11">
        <v>47.546998630073162</v>
      </c>
      <c r="J13" s="11">
        <f>SUM(H13:I13)</f>
        <v>52.297703053762319</v>
      </c>
      <c r="L13" s="10" t="str">
        <f>name!E9</f>
        <v>Caring, leisure and other service occupations</v>
      </c>
      <c r="M13" s="11">
        <v>19.594473937196909</v>
      </c>
      <c r="N13" s="11">
        <v>19.894077815572732</v>
      </c>
      <c r="O13" s="11">
        <v>19.368768726112098</v>
      </c>
      <c r="P13" s="11">
        <v>21.131549131105281</v>
      </c>
      <c r="Q13" s="11">
        <v>24.062773499995149</v>
      </c>
      <c r="R13" s="11"/>
      <c r="S13" s="11">
        <f t="shared" si="2"/>
        <v>4.6940047738830515</v>
      </c>
      <c r="T13" s="11">
        <v>9.6259737727204318</v>
      </c>
      <c r="U13" s="11">
        <f>SUM(S13:T13)</f>
        <v>14.319978546603483</v>
      </c>
      <c r="W13" s="10" t="str">
        <f>name!E9</f>
        <v>Caring, leisure and other service occupations</v>
      </c>
      <c r="X13" s="11">
        <v>68.126149801810115</v>
      </c>
      <c r="Y13" s="11">
        <v>70.892195226440705</v>
      </c>
      <c r="Z13" s="11">
        <v>66.965450517575462</v>
      </c>
      <c r="AA13" s="11">
        <v>65.75600439391161</v>
      </c>
      <c r="AB13" s="11">
        <v>67.022150167381497</v>
      </c>
      <c r="AC13" s="11"/>
      <c r="AD13" s="11">
        <f t="shared" si="4"/>
        <v>5.6699649806034813E-2</v>
      </c>
      <c r="AE13" s="11">
        <v>37.92102485735272</v>
      </c>
      <c r="AF13" s="11">
        <f>SUM(AD13:AE13)</f>
        <v>37.977724507158754</v>
      </c>
    </row>
    <row r="14" spans="1:32" x14ac:dyDescent="0.2">
      <c r="A14" t="str">
        <f>name!E10</f>
        <v>Sales and customer service occupations</v>
      </c>
      <c r="B14" s="11">
        <v>65.308653794271649</v>
      </c>
      <c r="C14" s="11">
        <v>64.457293943994586</v>
      </c>
      <c r="D14" s="11">
        <v>64.506940657006012</v>
      </c>
      <c r="E14" s="11">
        <v>65.483655911217099</v>
      </c>
      <c r="F14" s="11">
        <v>65.839509670376259</v>
      </c>
      <c r="G14" s="11"/>
      <c r="H14" s="11">
        <f t="shared" si="0"/>
        <v>1.3325690133702466</v>
      </c>
      <c r="I14" s="11">
        <v>29.016549102975301</v>
      </c>
      <c r="J14" s="11">
        <f t="shared" si="1"/>
        <v>30.349118116345547</v>
      </c>
      <c r="L14" s="10" t="str">
        <f>name!E10</f>
        <v>Sales and customer service occupations</v>
      </c>
      <c r="M14" s="11">
        <v>27.234317751105312</v>
      </c>
      <c r="N14" s="11">
        <v>27.219866990149406</v>
      </c>
      <c r="O14" s="11">
        <v>27.664390874033884</v>
      </c>
      <c r="P14" s="11">
        <v>28.908869829573327</v>
      </c>
      <c r="Q14" s="11">
        <v>30.118001587544597</v>
      </c>
      <c r="R14" s="11"/>
      <c r="S14" s="11">
        <f t="shared" si="2"/>
        <v>2.453610713510713</v>
      </c>
      <c r="T14" s="11">
        <v>9.7325956725002438</v>
      </c>
      <c r="U14" s="11">
        <f t="shared" ref="U14:U15" si="6">SUM(S14:T14)</f>
        <v>12.186206386010957</v>
      </c>
      <c r="W14" s="10" t="str">
        <f>name!E10</f>
        <v>Sales and customer service occupations</v>
      </c>
      <c r="X14" s="11">
        <v>38.074336043166312</v>
      </c>
      <c r="Y14" s="11">
        <v>37.237426953845173</v>
      </c>
      <c r="Z14" s="11">
        <v>36.842549782972121</v>
      </c>
      <c r="AA14" s="11">
        <v>36.574786081643779</v>
      </c>
      <c r="AB14" s="11">
        <v>35.721508082831733</v>
      </c>
      <c r="AC14" s="11"/>
      <c r="AD14" s="11">
        <f t="shared" si="4"/>
        <v>-1.1210417001403883</v>
      </c>
      <c r="AE14" s="11">
        <v>19.283953430475052</v>
      </c>
      <c r="AF14" s="11">
        <f t="shared" ref="AF14:AF15" si="7">SUM(AD14:AE14)</f>
        <v>18.162911730334663</v>
      </c>
    </row>
    <row r="15" spans="1:32" x14ac:dyDescent="0.2">
      <c r="A15" t="str">
        <f>name!E11</f>
        <v>Process, plant and machine operatives</v>
      </c>
      <c r="B15" s="11">
        <v>41.086970145359132</v>
      </c>
      <c r="C15" s="11">
        <v>45.552366797977022</v>
      </c>
      <c r="D15" s="11">
        <v>37.987765638411744</v>
      </c>
      <c r="E15" s="11">
        <v>38.318623804540472</v>
      </c>
      <c r="F15" s="11">
        <v>36.855440888422962</v>
      </c>
      <c r="G15" s="11"/>
      <c r="H15" s="11">
        <f t="shared" si="0"/>
        <v>-1.1323247499887827</v>
      </c>
      <c r="I15" s="11">
        <v>18.14985656767913</v>
      </c>
      <c r="J15" s="11">
        <f t="shared" si="1"/>
        <v>17.017531817690347</v>
      </c>
      <c r="L15" s="10" t="str">
        <f>name!E11</f>
        <v>Process, plant and machine operatives</v>
      </c>
      <c r="M15" s="11">
        <v>36.465419392440261</v>
      </c>
      <c r="N15" s="11">
        <v>40.829271048047893</v>
      </c>
      <c r="O15" s="11">
        <v>33.88819120704521</v>
      </c>
      <c r="P15" s="11">
        <v>33.232694217337382</v>
      </c>
      <c r="Q15" s="11">
        <v>31.372583670353627</v>
      </c>
      <c r="R15" s="11"/>
      <c r="S15" s="11">
        <f t="shared" si="2"/>
        <v>-2.5156075366915829</v>
      </c>
      <c r="T15" s="11">
        <v>15.387064048862884</v>
      </c>
      <c r="U15" s="11">
        <f t="shared" si="6"/>
        <v>12.871456512171301</v>
      </c>
      <c r="W15" s="10" t="str">
        <f>name!E11</f>
        <v>Process, plant and machine operatives</v>
      </c>
      <c r="X15" s="11">
        <v>4.6215507529188455</v>
      </c>
      <c r="Y15" s="11">
        <v>4.7230957499291444</v>
      </c>
      <c r="Z15" s="11">
        <v>4.0995744313665652</v>
      </c>
      <c r="AA15" s="11">
        <v>5.0859295872031032</v>
      </c>
      <c r="AB15" s="11">
        <v>5.4828572180693529</v>
      </c>
      <c r="AC15" s="11"/>
      <c r="AD15" s="11">
        <f t="shared" si="4"/>
        <v>1.3832827867027877</v>
      </c>
      <c r="AE15" s="11">
        <v>2.7627925188162474</v>
      </c>
      <c r="AF15" s="11">
        <f t="shared" si="7"/>
        <v>4.1460753055190356</v>
      </c>
    </row>
    <row r="16" spans="1:32" x14ac:dyDescent="0.2">
      <c r="A16" t="str">
        <f>name!E12</f>
        <v>Elementary occupations</v>
      </c>
      <c r="B16" s="11">
        <v>100.84511507973772</v>
      </c>
      <c r="C16" s="11">
        <v>101.57648268557826</v>
      </c>
      <c r="D16" s="11">
        <v>92.310813812459742</v>
      </c>
      <c r="E16" s="11">
        <v>92.284140629379891</v>
      </c>
      <c r="F16" s="11">
        <v>89.462613718520601</v>
      </c>
      <c r="G16" s="11"/>
      <c r="H16" s="11">
        <f t="shared" si="0"/>
        <v>-2.8482000939391412</v>
      </c>
      <c r="I16" s="11">
        <v>43.295897686929173</v>
      </c>
      <c r="J16" s="11">
        <f>SUM(H16:I16)</f>
        <v>40.447697592990032</v>
      </c>
      <c r="L16" s="10" t="str">
        <f>name!E12</f>
        <v>Elementary occupations</v>
      </c>
      <c r="M16" s="11">
        <v>51.444817314910139</v>
      </c>
      <c r="N16" s="11">
        <v>50.85452882461982</v>
      </c>
      <c r="O16" s="11">
        <v>46.525610137240605</v>
      </c>
      <c r="P16" s="11">
        <v>47.830090854776145</v>
      </c>
      <c r="Q16" s="11">
        <v>45.613642273726427</v>
      </c>
      <c r="R16" s="11"/>
      <c r="S16" s="11">
        <f t="shared" si="2"/>
        <v>-0.91196786351417813</v>
      </c>
      <c r="T16" s="11">
        <v>17.756647775159305</v>
      </c>
      <c r="U16" s="11">
        <f>SUM(S16:T16)</f>
        <v>16.844679911645127</v>
      </c>
      <c r="W16" s="10" t="str">
        <f>name!E12</f>
        <v>Elementary occupations</v>
      </c>
      <c r="X16" s="11">
        <v>49.400297764827435</v>
      </c>
      <c r="Y16" s="11">
        <v>50.721953860958372</v>
      </c>
      <c r="Z16" s="11">
        <v>45.785203675219357</v>
      </c>
      <c r="AA16" s="11">
        <v>44.454049774603689</v>
      </c>
      <c r="AB16" s="11">
        <v>43.848971444794216</v>
      </c>
      <c r="AC16" s="11"/>
      <c r="AD16" s="11">
        <f t="shared" si="4"/>
        <v>-1.9362322304251407</v>
      </c>
      <c r="AE16" s="11">
        <v>25.539249911769865</v>
      </c>
      <c r="AF16" s="11">
        <f>SUM(AD16:AE16)</f>
        <v>23.603017681344724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836.63300000000038</v>
      </c>
      <c r="C18" s="34">
        <f>SUM(C8:C16)</f>
        <v>882.79800000000046</v>
      </c>
      <c r="D18" s="34">
        <f>SUM(D8:D16)</f>
        <v>861.89099999999996</v>
      </c>
      <c r="E18" s="34">
        <f>SUM(E8:E16)</f>
        <v>879.06399999999962</v>
      </c>
      <c r="F18" s="34">
        <f>SUM(F8:F16)</f>
        <v>906.50900000000001</v>
      </c>
      <c r="G18" s="11"/>
      <c r="H18" s="34">
        <f>SUM(H8:H16)</f>
        <v>44.61799999999991</v>
      </c>
      <c r="I18" s="34">
        <f>SUM(I8:I16)</f>
        <v>425.63716293821318</v>
      </c>
      <c r="J18" s="34">
        <f>SUM(H18:I18)</f>
        <v>470.25516293821306</v>
      </c>
      <c r="L18" s="231" t="str">
        <f>name!E3</f>
        <v>All occupations</v>
      </c>
      <c r="M18" s="34">
        <f>SUM(M8:M16)</f>
        <v>425.31672183759559</v>
      </c>
      <c r="N18" s="34">
        <f>SUM(N8:N16)</f>
        <v>446.33920554190775</v>
      </c>
      <c r="O18" s="34">
        <f>SUM(O8:O16)</f>
        <v>429.45034856188556</v>
      </c>
      <c r="P18" s="34">
        <f>SUM(P8:P16)</f>
        <v>437.85490648539894</v>
      </c>
      <c r="Q18" s="34">
        <f>SUM(Q8:Q16)</f>
        <v>450.56101695613296</v>
      </c>
      <c r="R18" s="11"/>
      <c r="S18" s="34">
        <f>SUM(S8:S16)</f>
        <v>21.110668394247408</v>
      </c>
      <c r="T18" s="34">
        <f>SUM(T8:T16)</f>
        <v>175.68393409889336</v>
      </c>
      <c r="U18" s="34">
        <f>SUM(S18:T18)</f>
        <v>196.79460249314076</v>
      </c>
      <c r="W18" s="231" t="str">
        <f>name!E3</f>
        <v>All occupations</v>
      </c>
      <c r="X18" s="34">
        <f>SUM(X8:X16)</f>
        <v>411.31627816240422</v>
      </c>
      <c r="Y18" s="34">
        <f>SUM(Y8:Y16)</f>
        <v>436.45879445809248</v>
      </c>
      <c r="Z18" s="34">
        <f>SUM(Z8:Z16)</f>
        <v>432.44065143811497</v>
      </c>
      <c r="AA18" s="34">
        <f>SUM(AA8:AA16)</f>
        <v>441.20909351460074</v>
      </c>
      <c r="AB18" s="34">
        <f>SUM(AB8:AB16)</f>
        <v>455.947983043867</v>
      </c>
      <c r="AC18" s="11"/>
      <c r="AD18" s="34">
        <f>SUM(AD8:AD16)</f>
        <v>23.507331605752086</v>
      </c>
      <c r="AE18" s="34">
        <f>SUM(AE8:AE16)</f>
        <v>249.95322883931973</v>
      </c>
      <c r="AF18" s="34">
        <f>SUM(AD18:AE18)</f>
        <v>273.46056044507179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10.973756402725005</v>
      </c>
      <c r="C26" s="18">
        <f t="shared" si="8"/>
        <v>11.841238360490799</v>
      </c>
      <c r="D26" s="18">
        <f t="shared" si="8"/>
        <v>12.152811666373051</v>
      </c>
      <c r="E26" s="18">
        <f t="shared" si="8"/>
        <v>11.328031355387314</v>
      </c>
      <c r="F26" s="18">
        <f t="shared" si="8"/>
        <v>11.984827465494559</v>
      </c>
      <c r="G26" s="11"/>
      <c r="H26" s="40">
        <f>IF(D8&gt;0,(H8/D8)*100,0)</f>
        <v>3.7229339934275401</v>
      </c>
      <c r="I26" s="40">
        <f>IF(D8&gt;0,(I8/D8)*100,0)</f>
        <v>51.987234349776024</v>
      </c>
      <c r="J26" s="40">
        <f>IF(D8&gt;0,(J8/D8)*100,0)</f>
        <v>55.710168343203556</v>
      </c>
      <c r="L26" t="str">
        <f>$A$8</f>
        <v>Managers, directors and senior officials</v>
      </c>
      <c r="M26" s="18">
        <f t="shared" ref="M26:Q26" si="9">M8/M$18*100</f>
        <v>13.886978164452209</v>
      </c>
      <c r="N26" s="18">
        <f t="shared" si="9"/>
        <v>14.67896733982584</v>
      </c>
      <c r="O26" s="18">
        <f t="shared" si="9"/>
        <v>14.95566155238423</v>
      </c>
      <c r="P26" s="18">
        <f t="shared" si="9"/>
        <v>13.704018757539174</v>
      </c>
      <c r="Q26" s="18">
        <f t="shared" si="9"/>
        <v>14.044200104511809</v>
      </c>
      <c r="R26" s="11"/>
      <c r="S26" s="40">
        <f>IF(O8&gt;0,(S8/O8)*100,0)</f>
        <v>-1.47826890992713</v>
      </c>
      <c r="T26" s="40">
        <f>IF(O8&gt;0,(T8/O8)*100,0)</f>
        <v>45.5818228470363</v>
      </c>
      <c r="U26" s="40">
        <f>IF(O8&gt;0,(U8/O8)*100,0)</f>
        <v>44.103553937109176</v>
      </c>
      <c r="W26" t="str">
        <f>$A$8</f>
        <v>Managers, directors and senior officials</v>
      </c>
      <c r="X26" s="18">
        <f t="shared" ref="X26:AB26" si="10">X8/X$18*100</f>
        <v>7.9613739723011427</v>
      </c>
      <c r="Y26" s="18">
        <f t="shared" si="10"/>
        <v>8.9392698029497684</v>
      </c>
      <c r="Z26" s="18">
        <f t="shared" si="10"/>
        <v>9.3693433302876361</v>
      </c>
      <c r="AA26" s="18">
        <f t="shared" si="10"/>
        <v>8.9701068314557268</v>
      </c>
      <c r="AB26" s="18">
        <f t="shared" si="10"/>
        <v>9.9497860462237764</v>
      </c>
      <c r="AC26" s="11"/>
      <c r="AD26" s="40">
        <f>IF(Z8&gt;0,(AD8/Z8)*100,0)</f>
        <v>11.967859154394477</v>
      </c>
      <c r="AE26" s="40">
        <f>IF(Z8&gt;0,(AE8/Z8)*100,0)</f>
        <v>62.141065962694441</v>
      </c>
      <c r="AF26" s="40">
        <f>IF(Z8&gt;0,(AF8/Z8)*100,0)</f>
        <v>74.108925117088916</v>
      </c>
    </row>
    <row r="27" spans="1:32" x14ac:dyDescent="0.2">
      <c r="A27" t="str">
        <f>$A$9</f>
        <v>Professional occupations</v>
      </c>
      <c r="B27" s="18">
        <f t="shared" si="8"/>
        <v>19.945329769346785</v>
      </c>
      <c r="C27" s="18">
        <f t="shared" si="8"/>
        <v>21.457899935386635</v>
      </c>
      <c r="D27" s="18">
        <f t="shared" si="8"/>
        <v>22.62691179023691</v>
      </c>
      <c r="E27" s="18">
        <f t="shared" si="8"/>
        <v>23.684692719076565</v>
      </c>
      <c r="F27" s="18">
        <f t="shared" si="8"/>
        <v>24.924017103288065</v>
      </c>
      <c r="G27" s="11"/>
      <c r="H27" s="40">
        <f t="shared" ref="H27:H36" si="11">IF(D9&gt;0,(H9/D9)*100,0)</f>
        <v>15.854399703468436</v>
      </c>
      <c r="I27" s="40">
        <f t="shared" ref="I27:I36" si="12">IF(D9&gt;0,(I9/D9)*100,0)</f>
        <v>50.231343660383651</v>
      </c>
      <c r="J27" s="40">
        <f t="shared" ref="J27:J36" si="13">IF(D9&gt;0,(J9/D9)*100,0)</f>
        <v>66.085743363852075</v>
      </c>
      <c r="L27" t="str">
        <f>$A$9</f>
        <v>Professional occupations</v>
      </c>
      <c r="M27" s="18">
        <f t="shared" ref="M27:Q27" si="14">M9/M$18*100</f>
        <v>19.913209034678513</v>
      </c>
      <c r="N27" s="18">
        <f t="shared" si="14"/>
        <v>21.036555811917488</v>
      </c>
      <c r="O27" s="18">
        <f t="shared" si="14"/>
        <v>22.42025231106274</v>
      </c>
      <c r="P27" s="18">
        <f t="shared" si="14"/>
        <v>24.201054879825953</v>
      </c>
      <c r="Q27" s="18">
        <f t="shared" si="14"/>
        <v>25.387488371606281</v>
      </c>
      <c r="R27" s="11"/>
      <c r="S27" s="40">
        <f t="shared" ref="S27:S34" si="15">IF(O9&gt;0,(S9/O9)*100,0)</f>
        <v>18.800945090082312</v>
      </c>
      <c r="T27" s="40">
        <f t="shared" ref="T27:T34" si="16">IF(O9&gt;0,(T9/O9)*100,0)</f>
        <v>41.703617355287072</v>
      </c>
      <c r="U27" s="40">
        <f t="shared" ref="U27:U34" si="17">IF(O9&gt;0,(U9/O9)*100,0)</f>
        <v>60.50456244536938</v>
      </c>
      <c r="W27" t="str">
        <f>$A$9</f>
        <v>Professional occupations</v>
      </c>
      <c r="X27" s="18">
        <f t="shared" ref="X27:AB27" si="18">X9/X$18*100</f>
        <v>19.978543834282807</v>
      </c>
      <c r="Y27" s="18">
        <f t="shared" si="18"/>
        <v>21.88878230897355</v>
      </c>
      <c r="Z27" s="18">
        <f t="shared" si="18"/>
        <v>22.832142230691137</v>
      </c>
      <c r="AA27" s="18">
        <f t="shared" si="18"/>
        <v>23.172256078647155</v>
      </c>
      <c r="AB27" s="18">
        <f t="shared" si="18"/>
        <v>24.466021687694109</v>
      </c>
      <c r="AC27" s="11"/>
      <c r="AD27" s="40">
        <f t="shared" ref="AD27:AD34" si="19">IF(Z9&gt;0,(AD9/Z9)*100,0)</f>
        <v>12.981017376486301</v>
      </c>
      <c r="AE27" s="40">
        <f t="shared" ref="AE27:AE34" si="20">IF(Z9&gt;0,(AE9/Z9)*100,0)</f>
        <v>58.547325544023877</v>
      </c>
      <c r="AF27" s="40">
        <f t="shared" ref="AF27:AF34" si="21">IF(Z9&gt;0,(AF9/Z9)*100,0)</f>
        <v>71.528342920510184</v>
      </c>
    </row>
    <row r="28" spans="1:32" x14ac:dyDescent="0.2">
      <c r="A28" t="str">
        <f>$A$10</f>
        <v>Associate professional occupations</v>
      </c>
      <c r="B28" s="18">
        <f t="shared" si="8"/>
        <v>13.299779607920946</v>
      </c>
      <c r="C28" s="18">
        <f t="shared" si="8"/>
        <v>13.330115791874045</v>
      </c>
      <c r="D28" s="18">
        <f t="shared" si="8"/>
        <v>14.131360905781584</v>
      </c>
      <c r="E28" s="18">
        <f t="shared" si="8"/>
        <v>14.506517879335398</v>
      </c>
      <c r="F28" s="18">
        <f t="shared" si="8"/>
        <v>15.108811502402485</v>
      </c>
      <c r="G28" s="11"/>
      <c r="H28" s="40">
        <f t="shared" si="11"/>
        <v>12.451716565234561</v>
      </c>
      <c r="I28" s="40">
        <f t="shared" si="12"/>
        <v>49.979514964159669</v>
      </c>
      <c r="J28" s="40">
        <f t="shared" si="13"/>
        <v>62.431231529394225</v>
      </c>
      <c r="L28" t="str">
        <f>$A$10</f>
        <v>Associate professional occupations</v>
      </c>
      <c r="M28" s="18">
        <f t="shared" ref="M28:Q28" si="22">M10/M$18*100</f>
        <v>13.832033735910807</v>
      </c>
      <c r="N28" s="18">
        <f t="shared" si="22"/>
        <v>13.553483107866388</v>
      </c>
      <c r="O28" s="18">
        <f t="shared" si="22"/>
        <v>14.527586351202737</v>
      </c>
      <c r="P28" s="18">
        <f t="shared" si="22"/>
        <v>13.754140322988368</v>
      </c>
      <c r="Q28" s="18">
        <f t="shared" si="22"/>
        <v>13.796682632543483</v>
      </c>
      <c r="R28" s="11"/>
      <c r="S28" s="40">
        <f t="shared" si="15"/>
        <v>-0.36272016047533917</v>
      </c>
      <c r="T28" s="40">
        <f t="shared" si="16"/>
        <v>36.680349960906923</v>
      </c>
      <c r="U28" s="40">
        <f t="shared" si="17"/>
        <v>36.317629800431583</v>
      </c>
      <c r="W28" t="str">
        <f>$A$10</f>
        <v>Associate professional occupations</v>
      </c>
      <c r="X28" s="18">
        <f t="shared" ref="X28:AB28" si="23">X10/X$18*100</f>
        <v>12.749408536023349</v>
      </c>
      <c r="Y28" s="18">
        <f t="shared" si="23"/>
        <v>13.101691959819444</v>
      </c>
      <c r="Z28" s="18">
        <f t="shared" si="23"/>
        <v>13.737875337116071</v>
      </c>
      <c r="AA28" s="18">
        <f t="shared" si="23"/>
        <v>15.253175664540674</v>
      </c>
      <c r="AB28" s="18">
        <f t="shared" si="23"/>
        <v>16.405437740409752</v>
      </c>
      <c r="AC28" s="11"/>
      <c r="AD28" s="40">
        <f t="shared" si="19"/>
        <v>25.909076306593214</v>
      </c>
      <c r="AE28" s="40">
        <f t="shared" si="20"/>
        <v>63.945922660362633</v>
      </c>
      <c r="AF28" s="40">
        <f t="shared" si="21"/>
        <v>89.854998966955847</v>
      </c>
    </row>
    <row r="29" spans="1:32" x14ac:dyDescent="0.2">
      <c r="A29" t="str">
        <f>$A$11</f>
        <v>Administrative and secretarial occupations</v>
      </c>
      <c r="B29" s="18">
        <f t="shared" si="8"/>
        <v>10.970743390033189</v>
      </c>
      <c r="C29" s="18">
        <f t="shared" si="8"/>
        <v>10.049796692591404</v>
      </c>
      <c r="D29" s="18">
        <f t="shared" si="8"/>
        <v>10.399596808218629</v>
      </c>
      <c r="E29" s="18">
        <f t="shared" si="8"/>
        <v>10.137892913845173</v>
      </c>
      <c r="F29" s="18">
        <f t="shared" si="8"/>
        <v>8.9443839864560992</v>
      </c>
      <c r="G29" s="11"/>
      <c r="H29" s="40">
        <f t="shared" si="11"/>
        <v>-9.5405989644856461</v>
      </c>
      <c r="I29" s="40">
        <f t="shared" si="12"/>
        <v>49.137867374570575</v>
      </c>
      <c r="J29" s="40">
        <f t="shared" si="13"/>
        <v>39.597268410084929</v>
      </c>
      <c r="L29" t="str">
        <f>$A$11</f>
        <v>Administrative and secretarial occupations</v>
      </c>
      <c r="M29" s="18">
        <f t="shared" ref="M29:Q29" si="24">M11/M$18*100</f>
        <v>4.4148786188707732</v>
      </c>
      <c r="N29" s="18">
        <f t="shared" si="24"/>
        <v>3.9073004387635732</v>
      </c>
      <c r="O29" s="18">
        <f t="shared" si="24"/>
        <v>4.6505523996247771</v>
      </c>
      <c r="P29" s="18">
        <f t="shared" si="24"/>
        <v>4.709560860399824</v>
      </c>
      <c r="Q29" s="18">
        <f t="shared" si="24"/>
        <v>4.9171188948931892</v>
      </c>
      <c r="R29" s="11"/>
      <c r="S29" s="40">
        <f t="shared" si="15"/>
        <v>10.929440176264944</v>
      </c>
      <c r="T29" s="40">
        <f t="shared" si="16"/>
        <v>38.664087719344629</v>
      </c>
      <c r="U29" s="40">
        <f t="shared" si="17"/>
        <v>49.593527895609583</v>
      </c>
      <c r="W29" t="str">
        <f>$A$11</f>
        <v>Administrative and secretarial occupations</v>
      </c>
      <c r="X29" s="18">
        <f t="shared" ref="X29:AB29" si="25">X11/X$18*100</f>
        <v>17.749757645774459</v>
      </c>
      <c r="Y29" s="18">
        <f t="shared" si="25"/>
        <v>16.331344762625545</v>
      </c>
      <c r="Z29" s="18">
        <f t="shared" si="25"/>
        <v>16.108886896830246</v>
      </c>
      <c r="AA29" s="18">
        <f t="shared" si="25"/>
        <v>15.524957365984275</v>
      </c>
      <c r="AB29" s="18">
        <f t="shared" si="25"/>
        <v>12.924067465025036</v>
      </c>
      <c r="AC29" s="11"/>
      <c r="AD29" s="40">
        <f t="shared" si="19"/>
        <v>-15.409328964399977</v>
      </c>
      <c r="AE29" s="40">
        <f t="shared" si="20"/>
        <v>52.1406845383516</v>
      </c>
      <c r="AF29" s="40">
        <f t="shared" si="21"/>
        <v>36.731355573951625</v>
      </c>
    </row>
    <row r="30" spans="1:32" x14ac:dyDescent="0.2">
      <c r="A30" t="str">
        <f>$A$12</f>
        <v>Skilled trades occupations</v>
      </c>
      <c r="B30" s="18">
        <f t="shared" si="8"/>
        <v>9.5546260252896467</v>
      </c>
      <c r="C30" s="18">
        <f t="shared" si="8"/>
        <v>9.0693518588154181</v>
      </c>
      <c r="D30" s="18">
        <f t="shared" si="8"/>
        <v>8.070375209887489</v>
      </c>
      <c r="E30" s="18">
        <f t="shared" si="8"/>
        <v>8.1524928875412517</v>
      </c>
      <c r="F30" s="18">
        <f t="shared" si="8"/>
        <v>7.7925461687838444</v>
      </c>
      <c r="G30" s="11"/>
      <c r="H30" s="40">
        <f t="shared" si="11"/>
        <v>1.5559637652183793</v>
      </c>
      <c r="I30" s="40">
        <f t="shared" si="12"/>
        <v>43.555383846845722</v>
      </c>
      <c r="J30" s="40">
        <f t="shared" si="13"/>
        <v>45.111347612064101</v>
      </c>
      <c r="L30" t="str">
        <f>$A$12</f>
        <v>Skilled trades occupations</v>
      </c>
      <c r="M30" s="18">
        <f t="shared" ref="M30:Q30" si="26">M12/M$18*100</f>
        <v>16.273208236125196</v>
      </c>
      <c r="N30" s="18">
        <f t="shared" si="26"/>
        <v>15.726773525136705</v>
      </c>
      <c r="O30" s="18">
        <f t="shared" si="26"/>
        <v>13.769184665374343</v>
      </c>
      <c r="P30" s="18">
        <f t="shared" si="26"/>
        <v>13.689068064886694</v>
      </c>
      <c r="Q30" s="18">
        <f t="shared" si="26"/>
        <v>12.742581512763223</v>
      </c>
      <c r="R30" s="11"/>
      <c r="S30" s="40">
        <f t="shared" si="15"/>
        <v>-2.9065686378629296</v>
      </c>
      <c r="T30" s="40">
        <f t="shared" si="16"/>
        <v>39.142321062830909</v>
      </c>
      <c r="U30" s="40">
        <f t="shared" si="17"/>
        <v>36.235752424967977</v>
      </c>
      <c r="W30" t="str">
        <f>$A$12</f>
        <v>Skilled trades occupations</v>
      </c>
      <c r="X30" s="18">
        <f t="shared" ref="X30:AB30" si="27">X12/X$18*100</f>
        <v>2.6073557298487908</v>
      </c>
      <c r="Y30" s="18">
        <f t="shared" si="27"/>
        <v>2.2612216636323694</v>
      </c>
      <c r="Z30" s="18">
        <f t="shared" si="27"/>
        <v>2.4109727024966352</v>
      </c>
      <c r="AA30" s="18">
        <f t="shared" si="27"/>
        <v>2.6580082040660074</v>
      </c>
      <c r="AB30" s="18">
        <f t="shared" si="27"/>
        <v>2.9009948482517944</v>
      </c>
      <c r="AC30" s="11"/>
      <c r="AD30" s="40">
        <f t="shared" si="19"/>
        <v>26.865475127716586</v>
      </c>
      <c r="AE30" s="40">
        <f t="shared" si="20"/>
        <v>68.584325395442605</v>
      </c>
      <c r="AF30" s="40">
        <f t="shared" si="21"/>
        <v>95.449800523159183</v>
      </c>
    </row>
    <row r="31" spans="1:32" x14ac:dyDescent="0.2">
      <c r="A31" t="str">
        <f>$A$13</f>
        <v>Caring, leisure and other service occupations</v>
      </c>
      <c r="B31" s="18">
        <f t="shared" si="8"/>
        <v>10.48495860658222</v>
      </c>
      <c r="C31" s="18">
        <f t="shared" si="8"/>
        <v>10.28392373363028</v>
      </c>
      <c r="D31" s="18">
        <f t="shared" si="8"/>
        <v>10.016837308161646</v>
      </c>
      <c r="E31" s="18">
        <f t="shared" si="8"/>
        <v>9.8840987146575099</v>
      </c>
      <c r="F31" s="18">
        <f t="shared" si="8"/>
        <v>10.047878583376077</v>
      </c>
      <c r="G31" s="11"/>
      <c r="H31" s="40">
        <f t="shared" si="11"/>
        <v>5.502689970798011</v>
      </c>
      <c r="I31" s="40">
        <f t="shared" si="12"/>
        <v>55.073178452991755</v>
      </c>
      <c r="J31" s="40">
        <f t="shared" si="13"/>
        <v>60.575868423789771</v>
      </c>
      <c r="L31" t="str">
        <f>$A$13</f>
        <v>Caring, leisure and other service occupations</v>
      </c>
      <c r="M31" s="18">
        <f t="shared" ref="M31:Q31" si="28">M13/M$18*100</f>
        <v>4.6070311678643412</v>
      </c>
      <c r="N31" s="18">
        <f t="shared" si="28"/>
        <v>4.4571656642662623</v>
      </c>
      <c r="O31" s="18">
        <f t="shared" si="28"/>
        <v>4.5101299349209816</v>
      </c>
      <c r="P31" s="18">
        <f t="shared" si="28"/>
        <v>4.8261533257044711</v>
      </c>
      <c r="Q31" s="18">
        <f t="shared" si="28"/>
        <v>5.3406248198205581</v>
      </c>
      <c r="R31" s="11"/>
      <c r="S31" s="40">
        <f t="shared" si="15"/>
        <v>24.234915705069092</v>
      </c>
      <c r="T31" s="40">
        <f t="shared" si="16"/>
        <v>49.698428995866571</v>
      </c>
      <c r="U31" s="40">
        <f t="shared" si="17"/>
        <v>73.933344700935663</v>
      </c>
      <c r="W31" t="str">
        <f>$A$13</f>
        <v>Caring, leisure and other service occupations</v>
      </c>
      <c r="X31" s="18">
        <f t="shared" ref="X31:AB31" si="29">X13/X$18*100</f>
        <v>16.562959799736195</v>
      </c>
      <c r="Y31" s="18">
        <f t="shared" si="29"/>
        <v>16.242586041704236</v>
      </c>
      <c r="Z31" s="18">
        <f t="shared" si="29"/>
        <v>15.485466108442084</v>
      </c>
      <c r="AA31" s="18">
        <f t="shared" si="29"/>
        <v>14.903592278688057</v>
      </c>
      <c r="AB31" s="18">
        <f t="shared" si="29"/>
        <v>14.699516756264117</v>
      </c>
      <c r="AC31" s="11"/>
      <c r="AD31" s="40">
        <f t="shared" si="19"/>
        <v>8.4670004260112702E-2</v>
      </c>
      <c r="AE31" s="40">
        <f t="shared" si="20"/>
        <v>56.627745448229504</v>
      </c>
      <c r="AF31" s="40">
        <f t="shared" si="21"/>
        <v>56.712415452489616</v>
      </c>
    </row>
    <row r="32" spans="1:32" x14ac:dyDescent="0.2">
      <c r="A32" t="str">
        <f>$A$14</f>
        <v>Sales and customer service occupations</v>
      </c>
      <c r="B32" s="18">
        <f t="shared" si="8"/>
        <v>7.8061293057136911</v>
      </c>
      <c r="C32" s="18">
        <f t="shared" si="8"/>
        <v>7.3014771152624451</v>
      </c>
      <c r="D32" s="18">
        <f t="shared" si="8"/>
        <v>7.4843501854649856</v>
      </c>
      <c r="E32" s="18">
        <f t="shared" si="8"/>
        <v>7.4492478262353057</v>
      </c>
      <c r="F32" s="18">
        <f t="shared" si="8"/>
        <v>7.2629736351626129</v>
      </c>
      <c r="H32" s="40">
        <f t="shared" si="11"/>
        <v>2.0657761781879174</v>
      </c>
      <c r="I32" s="40">
        <f t="shared" si="12"/>
        <v>44.982057445974775</v>
      </c>
      <c r="J32" s="40">
        <f t="shared" si="13"/>
        <v>47.047833624162685</v>
      </c>
      <c r="L32" t="str">
        <f>$A$14</f>
        <v>Sales and customer service occupations</v>
      </c>
      <c r="M32" s="18">
        <f t="shared" ref="M32:Q32" si="30">M14/M$18*100</f>
        <v>6.4033028453333554</v>
      </c>
      <c r="N32" s="18">
        <f t="shared" si="30"/>
        <v>6.0984709951932903</v>
      </c>
      <c r="O32" s="18">
        <f t="shared" si="30"/>
        <v>6.4418135802368157</v>
      </c>
      <c r="P32" s="18">
        <f t="shared" si="30"/>
        <v>6.6023857221609887</v>
      </c>
      <c r="Q32" s="18">
        <f t="shared" si="30"/>
        <v>6.684555577180995</v>
      </c>
      <c r="S32" s="40">
        <f t="shared" si="15"/>
        <v>8.8692020174342616</v>
      </c>
      <c r="T32" s="40">
        <f t="shared" si="16"/>
        <v>35.180950546919036</v>
      </c>
      <c r="U32" s="40">
        <f t="shared" si="17"/>
        <v>44.050152564353297</v>
      </c>
      <c r="W32" t="str">
        <f>$A$14</f>
        <v>Sales and customer service occupations</v>
      </c>
      <c r="X32" s="18">
        <f t="shared" ref="X32:AB32" si="31">X14/X$18*100</f>
        <v>9.2567053784662114</v>
      </c>
      <c r="Y32" s="18">
        <f t="shared" si="31"/>
        <v>8.5317164934387879</v>
      </c>
      <c r="Z32" s="18">
        <f t="shared" si="31"/>
        <v>8.5196777084784614</v>
      </c>
      <c r="AA32" s="18">
        <f t="shared" si="31"/>
        <v>8.2896718629017627</v>
      </c>
      <c r="AB32" s="18">
        <f t="shared" si="31"/>
        <v>7.8345577590579989</v>
      </c>
      <c r="AD32" s="40">
        <f t="shared" si="19"/>
        <v>-3.0427907589026617</v>
      </c>
      <c r="AE32" s="40">
        <f t="shared" si="20"/>
        <v>52.34152778260669</v>
      </c>
      <c r="AF32" s="40">
        <f t="shared" si="21"/>
        <v>49.298737023704028</v>
      </c>
    </row>
    <row r="33" spans="1:32" x14ac:dyDescent="0.2">
      <c r="A33" t="str">
        <f>$A$15</f>
        <v>Process, plant and machine operatives</v>
      </c>
      <c r="B33" s="18">
        <f t="shared" si="8"/>
        <v>4.9109908580415924</v>
      </c>
      <c r="C33" s="18">
        <f t="shared" si="8"/>
        <v>5.1599988670088743</v>
      </c>
      <c r="D33" s="18">
        <f t="shared" si="8"/>
        <v>4.4074906964351346</v>
      </c>
      <c r="E33" s="18">
        <f t="shared" si="8"/>
        <v>4.3590254867154714</v>
      </c>
      <c r="F33" s="18">
        <f t="shared" si="8"/>
        <v>4.0656453370482764</v>
      </c>
      <c r="G33" s="11"/>
      <c r="H33" s="40">
        <f t="shared" si="11"/>
        <v>-2.9807616503873033</v>
      </c>
      <c r="I33" s="40">
        <f t="shared" si="12"/>
        <v>47.778162949722699</v>
      </c>
      <c r="J33" s="40">
        <f t="shared" si="13"/>
        <v>44.797401299335391</v>
      </c>
      <c r="L33" t="str">
        <f>$A$15</f>
        <v>Process, plant and machine operatives</v>
      </c>
      <c r="M33" s="18">
        <f t="shared" ref="M33:Q33" si="32">M15/M$18*100</f>
        <v>8.5737093135887434</v>
      </c>
      <c r="N33" s="18">
        <f t="shared" si="32"/>
        <v>9.1475878751176261</v>
      </c>
      <c r="O33" s="18">
        <f t="shared" si="32"/>
        <v>7.8910615209715633</v>
      </c>
      <c r="P33" s="18">
        <f t="shared" si="32"/>
        <v>7.589887363394336</v>
      </c>
      <c r="Q33" s="18">
        <f t="shared" si="32"/>
        <v>6.9630044521601597</v>
      </c>
      <c r="R33" s="11"/>
      <c r="S33" s="40">
        <f t="shared" si="15"/>
        <v>-7.42325703169604</v>
      </c>
      <c r="T33" s="40">
        <f t="shared" si="16"/>
        <v>45.405386067533691</v>
      </c>
      <c r="U33" s="40">
        <f t="shared" si="17"/>
        <v>37.982129035837652</v>
      </c>
      <c r="W33" t="str">
        <f>$A$15</f>
        <v>Process, plant and machine operatives</v>
      </c>
      <c r="X33" s="18">
        <f t="shared" ref="X33:AB33" si="33">X15/X$18*100</f>
        <v>1.1236002556393043</v>
      </c>
      <c r="Y33" s="18">
        <f t="shared" si="33"/>
        <v>1.0821401263762696</v>
      </c>
      <c r="Z33" s="18">
        <f t="shared" si="33"/>
        <v>0.94800856897544494</v>
      </c>
      <c r="AA33" s="18">
        <f t="shared" si="33"/>
        <v>1.1527254678024437</v>
      </c>
      <c r="AB33" s="18">
        <f t="shared" si="33"/>
        <v>1.2025181428518006</v>
      </c>
      <c r="AC33" s="11"/>
      <c r="AD33" s="40">
        <f t="shared" si="19"/>
        <v>33.742106890877452</v>
      </c>
      <c r="AE33" s="40">
        <f t="shared" si="20"/>
        <v>67.392178507057608</v>
      </c>
      <c r="AF33" s="40">
        <f t="shared" si="21"/>
        <v>101.13428539793507</v>
      </c>
    </row>
    <row r="34" spans="1:32" x14ac:dyDescent="0.2">
      <c r="A34" t="str">
        <f>$A$16</f>
        <v>Elementary occupations</v>
      </c>
      <c r="B34" s="18">
        <f t="shared" si="8"/>
        <v>12.053686034346921</v>
      </c>
      <c r="C34" s="18">
        <f t="shared" si="8"/>
        <v>11.506197644940089</v>
      </c>
      <c r="D34" s="18">
        <f t="shared" si="8"/>
        <v>10.710265429440584</v>
      </c>
      <c r="E34" s="18">
        <f t="shared" si="8"/>
        <v>10.49800021720602</v>
      </c>
      <c r="F34" s="18">
        <f t="shared" si="8"/>
        <v>9.868916217987973</v>
      </c>
      <c r="G34" s="11"/>
      <c r="H34" s="40">
        <f t="shared" si="11"/>
        <v>-3.0854457634027517</v>
      </c>
      <c r="I34" s="40">
        <f t="shared" si="12"/>
        <v>46.902303098410414</v>
      </c>
      <c r="J34" s="40">
        <f t="shared" si="13"/>
        <v>43.816857335007661</v>
      </c>
      <c r="L34" t="str">
        <f>$A$16</f>
        <v>Elementary occupations</v>
      </c>
      <c r="M34" s="18">
        <f t="shared" ref="M34:Q34" si="34">M16/M$18*100</f>
        <v>12.095648883176056</v>
      </c>
      <c r="N34" s="18">
        <f t="shared" si="34"/>
        <v>11.393695241912818</v>
      </c>
      <c r="O34" s="18">
        <f t="shared" si="34"/>
        <v>10.833757684221805</v>
      </c>
      <c r="P34" s="18">
        <f t="shared" si="34"/>
        <v>10.923730703100189</v>
      </c>
      <c r="Q34" s="18">
        <f t="shared" si="34"/>
        <v>10.123743634520297</v>
      </c>
      <c r="R34" s="11"/>
      <c r="S34" s="40">
        <f t="shared" si="15"/>
        <v>-1.9601416527887927</v>
      </c>
      <c r="T34" s="40">
        <f t="shared" si="16"/>
        <v>38.165319536446681</v>
      </c>
      <c r="U34" s="40">
        <f t="shared" si="17"/>
        <v>36.205177883657882</v>
      </c>
      <c r="W34" t="str">
        <f>$A$16</f>
        <v>Elementary occupations</v>
      </c>
      <c r="X34" s="18">
        <f t="shared" ref="X34:AB34" si="35">X16/X$18*100</f>
        <v>12.010294847927756</v>
      </c>
      <c r="Y34" s="18">
        <f t="shared" si="35"/>
        <v>11.621246840480046</v>
      </c>
      <c r="Z34" s="18">
        <f t="shared" si="35"/>
        <v>10.587627116682279</v>
      </c>
      <c r="AA34" s="18">
        <f t="shared" si="35"/>
        <v>10.075506245913898</v>
      </c>
      <c r="AB34" s="18">
        <f t="shared" si="35"/>
        <v>9.6170995542216247</v>
      </c>
      <c r="AC34" s="11"/>
      <c r="AD34" s="40">
        <f t="shared" si="19"/>
        <v>-4.2289475092432562</v>
      </c>
      <c r="AE34" s="40">
        <f t="shared" si="20"/>
        <v>55.780575080400155</v>
      </c>
      <c r="AF34" s="40">
        <f t="shared" si="21"/>
        <v>51.551627571156899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5.1767566896510013</v>
      </c>
      <c r="I36" s="43">
        <f t="shared" si="12"/>
        <v>49.384105755624923</v>
      </c>
      <c r="J36" s="43">
        <f t="shared" si="13"/>
        <v>54.560862445275916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4.9157413575146451</v>
      </c>
      <c r="T36" s="43">
        <f t="shared" ref="T36" si="37">IF(O18&gt;0,(T18/O18)*100,0)</f>
        <v>40.909021191206833</v>
      </c>
      <c r="U36" s="43">
        <f t="shared" ref="U36" si="38">IF(O18&gt;0,(U18/O18)*100,0)</f>
        <v>45.824762548721473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5.4359671153895057</v>
      </c>
      <c r="AE36" s="43">
        <f t="shared" ref="AE36" si="40">IF(Z18&gt;0,(AE18/Z18)*100,0)</f>
        <v>57.800585585115748</v>
      </c>
      <c r="AF36" s="43">
        <f t="shared" ref="AF36" si="41">IF(Z18&gt;0,(AF18/Z18)*100,0)</f>
        <v>63.236552700505257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Brighton and Hove East Sussex West Sussex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Brighton and Hove East Sussex West Sussex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Brighton and Hove East Sussex West Sussex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3.2980300680223174</v>
      </c>
      <c r="C46" s="18">
        <f t="shared" si="42"/>
        <v>0.20067551751126178</v>
      </c>
      <c r="D46" s="18">
        <f t="shared" si="42"/>
        <v>-1.0059334707735235</v>
      </c>
      <c r="E46" s="18">
        <f t="shared" si="42"/>
        <v>0.87484883272728187</v>
      </c>
      <c r="F46" s="18">
        <f>IF(F$6-D$6 &lt;&gt; 0,(EXP(LN(F8/D8)/(F$6-D$6))-1)*100,0)</f>
        <v>0.24398423773697164</v>
      </c>
      <c r="H46" s="18">
        <f>IF($F$6-$D$6 &lt;&gt; 0,(EXP(LN(1+(H26/100))/($F$6-$D$6))-1)*100,0)</f>
        <v>0.24398423773697164</v>
      </c>
      <c r="I46" s="18">
        <f>IF($F$6-$D$6 &lt;&gt; 0,(EXP(LN(1+(I26/100))/($F$6-$D$6))-1)*100,0)</f>
        <v>2.8301511464676521</v>
      </c>
      <c r="J46" s="18">
        <f>IF($F$6-$D$6 &lt;&gt; 0,(EXP(LN(1+(J26/100))/($F$6-$D$6))-1)*100,0)</f>
        <v>2.9961833327525556</v>
      </c>
      <c r="L46" t="str">
        <f>$A$8</f>
        <v>Managers, directors and senior officials</v>
      </c>
      <c r="M46" s="18">
        <f t="shared" ref="M46:M54" si="43">IF(N$6-M$6 &lt;&gt; 0,(EXP(LN(N8/M8)/(N$6-M$6))-1)*100,0)</f>
        <v>2.6266334127696522</v>
      </c>
      <c r="N46" s="18">
        <f t="shared" ref="N46:N54" si="44">IF(O$6-N$6 &lt;&gt; 0,(EXP(LN(O8/N8)/(O$6-N$6))-1)*100,0)</f>
        <v>-1.9702155310750036</v>
      </c>
      <c r="O46" s="18">
        <f t="shared" ref="O46:O54" si="45">IF(P$6-O$6 &lt;&gt; 0,(EXP(LN(P8/O8)/(P$6-O$6))-1)*100,0)</f>
        <v>-1.3511753094330281</v>
      </c>
      <c r="P46" s="18">
        <f t="shared" ref="P46:P54" si="46">IF(Q$6-P$6 &lt;&gt; 0,(EXP(LN(Q8/P8)/(Q$6-P$6))-1)*100,0)</f>
        <v>0.53267666078222753</v>
      </c>
      <c r="Q46" s="18">
        <f>IF(Q$6-O$6 &lt;&gt; 0,(EXP(LN(Q8/O8)/(Q$6-O$6))-1)*100,0)</f>
        <v>-9.9237673082275268E-2</v>
      </c>
      <c r="S46" s="18">
        <f>IF($F$6-$D$6 &lt;&gt; 0,(EXP(LN(1+(S26/100))/($F$6-$D$6))-1)*100,0)</f>
        <v>-9.9237673082275268E-2</v>
      </c>
      <c r="T46" s="18">
        <f>IF($F$6-$D$6 &lt;&gt; 0,(EXP(LN(1+(T26/100))/($F$6-$D$6))-1)*100,0)</f>
        <v>2.5353953285750075</v>
      </c>
      <c r="U46" s="18">
        <f>IF($F$6-$D$6 &lt;&gt; 0,(EXP(LN(1+(U26/100))/($F$6-$D$6))-1)*100,0)</f>
        <v>2.4656531600841358</v>
      </c>
      <c r="W46" t="str">
        <f>$A$8</f>
        <v>Managers, directors and senior officials</v>
      </c>
      <c r="X46" s="18">
        <f t="shared" ref="X46:X54" si="47">IF(Y$6-X$6 &lt;&gt; 0,(EXP(LN(Y8/X8)/(Y$6-X$6))-1)*100,0)</f>
        <v>4.4769156595328763</v>
      </c>
      <c r="Y46" s="18">
        <f t="shared" ref="Y46:Y54" si="48">IF(Z$6-Y$6 &lt;&gt; 0,(EXP(LN(Z8/Y8)/(Z$6-Y$6))-1)*100,0)</f>
        <v>3.8461433814564794</v>
      </c>
      <c r="Z46" s="18">
        <f t="shared" ref="Z46:Z54" si="49">IF(AA$6-Z$6 &lt;&gt; 0,(EXP(LN(AA8/Z8)/(AA$6-Z$6))-1)*100,0)</f>
        <v>-0.46833233997616297</v>
      </c>
      <c r="AA46" s="18">
        <f t="shared" ref="AA46:AA54" si="50">IF(AB$6-AA$6 &lt;&gt; 0,(EXP(LN(AB8/AA8)/(AB$6-AA$6))-1)*100,0)</f>
        <v>1.3744934345734094</v>
      </c>
      <c r="AB46" s="18">
        <f>IF(AB$6-Z$6 &lt;&gt; 0,(EXP(LN(AB8/Z8)/(AB$6-Z$6))-1)*100,0)</f>
        <v>0.75645794415890588</v>
      </c>
      <c r="AD46" s="18">
        <f>IF($F$6-$D$6 &lt;&gt; 0,(EXP(LN(1+(AD26/100))/($F$6-$D$6))-1)*100,0)</f>
        <v>0.75645794415890588</v>
      </c>
      <c r="AE46" s="18">
        <f>IF($F$6-$D$6 &lt;&gt; 0,(EXP(LN(1+(AE26/100))/($F$6-$D$6))-1)*100,0)</f>
        <v>3.2744446468172317</v>
      </c>
      <c r="AF46" s="18">
        <f>IF($F$6-$D$6 &lt;&gt; 0,(EXP(LN(1+(AF26/100))/($F$6-$D$6))-1)*100,0)</f>
        <v>3.7659187324818211</v>
      </c>
    </row>
    <row r="47" spans="1:32" x14ac:dyDescent="0.2">
      <c r="A47" t="str">
        <f>$A$9</f>
        <v>Professional occupations</v>
      </c>
      <c r="B47" s="18">
        <f t="shared" si="42"/>
        <v>3.2210056798514186</v>
      </c>
      <c r="C47" s="18">
        <f t="shared" si="42"/>
        <v>2.9506453246874509</v>
      </c>
      <c r="D47" s="18">
        <f t="shared" si="42"/>
        <v>1.3169538473339237</v>
      </c>
      <c r="E47" s="18">
        <f t="shared" si="42"/>
        <v>0.82081205786037614</v>
      </c>
      <c r="F47" s="18">
        <f>IF(F$6-D$6 &lt;&gt; 0,(EXP(LN(F9/D9)/(F$6-D$6))-1)*100,0)</f>
        <v>0.98592211287018561</v>
      </c>
      <c r="H47" s="18">
        <f t="shared" ref="H47:J56" si="51">IF($F$6-$D$6 &lt;&gt; 0,(EXP(LN(1+(H27/100))/($F$6-$D$6))-1)*100,0)</f>
        <v>0.98592211287018561</v>
      </c>
      <c r="I47" s="18">
        <f t="shared" si="51"/>
        <v>2.750521972998432</v>
      </c>
      <c r="J47" s="18">
        <f t="shared" si="51"/>
        <v>3.4400742573288623</v>
      </c>
      <c r="L47" t="str">
        <f>$A$9</f>
        <v>Professional occupations</v>
      </c>
      <c r="M47" s="18">
        <f t="shared" si="43"/>
        <v>2.6116073446657007</v>
      </c>
      <c r="N47" s="18">
        <f t="shared" si="44"/>
        <v>2.5448330397433772</v>
      </c>
      <c r="O47" s="18">
        <f t="shared" si="45"/>
        <v>1.9347383223675463</v>
      </c>
      <c r="P47" s="18">
        <f t="shared" si="46"/>
        <v>0.76759265760177886</v>
      </c>
      <c r="Q47" s="18">
        <f>IF(Q$6-O$6 &lt;&gt; 0,(EXP(LN(Q9/O9)/(Q$6-O$6))-1)*100,0)</f>
        <v>1.1551487457938547</v>
      </c>
      <c r="S47" s="18">
        <f t="shared" ref="S47:U47" si="52">IF($F$6-$D$6 &lt;&gt; 0,(EXP(LN(1+(S27/100))/($F$6-$D$6))-1)*100,0)</f>
        <v>1.1551487457938547</v>
      </c>
      <c r="T47" s="18">
        <f t="shared" si="52"/>
        <v>2.3509934607333749</v>
      </c>
      <c r="U47" s="18">
        <f t="shared" si="52"/>
        <v>3.2046246795787381</v>
      </c>
      <c r="W47" t="str">
        <f>$A$9</f>
        <v>Professional occupations</v>
      </c>
      <c r="X47" s="18">
        <f t="shared" si="47"/>
        <v>3.8379918614517061</v>
      </c>
      <c r="Y47" s="18">
        <f t="shared" si="48"/>
        <v>3.3494865227898796</v>
      </c>
      <c r="Z47" s="18">
        <f t="shared" si="49"/>
        <v>0.69964047601942525</v>
      </c>
      <c r="AA47" s="18">
        <f t="shared" si="50"/>
        <v>0.87570620175512204</v>
      </c>
      <c r="AB47" s="18">
        <f>IF(AB$6-Z$6 &lt;&gt; 0,(EXP(LN(AB9/Z9)/(AB$6-Z$6))-1)*100,0)</f>
        <v>0.81698344887977115</v>
      </c>
      <c r="AD47" s="18">
        <f t="shared" ref="AD47:AF47" si="53">IF($F$6-$D$6 &lt;&gt; 0,(EXP(LN(1+(AD27/100))/($F$6-$D$6))-1)*100,0)</f>
        <v>0.81698344887977115</v>
      </c>
      <c r="AE47" s="18">
        <f t="shared" si="53"/>
        <v>3.1202430678298088</v>
      </c>
      <c r="AF47" s="18">
        <f t="shared" si="53"/>
        <v>3.6626705247270186</v>
      </c>
    </row>
    <row r="48" spans="1:32" x14ac:dyDescent="0.2">
      <c r="A48" t="str">
        <f>$A$10</f>
        <v>Associate professional occupations</v>
      </c>
      <c r="B48" s="18">
        <f t="shared" si="42"/>
        <v>1.4095736522480973</v>
      </c>
      <c r="C48" s="18">
        <f t="shared" si="42"/>
        <v>3.5001719691165833</v>
      </c>
      <c r="D48" s="18">
        <f t="shared" si="42"/>
        <v>0.92284105182580678</v>
      </c>
      <c r="E48" s="18">
        <f t="shared" si="42"/>
        <v>0.71678985697756215</v>
      </c>
      <c r="F48" s="18">
        <f t="shared" ref="F48:F56" si="54">IF(F$6-D$6 &lt;&gt; 0,(EXP(LN(F10/D10)/(F$6-D$6))-1)*100,0)</f>
        <v>0.78542680294326761</v>
      </c>
      <c r="H48" s="18">
        <f t="shared" si="51"/>
        <v>0.78542680294326761</v>
      </c>
      <c r="I48" s="18">
        <f t="shared" si="51"/>
        <v>2.7390304548043476</v>
      </c>
      <c r="J48" s="18">
        <f t="shared" si="51"/>
        <v>3.2867556099093864</v>
      </c>
      <c r="L48" t="str">
        <f>$A$10</f>
        <v>Associate professional occupations</v>
      </c>
      <c r="M48" s="18">
        <f t="shared" si="43"/>
        <v>0.69997538342283505</v>
      </c>
      <c r="N48" s="18">
        <f t="shared" si="44"/>
        <v>3.1312947781452438</v>
      </c>
      <c r="O48" s="18">
        <f t="shared" si="45"/>
        <v>-0.70406965075386907</v>
      </c>
      <c r="P48" s="18">
        <f>IF(Q$6-P$6 &lt;&gt; 0,(EXP(LN(Q10/P10)/(Q$6-P$6))-1)*100,0)</f>
        <v>0.31744479209594445</v>
      </c>
      <c r="Q48" s="18">
        <f t="shared" ref="Q48:Q54" si="55">IF(Q$6-O$6 &lt;&gt; 0,(EXP(LN(Q10/O10)/(Q$6-O$6))-1)*100,0)</f>
        <v>-2.4222371583737523E-2</v>
      </c>
      <c r="S48" s="18">
        <f t="shared" ref="S48:U48" si="56">IF($F$6-$D$6 &lt;&gt; 0,(EXP(LN(1+(S28/100))/($F$6-$D$6))-1)*100,0)</f>
        <v>-2.4222371583737523E-2</v>
      </c>
      <c r="T48" s="18">
        <f t="shared" si="56"/>
        <v>2.1050146894831645</v>
      </c>
      <c r="U48" s="18">
        <f t="shared" si="56"/>
        <v>2.0869279677030006</v>
      </c>
      <c r="W48" t="str">
        <f>$A$10</f>
        <v>Associate professional occupations</v>
      </c>
      <c r="X48" s="18">
        <f t="shared" si="47"/>
        <v>2.1883000457235458</v>
      </c>
      <c r="Y48" s="18">
        <f t="shared" si="48"/>
        <v>3.8904077826575012</v>
      </c>
      <c r="Z48" s="18">
        <f t="shared" si="49"/>
        <v>2.5254604811806525</v>
      </c>
      <c r="AA48" s="18">
        <f t="shared" si="50"/>
        <v>1.0624539857195137</v>
      </c>
      <c r="AB48" s="18">
        <f t="shared" ref="AB48:AB54" si="57">IF(AB$6-Z$6 &lt;&gt; 0,(EXP(LN(AB10/Z10)/(AB$6-Z$6))-1)*100,0)</f>
        <v>1.5477883550160554</v>
      </c>
      <c r="AD48" s="18">
        <f t="shared" ref="AD48:AF48" si="58">IF($F$6-$D$6 &lt;&gt; 0,(EXP(LN(1+(AD28/100))/($F$6-$D$6))-1)*100,0)</f>
        <v>1.5477883550160554</v>
      </c>
      <c r="AE48" s="18">
        <f t="shared" si="58"/>
        <v>3.3506886267122393</v>
      </c>
      <c r="AF48" s="18">
        <f t="shared" si="58"/>
        <v>4.366584052417366</v>
      </c>
    </row>
    <row r="49" spans="1:32" x14ac:dyDescent="0.2">
      <c r="A49" t="str">
        <f>$A$11</f>
        <v>Administrative and secretarial occupations</v>
      </c>
      <c r="B49" s="18">
        <f t="shared" si="42"/>
        <v>-0.84562252172183383</v>
      </c>
      <c r="C49" s="18">
        <f t="shared" si="42"/>
        <v>1.0299716597916397</v>
      </c>
      <c r="D49" s="18">
        <f t="shared" si="42"/>
        <v>-0.11509306337617042</v>
      </c>
      <c r="E49" s="18">
        <f t="shared" si="42"/>
        <v>-0.94065862480531282</v>
      </c>
      <c r="F49" s="18">
        <f t="shared" si="54"/>
        <v>-0.66623106266872067</v>
      </c>
      <c r="H49" s="18">
        <f t="shared" si="51"/>
        <v>-0.66623106266872067</v>
      </c>
      <c r="I49" s="18">
        <f t="shared" si="51"/>
        <v>2.7004930456879128</v>
      </c>
      <c r="J49" s="18">
        <f t="shared" si="51"/>
        <v>2.2488568709091217</v>
      </c>
      <c r="L49" t="str">
        <f>$A$11</f>
        <v>Administrative and secretarial occupations</v>
      </c>
      <c r="M49" s="18">
        <f t="shared" si="43"/>
        <v>-1.8302569772101318</v>
      </c>
      <c r="N49" s="18">
        <f t="shared" si="44"/>
        <v>14.518502272921751</v>
      </c>
      <c r="O49" s="18">
        <f t="shared" si="45"/>
        <v>0.6418535043727136</v>
      </c>
      <c r="P49" s="18">
        <f t="shared" si="46"/>
        <v>0.71991924060919033</v>
      </c>
      <c r="Q49" s="18">
        <f t="shared" si="55"/>
        <v>0.69389060263502778</v>
      </c>
      <c r="S49" s="18">
        <f t="shared" ref="S49:U49" si="59">IF($F$6-$D$6 &lt;&gt; 0,(EXP(LN(1+(S29/100))/($F$6-$D$6))-1)*100,0)</f>
        <v>0.69389060263502778</v>
      </c>
      <c r="T49" s="18">
        <f t="shared" si="59"/>
        <v>2.2031465175250231</v>
      </c>
      <c r="U49" s="18">
        <f t="shared" si="59"/>
        <v>2.7213819807778039</v>
      </c>
      <c r="W49" t="str">
        <f>$A$11</f>
        <v>Administrative and secretarial occupations</v>
      </c>
      <c r="X49" s="18">
        <f t="shared" si="47"/>
        <v>-0.59706270662388539</v>
      </c>
      <c r="Y49" s="18">
        <f t="shared" si="48"/>
        <v>-2.2702361545625882</v>
      </c>
      <c r="Z49" s="18">
        <f t="shared" si="49"/>
        <v>-0.33640121940990975</v>
      </c>
      <c r="AA49" s="18">
        <f t="shared" si="50"/>
        <v>-1.4937096165139607</v>
      </c>
      <c r="AB49" s="18">
        <f t="shared" si="57"/>
        <v>-1.1094411137416604</v>
      </c>
      <c r="AD49" s="18">
        <f t="shared" ref="AD49:AF49" si="60">IF($F$6-$D$6 &lt;&gt; 0,(EXP(LN(1+(AD29/100))/($F$6-$D$6))-1)*100,0)</f>
        <v>-1.1094411137416604</v>
      </c>
      <c r="AE49" s="18">
        <f t="shared" si="60"/>
        <v>2.8370692171115763</v>
      </c>
      <c r="AF49" s="18">
        <f t="shared" si="60"/>
        <v>2.1075544459967732</v>
      </c>
    </row>
    <row r="50" spans="1:32" x14ac:dyDescent="0.2">
      <c r="A50" t="str">
        <f>$A$12</f>
        <v>Skilled trades occupations</v>
      </c>
      <c r="B50" s="18">
        <f t="shared" si="42"/>
        <v>3.9664593822852368E-2</v>
      </c>
      <c r="C50" s="18">
        <f t="shared" si="42"/>
        <v>-13.122266893888245</v>
      </c>
      <c r="D50" s="18">
        <f t="shared" si="42"/>
        <v>0.59883937945448551</v>
      </c>
      <c r="E50" s="18">
        <f t="shared" si="42"/>
        <v>-0.14402463927946085</v>
      </c>
      <c r="F50" s="18">
        <f t="shared" si="54"/>
        <v>0.102985177965631</v>
      </c>
      <c r="H50" s="18">
        <f t="shared" si="51"/>
        <v>0.102985177965631</v>
      </c>
      <c r="I50" s="18">
        <f t="shared" si="51"/>
        <v>2.4396216198172116</v>
      </c>
      <c r="J50" s="18">
        <f t="shared" si="51"/>
        <v>2.5132711066156777</v>
      </c>
      <c r="L50" t="str">
        <f>$A$12</f>
        <v>Skilled trades occupations</v>
      </c>
      <c r="M50" s="18">
        <f t="shared" si="43"/>
        <v>0.35286072434861371</v>
      </c>
      <c r="N50" s="18">
        <f t="shared" si="44"/>
        <v>-15.760357466586095</v>
      </c>
      <c r="O50" s="18">
        <f t="shared" si="45"/>
        <v>0.27128576947306193</v>
      </c>
      <c r="P50" s="18">
        <f t="shared" si="46"/>
        <v>-0.42949884265243155</v>
      </c>
      <c r="Q50" s="18">
        <f t="shared" si="55"/>
        <v>-0.19644985854097019</v>
      </c>
      <c r="S50" s="18">
        <f t="shared" ref="S50:U50" si="61">IF($F$6-$D$6 &lt;&gt; 0,(EXP(LN(1+(S30/100))/($F$6-$D$6))-1)*100,0)</f>
        <v>-0.19644985854097019</v>
      </c>
      <c r="T50" s="18">
        <f t="shared" si="61"/>
        <v>2.2266077523865224</v>
      </c>
      <c r="U50" s="18">
        <f t="shared" si="61"/>
        <v>2.0828390108820427</v>
      </c>
      <c r="W50" t="str">
        <f>$A$12</f>
        <v>Skilled trades occupations</v>
      </c>
      <c r="X50" s="18">
        <f t="shared" si="47"/>
        <v>-2.0560645219950158</v>
      </c>
      <c r="Y50" s="18">
        <f t="shared" si="48"/>
        <v>5.6409796205288742</v>
      </c>
      <c r="Z50" s="18">
        <f t="shared" si="49"/>
        <v>2.3802989040477396</v>
      </c>
      <c r="AA50" s="18">
        <f t="shared" si="50"/>
        <v>1.2106347204345003</v>
      </c>
      <c r="AB50" s="18">
        <f t="shared" si="57"/>
        <v>1.5990304071110462</v>
      </c>
      <c r="AD50" s="18">
        <f t="shared" ref="AD50:AF50" si="62">IF($F$6-$D$6 &lt;&gt; 0,(EXP(LN(1+(AD30/100))/($F$6-$D$6))-1)*100,0)</f>
        <v>1.5990304071110462</v>
      </c>
      <c r="AE50" s="18">
        <f t="shared" si="62"/>
        <v>3.5430959184314492</v>
      </c>
      <c r="AF50" s="18">
        <f t="shared" si="62"/>
        <v>4.5688540676473766</v>
      </c>
    </row>
    <row r="51" spans="1:32" x14ac:dyDescent="0.2">
      <c r="A51" t="str">
        <f>$A$13</f>
        <v>Caring, leisure and other service occupations</v>
      </c>
      <c r="B51" s="18">
        <f t="shared" si="42"/>
        <v>0.86247461767714473</v>
      </c>
      <c r="C51" s="18">
        <f t="shared" si="42"/>
        <v>-4.9038843088819117</v>
      </c>
      <c r="D51" s="18">
        <f t="shared" si="42"/>
        <v>0.12785686657570405</v>
      </c>
      <c r="E51" s="18">
        <f t="shared" si="42"/>
        <v>0.47288965049134823</v>
      </c>
      <c r="F51" s="18">
        <f t="shared" si="54"/>
        <v>0.35774681820850418</v>
      </c>
      <c r="H51" s="18">
        <f t="shared" si="51"/>
        <v>0.35774681820850418</v>
      </c>
      <c r="I51" s="18">
        <f t="shared" si="51"/>
        <v>2.9680399734539398</v>
      </c>
      <c r="J51" s="18">
        <f t="shared" si="51"/>
        <v>3.2076807013143194</v>
      </c>
      <c r="L51" t="str">
        <f>$A$13</f>
        <v>Caring, leisure and other service occupations</v>
      </c>
      <c r="M51" s="18">
        <f t="shared" si="43"/>
        <v>0.38008313409332306</v>
      </c>
      <c r="N51" s="18">
        <f t="shared" si="44"/>
        <v>-2.6405299824927342</v>
      </c>
      <c r="O51" s="18">
        <f t="shared" si="45"/>
        <v>1.7573678253229419</v>
      </c>
      <c r="P51" s="18">
        <f t="shared" si="46"/>
        <v>1.3074618536453197</v>
      </c>
      <c r="Q51" s="18">
        <f t="shared" si="55"/>
        <v>1.4572090536137949</v>
      </c>
      <c r="S51" s="18">
        <f t="shared" ref="S51:U51" si="63">IF($F$6-$D$6 &lt;&gt; 0,(EXP(LN(1+(S31/100))/($F$6-$D$6))-1)*100,0)</f>
        <v>1.4572090536137949</v>
      </c>
      <c r="T51" s="18">
        <f t="shared" si="63"/>
        <v>2.7261825722959099</v>
      </c>
      <c r="U51" s="18">
        <f t="shared" si="63"/>
        <v>3.7589392538064592</v>
      </c>
      <c r="W51" t="str">
        <f>$A$13</f>
        <v>Caring, leisure and other service occupations</v>
      </c>
      <c r="X51" s="18">
        <f t="shared" si="47"/>
        <v>0.99994677220245354</v>
      </c>
      <c r="Y51" s="18">
        <f t="shared" si="48"/>
        <v>-5.5390366969489513</v>
      </c>
      <c r="Z51" s="18">
        <f t="shared" si="49"/>
        <v>-0.3638531245534371</v>
      </c>
      <c r="AA51" s="18">
        <f t="shared" si="50"/>
        <v>0.19090374761869811</v>
      </c>
      <c r="AB51" s="18">
        <f t="shared" si="57"/>
        <v>5.6424378083619331E-3</v>
      </c>
      <c r="AD51" s="18">
        <f t="shared" ref="AD51:AF51" si="64">IF($F$6-$D$6 &lt;&gt; 0,(EXP(LN(1+(AD31/100))/($F$6-$D$6))-1)*100,0)</f>
        <v>5.6424378083619331E-3</v>
      </c>
      <c r="AE51" s="18">
        <f t="shared" si="64"/>
        <v>3.0365352376504395</v>
      </c>
      <c r="AF51" s="18">
        <f t="shared" si="64"/>
        <v>3.0402476083541519</v>
      </c>
    </row>
    <row r="52" spans="1:32" x14ac:dyDescent="0.2">
      <c r="A52" t="str">
        <f>$A$14</f>
        <v>Sales and customer service occupations</v>
      </c>
      <c r="B52" s="18">
        <f t="shared" si="42"/>
        <v>-0.32750393295573055</v>
      </c>
      <c r="C52" s="18">
        <f t="shared" si="42"/>
        <v>7.7022645496982456E-2</v>
      </c>
      <c r="D52" s="18">
        <f t="shared" si="42"/>
        <v>0.30100728654434139</v>
      </c>
      <c r="E52" s="18">
        <f t="shared" si="42"/>
        <v>5.4209944476757421E-2</v>
      </c>
      <c r="F52" s="18">
        <f t="shared" si="54"/>
        <v>0.13640817778524106</v>
      </c>
      <c r="H52" s="18">
        <f t="shared" si="51"/>
        <v>0.13640817778524106</v>
      </c>
      <c r="I52" s="18">
        <f t="shared" si="51"/>
        <v>2.5071794755771704</v>
      </c>
      <c r="J52" s="18">
        <f t="shared" si="51"/>
        <v>2.603909445256436</v>
      </c>
      <c r="L52" t="str">
        <f>$A$14</f>
        <v>Sales and customer service occupations</v>
      </c>
      <c r="M52" s="18">
        <f t="shared" si="43"/>
        <v>-1.3267853232667992E-2</v>
      </c>
      <c r="N52" s="18">
        <f t="shared" si="44"/>
        <v>1.6330861721159273</v>
      </c>
      <c r="O52" s="18">
        <f t="shared" si="45"/>
        <v>0.88393189530100447</v>
      </c>
      <c r="P52" s="18">
        <f t="shared" si="46"/>
        <v>0.4105865045059609</v>
      </c>
      <c r="Q52" s="18">
        <f t="shared" si="55"/>
        <v>0.5681210157514105</v>
      </c>
      <c r="S52" s="18">
        <f t="shared" ref="S52:U52" si="65">IF($F$6-$D$6 &lt;&gt; 0,(EXP(LN(1+(S32/100))/($F$6-$D$6))-1)*100,0)</f>
        <v>0.5681210157514105</v>
      </c>
      <c r="T52" s="18">
        <f t="shared" si="65"/>
        <v>2.0299560855167931</v>
      </c>
      <c r="U52" s="18">
        <f t="shared" si="65"/>
        <v>2.4631212988468709</v>
      </c>
      <c r="W52" t="str">
        <f>$A$14</f>
        <v>Sales and customer service occupations</v>
      </c>
      <c r="X52" s="18">
        <f t="shared" si="47"/>
        <v>-0.55411170849644087</v>
      </c>
      <c r="Y52" s="18">
        <f t="shared" si="48"/>
        <v>-1.0604308707003129</v>
      </c>
      <c r="Z52" s="18">
        <f t="shared" si="49"/>
        <v>-0.14578010166276245</v>
      </c>
      <c r="AA52" s="18">
        <f t="shared" si="50"/>
        <v>-0.23578282906966397</v>
      </c>
      <c r="AB52" s="18">
        <f t="shared" si="57"/>
        <v>-0.20579093723243069</v>
      </c>
      <c r="AD52" s="18">
        <f t="shared" ref="AD52:AF52" si="66">IF($F$6-$D$6 &lt;&gt; 0,(EXP(LN(1+(AD32/100))/($F$6-$D$6))-1)*100,0)</f>
        <v>-0.20579093723243069</v>
      </c>
      <c r="AE52" s="18">
        <f t="shared" si="66"/>
        <v>2.8461140987979139</v>
      </c>
      <c r="AF52" s="18">
        <f t="shared" si="66"/>
        <v>2.7078746190236647</v>
      </c>
    </row>
    <row r="53" spans="1:32" x14ac:dyDescent="0.2">
      <c r="A53" t="str">
        <f>$A$15</f>
        <v>Process, plant and machine operatives</v>
      </c>
      <c r="B53" s="18">
        <f t="shared" si="42"/>
        <v>2.6128399789857371</v>
      </c>
      <c r="C53" s="18">
        <f t="shared" si="42"/>
        <v>-16.606384456627666</v>
      </c>
      <c r="D53" s="18">
        <f t="shared" si="42"/>
        <v>0.17358825451694315</v>
      </c>
      <c r="E53" s="18">
        <f t="shared" si="42"/>
        <v>-0.38857092044738417</v>
      </c>
      <c r="F53" s="18">
        <f t="shared" si="54"/>
        <v>-0.20153593405918269</v>
      </c>
      <c r="H53" s="18">
        <f t="shared" si="51"/>
        <v>-0.20153593405918269</v>
      </c>
      <c r="I53" s="18">
        <f t="shared" si="51"/>
        <v>2.6378038663811942</v>
      </c>
      <c r="J53" s="18">
        <f t="shared" si="51"/>
        <v>2.4984704252267287</v>
      </c>
      <c r="L53" t="str">
        <f>$A$15</f>
        <v>Process, plant and machine operatives</v>
      </c>
      <c r="M53" s="18">
        <f t="shared" si="43"/>
        <v>2.8661778746482014</v>
      </c>
      <c r="N53" s="18">
        <f t="shared" si="44"/>
        <v>-17.000254138347014</v>
      </c>
      <c r="O53" s="18">
        <f t="shared" si="45"/>
        <v>-0.38988705474144458</v>
      </c>
      <c r="P53" s="18">
        <f t="shared" si="46"/>
        <v>-0.57434208273841048</v>
      </c>
      <c r="Q53" s="18">
        <f t="shared" si="55"/>
        <v>-0.51289505670852886</v>
      </c>
      <c r="S53" s="18">
        <f t="shared" ref="S53:U53" si="67">IF($F$6-$D$6 &lt;&gt; 0,(EXP(LN(1+(S33/100))/($F$6-$D$6))-1)*100,0)</f>
        <v>-0.51289505670852886</v>
      </c>
      <c r="T53" s="18">
        <f t="shared" si="67"/>
        <v>2.5271061734351896</v>
      </c>
      <c r="U53" s="18">
        <f t="shared" si="67"/>
        <v>2.169559933059384</v>
      </c>
      <c r="W53" t="str">
        <f>$A$15</f>
        <v>Process, plant and machine operatives</v>
      </c>
      <c r="X53" s="18">
        <f t="shared" si="47"/>
        <v>0.54483270050094124</v>
      </c>
      <c r="Y53" s="18">
        <f t="shared" si="48"/>
        <v>-13.201538812164316</v>
      </c>
      <c r="Z53" s="18">
        <f t="shared" si="49"/>
        <v>4.4062058054495701</v>
      </c>
      <c r="AA53" s="18">
        <f t="shared" si="50"/>
        <v>0.7543160651344083</v>
      </c>
      <c r="AB53" s="18">
        <f t="shared" si="57"/>
        <v>1.9571946523524897</v>
      </c>
      <c r="AD53" s="18">
        <f t="shared" ref="AD53:AF53" si="68">IF($F$6-$D$6 &lt;&gt; 0,(EXP(LN(1+(AD33/100))/($F$6-$D$6))-1)*100,0)</f>
        <v>1.9571946523524897</v>
      </c>
      <c r="AE53" s="18">
        <f t="shared" si="68"/>
        <v>3.4941203102171414</v>
      </c>
      <c r="AF53" s="18">
        <f t="shared" si="68"/>
        <v>4.768905542714319</v>
      </c>
    </row>
    <row r="54" spans="1:32" x14ac:dyDescent="0.2">
      <c r="A54" t="str">
        <f>$A$16</f>
        <v>Elementary occupations</v>
      </c>
      <c r="B54" s="18">
        <f t="shared" si="42"/>
        <v>0.18081860448959652</v>
      </c>
      <c r="C54" s="18">
        <f t="shared" si="42"/>
        <v>-9.1218642624195212</v>
      </c>
      <c r="D54" s="18">
        <f t="shared" si="42"/>
        <v>-5.7796622944028542E-3</v>
      </c>
      <c r="E54" s="18">
        <f t="shared" si="42"/>
        <v>-0.31003328498002691</v>
      </c>
      <c r="F54" s="18">
        <f t="shared" si="54"/>
        <v>-0.20871841189777918</v>
      </c>
      <c r="H54" s="18">
        <f t="shared" si="51"/>
        <v>-0.20871841189777918</v>
      </c>
      <c r="I54" s="18">
        <f t="shared" si="51"/>
        <v>2.5971366370327376</v>
      </c>
      <c r="J54" s="18">
        <f t="shared" si="51"/>
        <v>2.4520500424054958</v>
      </c>
      <c r="L54" t="str">
        <f>$A$16</f>
        <v>Elementary occupations</v>
      </c>
      <c r="M54" s="18">
        <f t="shared" si="43"/>
        <v>-0.2880977941535745</v>
      </c>
      <c r="N54" s="18">
        <f t="shared" si="44"/>
        <v>-8.512356298311607</v>
      </c>
      <c r="O54" s="18">
        <f t="shared" si="45"/>
        <v>0.55457290582658914</v>
      </c>
      <c r="P54" s="18">
        <f t="shared" si="46"/>
        <v>-0.473357244329764</v>
      </c>
      <c r="Q54" s="18">
        <f t="shared" si="55"/>
        <v>-0.13188676736617388</v>
      </c>
      <c r="S54" s="18">
        <f t="shared" ref="S54:U54" si="69">IF($F$6-$D$6 &lt;&gt; 0,(EXP(LN(1+(S34/100))/($F$6-$D$6))-1)*100,0)</f>
        <v>-0.13188676736617388</v>
      </c>
      <c r="T54" s="18">
        <f t="shared" si="69"/>
        <v>2.178597290186457</v>
      </c>
      <c r="U54" s="18">
        <f t="shared" si="69"/>
        <v>2.0813115298549345</v>
      </c>
      <c r="W54" t="str">
        <f>$A$16</f>
        <v>Elementary occupations</v>
      </c>
      <c r="X54" s="18">
        <f t="shared" si="47"/>
        <v>0.66224269550709813</v>
      </c>
      <c r="Y54" s="18">
        <f t="shared" si="48"/>
        <v>-9.7329653334567663</v>
      </c>
      <c r="Z54" s="18">
        <f t="shared" si="49"/>
        <v>-0.58836051465219752</v>
      </c>
      <c r="AA54" s="18">
        <f t="shared" si="50"/>
        <v>-0.13695417231727181</v>
      </c>
      <c r="AB54" s="18">
        <f t="shared" si="57"/>
        <v>-0.2876502432068051</v>
      </c>
      <c r="AD54" s="18">
        <f t="shared" ref="AD54:AF54" si="70">IF($F$6-$D$6 &lt;&gt; 0,(EXP(LN(1+(AD34/100))/($F$6-$D$6))-1)*100,0)</f>
        <v>-0.2876502432068051</v>
      </c>
      <c r="AE54" s="18">
        <f t="shared" si="70"/>
        <v>2.9992874312479101</v>
      </c>
      <c r="AF54" s="18">
        <f t="shared" si="70"/>
        <v>2.8104768918679079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1.3518283101180195</v>
      </c>
      <c r="C56" s="26">
        <f>IF(D$6-C$6 &lt;&gt; 0,(EXP(LN(D18/C18)/(D$6-C$6))-1)*100,0)</f>
        <v>-2.3682654469086351</v>
      </c>
      <c r="D56" s="26">
        <f>IF(E$6-D$6 &lt;&gt; 0,(EXP(LN(E18/D18)/(E$6-D$6))-1)*100,0)</f>
        <v>0.39535733316045096</v>
      </c>
      <c r="E56" s="26">
        <f>IF(F$6-E$6 &lt;&gt; 0,(EXP(LN(F18/E18)/(F$6-E$6))-1)*100,0)</f>
        <v>0.30790559242128701</v>
      </c>
      <c r="F56" s="26">
        <f t="shared" si="54"/>
        <v>0.33704770528932837</v>
      </c>
      <c r="H56" s="26">
        <f t="shared" si="51"/>
        <v>0.33704770528932837</v>
      </c>
      <c r="I56" s="26">
        <f t="shared" ref="I56" si="71">IF($F$6-$D$6 &lt;&gt; 0,(EXP(LN(1+(I36/100))/($F$6-$D$6))-1)*100,0)</f>
        <v>2.7117887857450507</v>
      </c>
      <c r="J56" s="26">
        <f t="shared" ref="J56" si="72">IF($F$6-$D$6 &lt;&gt; 0,(EXP(LN(1+(J36/100))/($F$6-$D$6))-1)*100,0)</f>
        <v>2.9453265341955026</v>
      </c>
      <c r="L56" s="24" t="str">
        <f>$A$18</f>
        <v>All occupations</v>
      </c>
      <c r="M56" s="26">
        <f>IF(N$6-M$6 &lt;&gt; 0,(EXP(LN(N18/M18)/(N$6-M$6))-1)*100,0)</f>
        <v>1.213430404248883</v>
      </c>
      <c r="N56" s="26">
        <f>IF(O$6-N$6 &lt;&gt; 0,(EXP(LN(O18/N18)/(O$6-N$6))-1)*100,0)</f>
        <v>-3.7838614153370531</v>
      </c>
      <c r="O56" s="26">
        <f>IF(P$6-O$6 &lt;&gt; 0,(EXP(LN(P18/O18)/(P$6-O$6))-1)*100,0)</f>
        <v>0.38838145175572603</v>
      </c>
      <c r="P56" s="26">
        <f>IF(Q$6-P$6 &lt;&gt; 0,(EXP(LN(Q18/P18)/(Q$6-P$6))-1)*100,0)</f>
        <v>0.28646872827471359</v>
      </c>
      <c r="Q56" s="26">
        <f t="shared" ref="Q56" si="73">IF(Q$6-O$6 &lt;&gt; 0,(EXP(LN(Q18/O18)/(Q$6-O$6))-1)*100,0)</f>
        <v>0.32042813533281755</v>
      </c>
      <c r="S56" s="26">
        <f t="shared" ref="S56:U56" si="74">IF($F$6-$D$6 &lt;&gt; 0,(EXP(LN(1+(S36/100))/($F$6-$D$6))-1)*100,0)</f>
        <v>0.32042813533281755</v>
      </c>
      <c r="T56" s="26">
        <f t="shared" si="74"/>
        <v>2.3126310910828174</v>
      </c>
      <c r="U56" s="26">
        <f t="shared" si="74"/>
        <v>2.5467935192286184</v>
      </c>
      <c r="W56" s="24" t="str">
        <f>$A$18</f>
        <v>All occupations</v>
      </c>
      <c r="X56" s="26">
        <f>IF(Y$6-X$6 &lt;&gt; 0,(EXP(LN(Y18/X18)/(Y$6-X$6))-1)*100,0)</f>
        <v>1.4943432881416419</v>
      </c>
      <c r="Y56" s="26">
        <f>IF(Z$6-Y$6 &lt;&gt; 0,(EXP(LN(Z18/Y18)/(Z$6-Y$6))-1)*100,0)</f>
        <v>-0.92062368108917214</v>
      </c>
      <c r="Z56" s="26">
        <f>IF(AA$6-Z$6 &lt;&gt; 0,(EXP(LN(AA18/Z18)/(AA$6-Z$6))-1)*100,0)</f>
        <v>0.40228305847918033</v>
      </c>
      <c r="AA56" s="26">
        <f>IF(AB$6-AA$6 &lt;&gt; 0,(EXP(LN(AB18/AA18)/(AB$6-AA$6))-1)*100,0)</f>
        <v>0.32913880315195154</v>
      </c>
      <c r="AB56" s="26">
        <f t="shared" ref="AB56" si="75">IF(AB$6-Z$6 &lt;&gt; 0,(EXP(LN(AB18/Z18)/(AB$6-Z$6))-1)*100,0)</f>
        <v>0.3535142989589124</v>
      </c>
      <c r="AD56" s="26">
        <f t="shared" ref="AD56:AF56" si="76">IF($F$6-$D$6 &lt;&gt; 0,(EXP(LN(1+(AD36/100))/($F$6-$D$6))-1)*100,0)</f>
        <v>0.3535142989589124</v>
      </c>
      <c r="AE56" s="26">
        <f t="shared" si="76"/>
        <v>3.0877927055397825</v>
      </c>
      <c r="AF56" s="26">
        <f t="shared" si="76"/>
        <v>3.320816043528807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12.724148016835301</v>
      </c>
      <c r="C64" s="27">
        <f t="shared" si="77"/>
        <v>0.20977457777371455</v>
      </c>
      <c r="D64" s="27">
        <f t="shared" si="77"/>
        <v>-5.1633444454974438</v>
      </c>
      <c r="E64" s="27">
        <f t="shared" si="77"/>
        <v>9.0628940552581696</v>
      </c>
      <c r="F64" s="27">
        <f>F8-D8</f>
        <v>3.8995496097607258</v>
      </c>
      <c r="L64" t="str">
        <f>$A$8</f>
        <v>Managers, directors and senior officials</v>
      </c>
      <c r="M64" s="27">
        <f t="shared" ref="M64:M72" si="78">N8-M8</f>
        <v>6.4543459149839251</v>
      </c>
      <c r="N64" s="27">
        <f t="shared" ref="N64:N72" si="79">O8-N8</f>
        <v>-1.2908455398847849</v>
      </c>
      <c r="O64" s="27">
        <f t="shared" ref="O64:O72" si="80">P8-O8</f>
        <v>-4.2234221508852983</v>
      </c>
      <c r="P64" s="27">
        <f t="shared" ref="P64:P72" si="81">Q8-P8</f>
        <v>3.2739722986780038</v>
      </c>
      <c r="Q64" s="27">
        <f>Q8-O8</f>
        <v>-0.9494498522072945</v>
      </c>
      <c r="W64" t="str">
        <f>$A$8</f>
        <v>Managers, directors and senior officials</v>
      </c>
      <c r="X64" s="27">
        <f t="shared" ref="X64:X72" si="82">Y8-X8</f>
        <v>6.2698021018514396</v>
      </c>
      <c r="Y64" s="27">
        <f t="shared" ref="Y64:Y72" si="83">Z8-Y8</f>
        <v>1.5006201176585705</v>
      </c>
      <c r="Z64" s="27">
        <f t="shared" ref="Z64:Z72" si="84">AA8-Z8</f>
        <v>-0.93992229461234444</v>
      </c>
      <c r="AA64" s="27">
        <f t="shared" ref="AA64:AA72" si="85">AB8-AA8</f>
        <v>5.7889217565803435</v>
      </c>
      <c r="AB64" s="27">
        <f>AB8-Z8</f>
        <v>4.848999461967999</v>
      </c>
    </row>
    <row r="65" spans="1:31" x14ac:dyDescent="0.2">
      <c r="A65" t="str">
        <f>$A$9</f>
        <v>Professional occupations</v>
      </c>
      <c r="B65" s="27">
        <f t="shared" si="77"/>
        <v>22.560700662415456</v>
      </c>
      <c r="C65" s="27">
        <f t="shared" si="77"/>
        <v>5.5894048263961906</v>
      </c>
      <c r="D65" s="27">
        <f t="shared" si="77"/>
        <v>13.184290906032317</v>
      </c>
      <c r="E65" s="27">
        <f t="shared" si="77"/>
        <v>17.734850998822509</v>
      </c>
      <c r="F65" s="27">
        <f t="shared" ref="F65:F72" si="86">F9-D9</f>
        <v>30.919141904854825</v>
      </c>
      <c r="L65" t="str">
        <f>$A$9</f>
        <v>Professional occupations</v>
      </c>
      <c r="M65" s="27">
        <f t="shared" si="78"/>
        <v>9.2001882053299795</v>
      </c>
      <c r="N65" s="27">
        <f t="shared" si="79"/>
        <v>2.3894556140205907</v>
      </c>
      <c r="O65" s="27">
        <f t="shared" si="80"/>
        <v>9.6816545142288817</v>
      </c>
      <c r="P65" s="27">
        <f t="shared" si="81"/>
        <v>8.4206195741872563</v>
      </c>
      <c r="Q65" s="27">
        <f t="shared" ref="Q65:Q72" si="87">Q9-O9</f>
        <v>18.102274088416138</v>
      </c>
      <c r="W65" t="str">
        <f>$A$9</f>
        <v>Professional occupations</v>
      </c>
      <c r="X65" s="27">
        <f t="shared" si="82"/>
        <v>13.360512457085647</v>
      </c>
      <c r="Y65" s="27">
        <f t="shared" si="83"/>
        <v>3.1999492123755289</v>
      </c>
      <c r="Z65" s="27">
        <f t="shared" si="84"/>
        <v>3.5026363918033638</v>
      </c>
      <c r="AA65" s="27">
        <f t="shared" si="85"/>
        <v>9.3142314246352811</v>
      </c>
      <c r="AB65" s="27">
        <f t="shared" ref="AB65:AB72" si="88">AB9-Z9</f>
        <v>12.816867816438645</v>
      </c>
    </row>
    <row r="66" spans="1:31" x14ac:dyDescent="0.2">
      <c r="A66" t="str">
        <f>$A$10</f>
        <v>Associate professional occupations</v>
      </c>
      <c r="B66" s="27">
        <f t="shared" si="77"/>
        <v>6.4076504812109931</v>
      </c>
      <c r="C66" s="27">
        <f t="shared" si="77"/>
        <v>4.1189322161016406</v>
      </c>
      <c r="D66" s="27">
        <f t="shared" si="77"/>
        <v>5.7246485063509311</v>
      </c>
      <c r="E66" s="27">
        <f t="shared" si="77"/>
        <v>9.441159731512883</v>
      </c>
      <c r="F66" s="27">
        <f t="shared" si="86"/>
        <v>15.165808237863814</v>
      </c>
      <c r="L66" t="str">
        <f>$A$10</f>
        <v>Associate professional occupations</v>
      </c>
      <c r="M66" s="27">
        <f t="shared" si="78"/>
        <v>1.6645563778613592</v>
      </c>
      <c r="N66" s="27">
        <f t="shared" si="79"/>
        <v>1.8942613959615642</v>
      </c>
      <c r="O66" s="27">
        <f t="shared" si="80"/>
        <v>-2.1655919737778078</v>
      </c>
      <c r="P66" s="27">
        <f t="shared" si="81"/>
        <v>1.9392953263068264</v>
      </c>
      <c r="Q66" s="27">
        <f t="shared" si="87"/>
        <v>-0.22629664747098133</v>
      </c>
      <c r="W66" t="str">
        <f>$A$10</f>
        <v>Associate professional occupations</v>
      </c>
      <c r="X66" s="27">
        <f t="shared" si="82"/>
        <v>4.7430941033496765</v>
      </c>
      <c r="Y66" s="27">
        <f t="shared" si="83"/>
        <v>2.2246708201400907</v>
      </c>
      <c r="Z66" s="27">
        <f t="shared" si="84"/>
        <v>7.8902404801287247</v>
      </c>
      <c r="AA66" s="27">
        <f t="shared" si="85"/>
        <v>7.501864405206021</v>
      </c>
      <c r="AB66" s="27">
        <f t="shared" si="88"/>
        <v>15.392104885334746</v>
      </c>
    </row>
    <row r="67" spans="1:31" x14ac:dyDescent="0.2">
      <c r="A67" t="str">
        <f>$A$11</f>
        <v>Administrative and secretarial occupations</v>
      </c>
      <c r="B67" s="27">
        <f t="shared" si="77"/>
        <v>-3.0654553400732993</v>
      </c>
      <c r="C67" s="27">
        <f t="shared" si="77"/>
        <v>0.91378472006050515</v>
      </c>
      <c r="D67" s="27">
        <f t="shared" si="77"/>
        <v>-0.51462196215972256</v>
      </c>
      <c r="E67" s="27">
        <f t="shared" si="77"/>
        <v>-8.03692113238057</v>
      </c>
      <c r="F67" s="27">
        <f t="shared" si="86"/>
        <v>-8.5515430945402926</v>
      </c>
      <c r="L67" t="str">
        <f>$A$11</f>
        <v>Administrative and secretarial occupations</v>
      </c>
      <c r="M67" s="27">
        <f t="shared" si="78"/>
        <v>-1.3374032783772805</v>
      </c>
      <c r="N67" s="27">
        <f t="shared" si="79"/>
        <v>2.5319997537289325</v>
      </c>
      <c r="O67" s="27">
        <f t="shared" si="80"/>
        <v>0.64922981093486243</v>
      </c>
      <c r="P67" s="27">
        <f t="shared" si="81"/>
        <v>1.5335775965963201</v>
      </c>
      <c r="Q67" s="27">
        <f t="shared" si="87"/>
        <v>2.1828074075311825</v>
      </c>
      <c r="W67" t="str">
        <f>$A$11</f>
        <v>Administrative and secretarial occupations</v>
      </c>
      <c r="X67" s="27">
        <f t="shared" si="82"/>
        <v>-1.7280520616960047</v>
      </c>
      <c r="Y67" s="27">
        <f t="shared" si="83"/>
        <v>-1.6182150336684202</v>
      </c>
      <c r="Z67" s="27">
        <f t="shared" si="84"/>
        <v>-1.1638517730944073</v>
      </c>
      <c r="AA67" s="27">
        <f t="shared" si="85"/>
        <v>-9.5704987289771637</v>
      </c>
      <c r="AB67" s="27">
        <f t="shared" si="88"/>
        <v>-10.734350502071571</v>
      </c>
    </row>
    <row r="68" spans="1:31" x14ac:dyDescent="0.2">
      <c r="A68" t="str">
        <f>$A$12</f>
        <v>Skilled trades occupations</v>
      </c>
      <c r="B68" s="27">
        <f t="shared" si="77"/>
        <v>0.12690246842379338</v>
      </c>
      <c r="C68" s="27">
        <f t="shared" si="77"/>
        <v>-10.506219222333996</v>
      </c>
      <c r="D68" s="27">
        <f t="shared" si="77"/>
        <v>2.1077924766842244</v>
      </c>
      <c r="E68" s="27">
        <f t="shared" si="77"/>
        <v>-1.0254977277548676</v>
      </c>
      <c r="F68" s="27">
        <f t="shared" si="86"/>
        <v>1.0822947489293568</v>
      </c>
      <c r="L68" t="str">
        <f>$A$12</f>
        <v>Skilled trades occupations</v>
      </c>
      <c r="M68" s="27">
        <f t="shared" si="78"/>
        <v>0.98208020177695232</v>
      </c>
      <c r="N68" s="27">
        <f t="shared" si="79"/>
        <v>-11.062944469890439</v>
      </c>
      <c r="O68" s="27">
        <f t="shared" si="80"/>
        <v>0.80644463465242922</v>
      </c>
      <c r="P68" s="27">
        <f t="shared" si="81"/>
        <v>-2.5251513238620689</v>
      </c>
      <c r="Q68" s="27">
        <f t="shared" si="87"/>
        <v>-1.7187066892096396</v>
      </c>
      <c r="W68" t="str">
        <f>$A$12</f>
        <v>Skilled trades occupations</v>
      </c>
      <c r="X68" s="27">
        <f t="shared" si="82"/>
        <v>-0.85517773335317315</v>
      </c>
      <c r="Y68" s="27">
        <f t="shared" si="83"/>
        <v>0.55672524755651054</v>
      </c>
      <c r="Z68" s="27">
        <f t="shared" si="84"/>
        <v>1.3013478420317757</v>
      </c>
      <c r="AA68" s="27">
        <f t="shared" si="85"/>
        <v>1.499653596107196</v>
      </c>
      <c r="AB68" s="27">
        <f t="shared" si="88"/>
        <v>2.8010014381389716</v>
      </c>
    </row>
    <row r="69" spans="1:31" x14ac:dyDescent="0.2">
      <c r="A69" t="str">
        <f>$A$13</f>
        <v>Caring, leisure and other service occupations</v>
      </c>
      <c r="B69" s="27">
        <f t="shared" si="77"/>
        <v>3.065649303006424</v>
      </c>
      <c r="C69" s="27">
        <f t="shared" si="77"/>
        <v>-4.4520537983259914</v>
      </c>
      <c r="D69" s="27">
        <f t="shared" si="77"/>
        <v>0.55333428132937001</v>
      </c>
      <c r="E69" s="27">
        <f t="shared" si="77"/>
        <v>4.1973701423597873</v>
      </c>
      <c r="F69" s="27">
        <f t="shared" si="86"/>
        <v>4.7507044236891574</v>
      </c>
      <c r="L69" t="str">
        <f>$A$13</f>
        <v>Caring, leisure and other service occupations</v>
      </c>
      <c r="M69" s="27">
        <f t="shared" si="78"/>
        <v>0.29960387837582303</v>
      </c>
      <c r="N69" s="27">
        <f t="shared" si="79"/>
        <v>-0.52530908946063448</v>
      </c>
      <c r="O69" s="27">
        <f t="shared" si="80"/>
        <v>1.7627804049931832</v>
      </c>
      <c r="P69" s="27">
        <f t="shared" si="81"/>
        <v>2.9312243688898683</v>
      </c>
      <c r="Q69" s="27">
        <f t="shared" si="87"/>
        <v>4.6940047738830515</v>
      </c>
      <c r="W69" t="str">
        <f>$A$13</f>
        <v>Caring, leisure and other service occupations</v>
      </c>
      <c r="X69" s="27">
        <f t="shared" si="82"/>
        <v>2.7660454246305903</v>
      </c>
      <c r="Y69" s="27">
        <f t="shared" si="83"/>
        <v>-3.9267447088652432</v>
      </c>
      <c r="Z69" s="27">
        <f t="shared" si="84"/>
        <v>-1.2094461236638523</v>
      </c>
      <c r="AA69" s="27">
        <f t="shared" si="85"/>
        <v>1.2661457734698871</v>
      </c>
      <c r="AB69" s="27">
        <f t="shared" si="88"/>
        <v>5.6699649806034813E-2</v>
      </c>
    </row>
    <row r="70" spans="1:31" x14ac:dyDescent="0.2">
      <c r="A70" t="str">
        <f>$A$14</f>
        <v>Sales and customer service occupations</v>
      </c>
      <c r="B70" s="27">
        <f t="shared" si="77"/>
        <v>-0.8513598502770634</v>
      </c>
      <c r="C70" s="27">
        <f t="shared" si="77"/>
        <v>4.9646713011426868E-2</v>
      </c>
      <c r="D70" s="27">
        <f t="shared" si="77"/>
        <v>0.9767152542110864</v>
      </c>
      <c r="E70" s="27">
        <f t="shared" si="77"/>
        <v>0.35585375915916018</v>
      </c>
      <c r="F70" s="27">
        <f t="shared" si="86"/>
        <v>1.3325690133702466</v>
      </c>
      <c r="L70" t="str">
        <f>$A$14</f>
        <v>Sales and customer service occupations</v>
      </c>
      <c r="M70" s="27">
        <f t="shared" si="78"/>
        <v>-1.4450760955906361E-2</v>
      </c>
      <c r="N70" s="27">
        <f t="shared" si="79"/>
        <v>0.44452388388447872</v>
      </c>
      <c r="O70" s="27">
        <f t="shared" si="80"/>
        <v>1.2444789555394422</v>
      </c>
      <c r="P70" s="27">
        <f t="shared" si="81"/>
        <v>1.2091317579712708</v>
      </c>
      <c r="Q70" s="27">
        <f t="shared" si="87"/>
        <v>2.453610713510713</v>
      </c>
      <c r="W70" t="str">
        <f>$A$14</f>
        <v>Sales and customer service occupations</v>
      </c>
      <c r="X70" s="27">
        <f t="shared" si="82"/>
        <v>-0.83690908932113928</v>
      </c>
      <c r="Y70" s="27">
        <f t="shared" si="83"/>
        <v>-0.39487717087305185</v>
      </c>
      <c r="Z70" s="27">
        <f t="shared" si="84"/>
        <v>-0.2677637013283416</v>
      </c>
      <c r="AA70" s="27">
        <f t="shared" si="85"/>
        <v>-0.85327799881204669</v>
      </c>
      <c r="AB70" s="27">
        <f t="shared" si="88"/>
        <v>-1.1210417001403883</v>
      </c>
    </row>
    <row r="71" spans="1:31" x14ac:dyDescent="0.2">
      <c r="A71" t="str">
        <f>$A$15</f>
        <v>Process, plant and machine operatives</v>
      </c>
      <c r="B71" s="27">
        <f t="shared" si="77"/>
        <v>4.4653966526178905</v>
      </c>
      <c r="C71" s="27">
        <f t="shared" si="77"/>
        <v>-7.564601159565278</v>
      </c>
      <c r="D71" s="27">
        <f t="shared" si="77"/>
        <v>0.33085816612872776</v>
      </c>
      <c r="E71" s="27">
        <f t="shared" si="77"/>
        <v>-1.4631829161175105</v>
      </c>
      <c r="F71" s="27">
        <f t="shared" si="86"/>
        <v>-1.1323247499887827</v>
      </c>
      <c r="L71" t="str">
        <f>$A$15</f>
        <v>Process, plant and machine operatives</v>
      </c>
      <c r="M71" s="27">
        <f t="shared" si="78"/>
        <v>4.3638516556076326</v>
      </c>
      <c r="N71" s="27">
        <f t="shared" si="79"/>
        <v>-6.9410798410026828</v>
      </c>
      <c r="O71" s="27">
        <f t="shared" si="80"/>
        <v>-0.65549698970782799</v>
      </c>
      <c r="P71" s="27">
        <f t="shared" si="81"/>
        <v>-1.8601105469837549</v>
      </c>
      <c r="Q71" s="27">
        <f t="shared" si="87"/>
        <v>-2.5156075366915829</v>
      </c>
      <c r="W71" t="str">
        <f>$A$15</f>
        <v>Process, plant and machine operatives</v>
      </c>
      <c r="X71" s="27">
        <f t="shared" si="82"/>
        <v>0.10154499701029884</v>
      </c>
      <c r="Y71" s="27">
        <f t="shared" si="83"/>
        <v>-0.6235213185625792</v>
      </c>
      <c r="Z71" s="27">
        <f t="shared" si="84"/>
        <v>0.98635515583653799</v>
      </c>
      <c r="AA71" s="27">
        <f t="shared" si="85"/>
        <v>0.39692763086624971</v>
      </c>
      <c r="AB71" s="27">
        <f t="shared" si="88"/>
        <v>1.3832827867027877</v>
      </c>
    </row>
    <row r="72" spans="1:31" x14ac:dyDescent="0.2">
      <c r="A72" t="str">
        <f>$A$16</f>
        <v>Elementary occupations</v>
      </c>
      <c r="B72" s="27">
        <f t="shared" si="77"/>
        <v>0.73136760584053206</v>
      </c>
      <c r="C72" s="27">
        <f t="shared" si="77"/>
        <v>-9.2656688731185142</v>
      </c>
      <c r="D72" s="27">
        <f t="shared" si="77"/>
        <v>-2.667318307985056E-2</v>
      </c>
      <c r="E72" s="27">
        <f t="shared" si="77"/>
        <v>-2.8215269108592906</v>
      </c>
      <c r="F72" s="27">
        <f t="shared" si="86"/>
        <v>-2.8482000939391412</v>
      </c>
      <c r="L72" t="str">
        <f>$A$16</f>
        <v>Elementary occupations</v>
      </c>
      <c r="M72" s="27">
        <f t="shared" si="78"/>
        <v>-0.5902884902903196</v>
      </c>
      <c r="N72" s="27">
        <f t="shared" si="79"/>
        <v>-4.3289186873792147</v>
      </c>
      <c r="O72" s="27">
        <f t="shared" si="80"/>
        <v>1.3044807175355402</v>
      </c>
      <c r="P72" s="27">
        <f t="shared" si="81"/>
        <v>-2.2164485810497183</v>
      </c>
      <c r="Q72" s="27">
        <f t="shared" si="87"/>
        <v>-0.91196786351417813</v>
      </c>
      <c r="W72" t="str">
        <f>$A$16</f>
        <v>Elementary occupations</v>
      </c>
      <c r="X72" s="27">
        <f t="shared" si="82"/>
        <v>1.3216560961309369</v>
      </c>
      <c r="Y72" s="27">
        <f t="shared" si="83"/>
        <v>-4.9367501857390153</v>
      </c>
      <c r="Z72" s="27">
        <f t="shared" si="84"/>
        <v>-1.3311539006156679</v>
      </c>
      <c r="AA72" s="27">
        <f t="shared" si="85"/>
        <v>-0.60507832980947285</v>
      </c>
      <c r="AB72" s="27">
        <f t="shared" si="88"/>
        <v>-1.9362322304251407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46.165000000000077</v>
      </c>
      <c r="C74" s="29">
        <f t="shared" ref="C74" si="89">D18-C18</f>
        <v>-20.907000000000494</v>
      </c>
      <c r="D74" s="29">
        <f>E18-D18</f>
        <v>17.172999999999661</v>
      </c>
      <c r="E74" s="29">
        <f>F18-E18</f>
        <v>27.445000000000391</v>
      </c>
      <c r="F74" s="29">
        <f>F18-D18</f>
        <v>44.618000000000052</v>
      </c>
      <c r="L74" s="24" t="str">
        <f>$A$18</f>
        <v>All occupations</v>
      </c>
      <c r="M74" s="29">
        <f>N18-M18</f>
        <v>21.022483704312151</v>
      </c>
      <c r="N74" s="29">
        <f t="shared" ref="N74" si="90">O18-N18</f>
        <v>-16.888856980022183</v>
      </c>
      <c r="O74" s="29">
        <f>P18-O18</f>
        <v>8.40455792351338</v>
      </c>
      <c r="P74" s="29">
        <f>Q18-P18</f>
        <v>12.706110470734018</v>
      </c>
      <c r="Q74" s="29">
        <f>Q18-O18</f>
        <v>21.110668394247398</v>
      </c>
      <c r="W74" s="24" t="str">
        <f>$A$18</f>
        <v>All occupations</v>
      </c>
      <c r="X74" s="29">
        <f>Y18-X18</f>
        <v>25.142516295688267</v>
      </c>
      <c r="Y74" s="29">
        <f t="shared" ref="Y74" si="91">Z18-Y18</f>
        <v>-4.018143019977515</v>
      </c>
      <c r="Z74" s="29">
        <f>AA18-Z18</f>
        <v>8.7684420764857691</v>
      </c>
      <c r="AA74" s="29">
        <f>AB18-AA18</f>
        <v>14.73888952926626</v>
      </c>
      <c r="AB74" s="29">
        <f>AB18-Z18</f>
        <v>23.507331605752029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91.810067404810326</v>
      </c>
      <c r="C80" s="11">
        <f t="shared" si="92"/>
        <v>104.53421542164563</v>
      </c>
      <c r="D80" s="11">
        <f t="shared" si="92"/>
        <v>104.74398999941934</v>
      </c>
      <c r="E80" s="11">
        <f t="shared" si="92"/>
        <v>99.580645553921897</v>
      </c>
      <c r="F80" s="11">
        <f t="shared" si="92"/>
        <v>108.64353960918007</v>
      </c>
      <c r="H80" s="40">
        <f>IF(D$6-B$6 &lt;&gt; 0,(EXP(LN(D8/B8)/(D$6-B$6))-1)*100,0)</f>
        <v>2.6709927724176685</v>
      </c>
      <c r="I80" s="40">
        <f t="shared" ref="I80:I88" si="93">F46</f>
        <v>0.24398423773697164</v>
      </c>
      <c r="L80" t="str">
        <f t="shared" ref="L80:Q88" si="94">L8</f>
        <v>Managers, directors and senior officials</v>
      </c>
      <c r="M80" s="11">
        <f t="shared" si="94"/>
        <v>59.063640291350843</v>
      </c>
      <c r="N80" s="11">
        <f t="shared" si="94"/>
        <v>65.517986206334768</v>
      </c>
      <c r="O80" s="11">
        <f t="shared" si="94"/>
        <v>64.227140666449984</v>
      </c>
      <c r="P80" s="11">
        <f t="shared" si="94"/>
        <v>60.003718515564685</v>
      </c>
      <c r="Q80" s="11">
        <f t="shared" si="94"/>
        <v>63.277690814242689</v>
      </c>
      <c r="S80" s="40">
        <f t="shared" ref="S80:S88" si="95">IF(O$6-M$6 &lt;&gt; 0,(EXP(LN(O8/M8)/(O$6-M$6))-1)*100,0)</f>
        <v>1.6903344083754712</v>
      </c>
      <c r="T80" s="40">
        <f t="shared" ref="T80:T88" si="96">Q46</f>
        <v>-9.9237673082275268E-2</v>
      </c>
      <c r="W80" t="str">
        <f t="shared" ref="W80:AB88" si="97">W8</f>
        <v>Managers, directors and senior officials</v>
      </c>
      <c r="X80" s="11">
        <f t="shared" si="97"/>
        <v>32.746427113459418</v>
      </c>
      <c r="Y80" s="11">
        <f t="shared" si="97"/>
        <v>39.016229215310858</v>
      </c>
      <c r="Z80" s="11">
        <f t="shared" si="97"/>
        <v>40.516849332969429</v>
      </c>
      <c r="AA80" s="11">
        <f t="shared" si="97"/>
        <v>39.576927038357084</v>
      </c>
      <c r="AB80" s="11">
        <f t="shared" si="97"/>
        <v>45.365848794937428</v>
      </c>
      <c r="AD80" s="40">
        <f t="shared" ref="AD80:AD88" si="98">IF(Z$6-X$6 &lt;&gt; 0,(EXP(LN(Z8/X8)/(Z$6-X$6))-1)*100,0)</f>
        <v>4.3504554360341174</v>
      </c>
      <c r="AE80" s="40">
        <f t="shared" ref="AE80:AE88" si="99">AB46</f>
        <v>0.75645794415890588</v>
      </c>
    </row>
    <row r="81" spans="1:31" x14ac:dyDescent="0.2">
      <c r="A81" t="str">
        <f t="shared" si="92"/>
        <v>Professional occupations</v>
      </c>
      <c r="B81" s="11">
        <f t="shared" si="92"/>
        <v>166.86921080917915</v>
      </c>
      <c r="C81" s="11">
        <f t="shared" si="92"/>
        <v>189.42991147159461</v>
      </c>
      <c r="D81" s="11">
        <f t="shared" si="92"/>
        <v>195.0193162979908</v>
      </c>
      <c r="E81" s="11">
        <f t="shared" si="92"/>
        <v>208.20360720402311</v>
      </c>
      <c r="F81" s="11">
        <f t="shared" si="92"/>
        <v>225.93845820284562</v>
      </c>
      <c r="H81" s="40">
        <f t="shared" ref="H81:H88" si="100">IF(D$6-B$6 &lt;&gt; 0,(EXP(LN(D9/B9)/(D$6-B$6))-1)*100,0)</f>
        <v>3.1668768685815696</v>
      </c>
      <c r="I81" s="40">
        <f t="shared" si="93"/>
        <v>0.98592211287018561</v>
      </c>
      <c r="L81" t="str">
        <f t="shared" si="94"/>
        <v>Professional occupations</v>
      </c>
      <c r="M81" s="11">
        <f t="shared" si="94"/>
        <v>84.694207878962558</v>
      </c>
      <c r="N81" s="11">
        <f t="shared" si="94"/>
        <v>93.894396084292538</v>
      </c>
      <c r="O81" s="11">
        <f t="shared" si="94"/>
        <v>96.283851698313129</v>
      </c>
      <c r="P81" s="11">
        <f t="shared" si="94"/>
        <v>105.96550621254201</v>
      </c>
      <c r="Q81" s="11">
        <f t="shared" si="94"/>
        <v>114.38612578672927</v>
      </c>
      <c r="S81" s="40">
        <f t="shared" si="95"/>
        <v>2.5982490060633356</v>
      </c>
      <c r="T81" s="40">
        <f t="shared" si="96"/>
        <v>1.1551487457938547</v>
      </c>
      <c r="W81" t="str">
        <f t="shared" si="97"/>
        <v>Professional occupations</v>
      </c>
      <c r="X81" s="11">
        <f t="shared" si="97"/>
        <v>82.175002930216536</v>
      </c>
      <c r="Y81" s="11">
        <f t="shared" si="97"/>
        <v>95.535515387302183</v>
      </c>
      <c r="Z81" s="11">
        <f t="shared" si="97"/>
        <v>98.735464599677712</v>
      </c>
      <c r="AA81" s="11">
        <f t="shared" si="97"/>
        <v>102.23810099148108</v>
      </c>
      <c r="AB81" s="11">
        <f t="shared" si="97"/>
        <v>111.55233241611636</v>
      </c>
      <c r="AD81" s="40">
        <f t="shared" si="98"/>
        <v>3.7401064193576028</v>
      </c>
      <c r="AE81" s="40">
        <f t="shared" si="99"/>
        <v>0.81698344887977115</v>
      </c>
    </row>
    <row r="82" spans="1:31" x14ac:dyDescent="0.2">
      <c r="A82" t="str">
        <f t="shared" si="92"/>
        <v>Associate professional occupations</v>
      </c>
      <c r="B82" s="11">
        <f t="shared" si="92"/>
        <v>111.2703451271373</v>
      </c>
      <c r="C82" s="11">
        <f t="shared" si="92"/>
        <v>117.6779956083483</v>
      </c>
      <c r="D82" s="11">
        <f t="shared" si="92"/>
        <v>121.79692782444994</v>
      </c>
      <c r="E82" s="11">
        <f t="shared" si="92"/>
        <v>127.52157633080087</v>
      </c>
      <c r="F82" s="11">
        <f t="shared" si="92"/>
        <v>136.96273606231375</v>
      </c>
      <c r="H82" s="40">
        <f t="shared" si="100"/>
        <v>1.8242874766790651</v>
      </c>
      <c r="I82" s="40">
        <f t="shared" si="93"/>
        <v>0.78542680294326761</v>
      </c>
      <c r="L82" t="str">
        <f t="shared" si="94"/>
        <v>Associate professional occupations</v>
      </c>
      <c r="M82" s="11">
        <f t="shared" si="94"/>
        <v>58.829952449046147</v>
      </c>
      <c r="N82" s="11">
        <f t="shared" si="94"/>
        <v>60.494508826907506</v>
      </c>
      <c r="O82" s="11">
        <f t="shared" si="94"/>
        <v>62.38877022286907</v>
      </c>
      <c r="P82" s="11">
        <f t="shared" si="94"/>
        <v>60.223178249091262</v>
      </c>
      <c r="Q82" s="11">
        <f t="shared" si="94"/>
        <v>62.162473575398089</v>
      </c>
      <c r="S82" s="40">
        <f t="shared" si="95"/>
        <v>1.1816099854383255</v>
      </c>
      <c r="T82" s="40">
        <f t="shared" si="96"/>
        <v>-2.4222371583737523E-2</v>
      </c>
      <c r="W82" t="str">
        <f t="shared" si="97"/>
        <v>Associate professional occupations</v>
      </c>
      <c r="X82" s="11">
        <f t="shared" si="97"/>
        <v>52.440392678091101</v>
      </c>
      <c r="Y82" s="11">
        <f t="shared" si="97"/>
        <v>57.183486781440777</v>
      </c>
      <c r="Z82" s="11">
        <f t="shared" si="97"/>
        <v>59.408157601580868</v>
      </c>
      <c r="AA82" s="11">
        <f t="shared" si="97"/>
        <v>67.298398081709593</v>
      </c>
      <c r="AB82" s="11">
        <f t="shared" si="97"/>
        <v>74.800262486915614</v>
      </c>
      <c r="AD82" s="40">
        <f t="shared" si="98"/>
        <v>2.5264758957477262</v>
      </c>
      <c r="AE82" s="40">
        <f t="shared" si="99"/>
        <v>1.5477883550160554</v>
      </c>
    </row>
    <row r="83" spans="1:31" x14ac:dyDescent="0.2">
      <c r="A83" t="str">
        <f t="shared" si="92"/>
        <v>Administrative and secretarial occupations</v>
      </c>
      <c r="B83" s="11">
        <f t="shared" si="92"/>
        <v>91.784859546336406</v>
      </c>
      <c r="C83" s="11">
        <f t="shared" si="92"/>
        <v>88.719404206263107</v>
      </c>
      <c r="D83" s="11">
        <f t="shared" si="92"/>
        <v>89.633188926323612</v>
      </c>
      <c r="E83" s="11">
        <f t="shared" si="92"/>
        <v>89.11856696416389</v>
      </c>
      <c r="F83" s="11">
        <f t="shared" si="92"/>
        <v>81.08164583178332</v>
      </c>
      <c r="H83" s="40">
        <f t="shared" si="100"/>
        <v>-0.47331017669767217</v>
      </c>
      <c r="I83" s="40">
        <f t="shared" si="93"/>
        <v>-0.66623106266872067</v>
      </c>
      <c r="L83" t="str">
        <f t="shared" si="94"/>
        <v>Administrative and secretarial occupations</v>
      </c>
      <c r="M83" s="11">
        <f t="shared" si="94"/>
        <v>18.777217014890088</v>
      </c>
      <c r="N83" s="11">
        <f t="shared" si="94"/>
        <v>17.439813736512807</v>
      </c>
      <c r="O83" s="11">
        <f t="shared" si="94"/>
        <v>19.97181349024174</v>
      </c>
      <c r="P83" s="11">
        <f t="shared" si="94"/>
        <v>20.621043301176602</v>
      </c>
      <c r="Q83" s="11">
        <f t="shared" si="94"/>
        <v>22.154620897772922</v>
      </c>
      <c r="S83" s="40">
        <f t="shared" si="95"/>
        <v>1.2411932532612857</v>
      </c>
      <c r="T83" s="40">
        <f t="shared" si="96"/>
        <v>0.69389060263502778</v>
      </c>
      <c r="W83" t="str">
        <f t="shared" si="97"/>
        <v>Administrative and secretarial occupations</v>
      </c>
      <c r="X83" s="11">
        <f t="shared" si="97"/>
        <v>73.00764253144628</v>
      </c>
      <c r="Y83" s="11">
        <f t="shared" si="97"/>
        <v>71.279590469750275</v>
      </c>
      <c r="Z83" s="11">
        <f t="shared" si="97"/>
        <v>69.661375436081855</v>
      </c>
      <c r="AA83" s="11">
        <f t="shared" si="97"/>
        <v>68.497523662987447</v>
      </c>
      <c r="AB83" s="11">
        <f t="shared" si="97"/>
        <v>58.927024934010284</v>
      </c>
      <c r="AD83" s="40">
        <f t="shared" si="98"/>
        <v>-0.93397348189823148</v>
      </c>
      <c r="AE83" s="40">
        <f t="shared" si="99"/>
        <v>-1.1094411137416604</v>
      </c>
    </row>
    <row r="84" spans="1:31" x14ac:dyDescent="0.2">
      <c r="A84" t="str">
        <f t="shared" si="92"/>
        <v>Skilled trades occupations</v>
      </c>
      <c r="B84" s="11">
        <f t="shared" si="92"/>
        <v>79.937154354161578</v>
      </c>
      <c r="C84" s="11">
        <f t="shared" si="92"/>
        <v>80.064056822585371</v>
      </c>
      <c r="D84" s="11">
        <f t="shared" si="92"/>
        <v>69.557837600251375</v>
      </c>
      <c r="E84" s="11">
        <f t="shared" si="92"/>
        <v>71.665630076935599</v>
      </c>
      <c r="F84" s="11">
        <f t="shared" si="92"/>
        <v>70.640132349180732</v>
      </c>
      <c r="H84" s="40">
        <f t="shared" si="100"/>
        <v>-2.7433116104668254</v>
      </c>
      <c r="I84" s="40">
        <f t="shared" si="93"/>
        <v>0.102985177965631</v>
      </c>
      <c r="L84" t="str">
        <f t="shared" si="94"/>
        <v>Skilled trades occupations</v>
      </c>
      <c r="M84" s="11">
        <f t="shared" si="94"/>
        <v>69.212675807693302</v>
      </c>
      <c r="N84" s="11">
        <f t="shared" si="94"/>
        <v>70.194756009470254</v>
      </c>
      <c r="O84" s="11">
        <f t="shared" si="94"/>
        <v>59.131811539579815</v>
      </c>
      <c r="P84" s="11">
        <f t="shared" si="94"/>
        <v>59.938256174232244</v>
      </c>
      <c r="Q84" s="11">
        <f t="shared" si="94"/>
        <v>57.413104850370175</v>
      </c>
      <c r="S84" s="40">
        <f t="shared" si="95"/>
        <v>-3.09925659747885</v>
      </c>
      <c r="T84" s="40">
        <f t="shared" si="96"/>
        <v>-0.19644985854097019</v>
      </c>
      <c r="W84" t="str">
        <f t="shared" si="97"/>
        <v>Skilled trades occupations</v>
      </c>
      <c r="X84" s="11">
        <f t="shared" si="97"/>
        <v>10.724478546468237</v>
      </c>
      <c r="Y84" s="11">
        <f t="shared" si="97"/>
        <v>9.8693008131150641</v>
      </c>
      <c r="Z84" s="11">
        <f t="shared" si="97"/>
        <v>10.426026060671575</v>
      </c>
      <c r="AA84" s="11">
        <f t="shared" si="97"/>
        <v>11.72737390270335</v>
      </c>
      <c r="AB84" s="11">
        <f t="shared" si="97"/>
        <v>13.227027498810546</v>
      </c>
      <c r="AD84" s="40">
        <f t="shared" si="98"/>
        <v>-0.56288299031291844</v>
      </c>
      <c r="AE84" s="40">
        <f t="shared" si="99"/>
        <v>1.5990304071110462</v>
      </c>
    </row>
    <row r="85" spans="1:31" x14ac:dyDescent="0.2">
      <c r="A85" t="str">
        <f t="shared" si="92"/>
        <v>Caring, leisure and other service occupations</v>
      </c>
      <c r="B85" s="11">
        <f t="shared" si="92"/>
        <v>87.720623739007053</v>
      </c>
      <c r="C85" s="11">
        <f t="shared" si="92"/>
        <v>90.786273042013477</v>
      </c>
      <c r="D85" s="11">
        <f t="shared" si="92"/>
        <v>86.334219243687485</v>
      </c>
      <c r="E85" s="11">
        <f t="shared" si="92"/>
        <v>86.887553525016855</v>
      </c>
      <c r="F85" s="11">
        <f t="shared" si="92"/>
        <v>91.084923667376643</v>
      </c>
      <c r="H85" s="40">
        <f t="shared" si="100"/>
        <v>-0.31811293724285372</v>
      </c>
      <c r="I85" s="40">
        <f t="shared" si="93"/>
        <v>0.35774681820850418</v>
      </c>
      <c r="L85" t="str">
        <f t="shared" si="94"/>
        <v>Caring, leisure and other service occupations</v>
      </c>
      <c r="M85" s="11">
        <f t="shared" si="94"/>
        <v>19.594473937196909</v>
      </c>
      <c r="N85" s="11">
        <f t="shared" si="94"/>
        <v>19.894077815572732</v>
      </c>
      <c r="O85" s="11">
        <f t="shared" si="94"/>
        <v>19.368768726112098</v>
      </c>
      <c r="P85" s="11">
        <f t="shared" si="94"/>
        <v>21.131549131105281</v>
      </c>
      <c r="Q85" s="11">
        <f t="shared" si="94"/>
        <v>24.062773499995149</v>
      </c>
      <c r="S85" s="40">
        <f t="shared" si="95"/>
        <v>-0.23144525407826633</v>
      </c>
      <c r="T85" s="40">
        <f t="shared" si="96"/>
        <v>1.4572090536137949</v>
      </c>
      <c r="W85" t="str">
        <f t="shared" si="97"/>
        <v>Caring, leisure and other service occupations</v>
      </c>
      <c r="X85" s="11">
        <f t="shared" si="97"/>
        <v>68.126149801810115</v>
      </c>
      <c r="Y85" s="11">
        <f t="shared" si="97"/>
        <v>70.892195226440705</v>
      </c>
      <c r="Z85" s="11">
        <f t="shared" si="97"/>
        <v>66.965450517575462</v>
      </c>
      <c r="AA85" s="11">
        <f t="shared" si="97"/>
        <v>65.75600439391161</v>
      </c>
      <c r="AB85" s="11">
        <f t="shared" si="97"/>
        <v>67.022150167381497</v>
      </c>
      <c r="AD85" s="40">
        <f>IF(Z$6-X$6 &lt;&gt; 0,(EXP(LN(Z13/X13)/(Z$6-X$6))-1)*100,0)</f>
        <v>-0.34309623896540131</v>
      </c>
      <c r="AE85" s="40">
        <f t="shared" si="99"/>
        <v>5.6424378083619331E-3</v>
      </c>
    </row>
    <row r="86" spans="1:31" x14ac:dyDescent="0.2">
      <c r="A86" t="str">
        <f t="shared" si="92"/>
        <v>Sales and customer service occupations</v>
      </c>
      <c r="B86" s="11">
        <f t="shared" si="92"/>
        <v>65.308653794271649</v>
      </c>
      <c r="C86" s="11">
        <f t="shared" si="92"/>
        <v>64.457293943994586</v>
      </c>
      <c r="D86" s="11">
        <f t="shared" si="92"/>
        <v>64.506940657006012</v>
      </c>
      <c r="E86" s="11">
        <f t="shared" si="92"/>
        <v>65.483655911217099</v>
      </c>
      <c r="F86" s="11">
        <f t="shared" si="92"/>
        <v>65.839509670376259</v>
      </c>
      <c r="H86" s="40">
        <f t="shared" si="100"/>
        <v>-0.24672964188926505</v>
      </c>
      <c r="I86" s="40">
        <f t="shared" si="93"/>
        <v>0.13640817778524106</v>
      </c>
      <c r="L86" t="str">
        <f t="shared" si="94"/>
        <v>Sales and customer service occupations</v>
      </c>
      <c r="M86" s="11">
        <f t="shared" si="94"/>
        <v>27.234317751105312</v>
      </c>
      <c r="N86" s="11">
        <f t="shared" si="94"/>
        <v>27.219866990149406</v>
      </c>
      <c r="O86" s="11">
        <f t="shared" si="94"/>
        <v>27.664390874033884</v>
      </c>
      <c r="P86" s="11">
        <f t="shared" si="94"/>
        <v>28.908869829573327</v>
      </c>
      <c r="Q86" s="11">
        <f t="shared" si="94"/>
        <v>30.118001587544597</v>
      </c>
      <c r="S86" s="40">
        <f t="shared" si="95"/>
        <v>0.31385546020545885</v>
      </c>
      <c r="T86" s="40">
        <f t="shared" si="96"/>
        <v>0.5681210157514105</v>
      </c>
      <c r="W86" t="str">
        <f t="shared" si="97"/>
        <v>Sales and customer service occupations</v>
      </c>
      <c r="X86" s="11">
        <f t="shared" si="97"/>
        <v>38.074336043166312</v>
      </c>
      <c r="Y86" s="11">
        <f t="shared" si="97"/>
        <v>37.237426953845173</v>
      </c>
      <c r="Z86" s="11">
        <f t="shared" si="97"/>
        <v>36.842549782972121</v>
      </c>
      <c r="AA86" s="11">
        <f t="shared" si="97"/>
        <v>36.574786081643779</v>
      </c>
      <c r="AB86" s="11">
        <f t="shared" si="97"/>
        <v>35.721508082831733</v>
      </c>
      <c r="AD86" s="40">
        <f t="shared" si="98"/>
        <v>-0.65558240321131889</v>
      </c>
      <c r="AE86" s="40">
        <f t="shared" si="99"/>
        <v>-0.20579093723243069</v>
      </c>
    </row>
    <row r="87" spans="1:31" x14ac:dyDescent="0.2">
      <c r="A87" t="str">
        <f t="shared" si="92"/>
        <v>Process, plant and machine operatives</v>
      </c>
      <c r="B87" s="11">
        <f t="shared" si="92"/>
        <v>41.086970145359132</v>
      </c>
      <c r="C87" s="11">
        <f t="shared" si="92"/>
        <v>45.552366797977022</v>
      </c>
      <c r="D87" s="11">
        <f t="shared" si="92"/>
        <v>37.987765638411744</v>
      </c>
      <c r="E87" s="11">
        <f t="shared" si="92"/>
        <v>38.318623804540472</v>
      </c>
      <c r="F87" s="11">
        <f t="shared" si="92"/>
        <v>36.855440888422962</v>
      </c>
      <c r="H87" s="40">
        <f t="shared" si="100"/>
        <v>-1.5563003547636955</v>
      </c>
      <c r="I87" s="40">
        <f t="shared" si="93"/>
        <v>-0.20153593405918269</v>
      </c>
      <c r="L87" t="str">
        <f t="shared" si="94"/>
        <v>Process, plant and machine operatives</v>
      </c>
      <c r="M87" s="11">
        <f t="shared" si="94"/>
        <v>36.465419392440261</v>
      </c>
      <c r="N87" s="11">
        <f t="shared" si="94"/>
        <v>40.829271048047893</v>
      </c>
      <c r="O87" s="11">
        <f t="shared" si="94"/>
        <v>33.88819120704521</v>
      </c>
      <c r="P87" s="11">
        <f t="shared" si="94"/>
        <v>33.232694217337382</v>
      </c>
      <c r="Q87" s="11">
        <f t="shared" si="94"/>
        <v>31.372583670353627</v>
      </c>
      <c r="S87" s="40">
        <f t="shared" si="95"/>
        <v>-1.4552629011169604</v>
      </c>
      <c r="T87" s="40">
        <f t="shared" si="96"/>
        <v>-0.51289505670852886</v>
      </c>
      <c r="W87" t="str">
        <f t="shared" si="97"/>
        <v>Process, plant and machine operatives</v>
      </c>
      <c r="X87" s="11">
        <f t="shared" si="97"/>
        <v>4.6215507529188455</v>
      </c>
      <c r="Y87" s="11">
        <f t="shared" si="97"/>
        <v>4.7230957499291444</v>
      </c>
      <c r="Z87" s="11">
        <f t="shared" si="97"/>
        <v>4.0995744313665652</v>
      </c>
      <c r="AA87" s="11">
        <f t="shared" si="97"/>
        <v>5.0859295872031032</v>
      </c>
      <c r="AB87" s="11">
        <f t="shared" si="97"/>
        <v>5.4828572180693529</v>
      </c>
      <c r="AD87" s="40">
        <f t="shared" si="98"/>
        <v>-2.3684442482680867</v>
      </c>
      <c r="AE87" s="40">
        <f t="shared" si="99"/>
        <v>1.9571946523524897</v>
      </c>
    </row>
    <row r="88" spans="1:31" x14ac:dyDescent="0.2">
      <c r="A88" t="str">
        <f t="shared" si="92"/>
        <v>Elementary occupations</v>
      </c>
      <c r="B88" s="11">
        <f t="shared" si="92"/>
        <v>100.84511507973772</v>
      </c>
      <c r="C88" s="11">
        <f t="shared" si="92"/>
        <v>101.57648268557826</v>
      </c>
      <c r="D88" s="11">
        <f t="shared" si="92"/>
        <v>92.310813812459742</v>
      </c>
      <c r="E88" s="11">
        <f t="shared" si="92"/>
        <v>92.284140629379891</v>
      </c>
      <c r="F88" s="11">
        <f t="shared" si="92"/>
        <v>89.462613718520601</v>
      </c>
      <c r="H88" s="40">
        <f t="shared" si="100"/>
        <v>-1.7529446165469476</v>
      </c>
      <c r="I88" s="40">
        <f t="shared" si="93"/>
        <v>-0.20871841189777918</v>
      </c>
      <c r="L88" t="str">
        <f t="shared" si="94"/>
        <v>Elementary occupations</v>
      </c>
      <c r="M88" s="11">
        <f t="shared" si="94"/>
        <v>51.444817314910139</v>
      </c>
      <c r="N88" s="11">
        <f t="shared" si="94"/>
        <v>50.85452882461982</v>
      </c>
      <c r="O88" s="11">
        <f t="shared" si="94"/>
        <v>46.525610137240605</v>
      </c>
      <c r="P88" s="11">
        <f t="shared" si="94"/>
        <v>47.830090854776145</v>
      </c>
      <c r="Q88" s="11">
        <f t="shared" si="94"/>
        <v>45.613642273726427</v>
      </c>
      <c r="S88" s="40">
        <f t="shared" si="95"/>
        <v>-1.9900676188021049</v>
      </c>
      <c r="T88" s="40">
        <f t="shared" si="96"/>
        <v>-0.13188676736617388</v>
      </c>
      <c r="W88" t="str">
        <f t="shared" si="97"/>
        <v>Elementary occupations</v>
      </c>
      <c r="X88" s="11">
        <f t="shared" si="97"/>
        <v>49.400297764827435</v>
      </c>
      <c r="Y88" s="11">
        <f t="shared" si="97"/>
        <v>50.721953860958372</v>
      </c>
      <c r="Z88" s="11">
        <f t="shared" si="97"/>
        <v>45.785203675219357</v>
      </c>
      <c r="AA88" s="11">
        <f t="shared" si="97"/>
        <v>44.454049774603689</v>
      </c>
      <c r="AB88" s="11">
        <f t="shared" si="97"/>
        <v>43.848971444794216</v>
      </c>
      <c r="AD88" s="40">
        <f t="shared" si="98"/>
        <v>-1.508417207823598</v>
      </c>
      <c r="AE88" s="40">
        <f t="shared" si="99"/>
        <v>-0.2876502432068051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836.63300000000038</v>
      </c>
      <c r="C90" s="34">
        <f t="shared" si="101"/>
        <v>882.79800000000046</v>
      </c>
      <c r="D90" s="34">
        <f t="shared" si="101"/>
        <v>861.89099999999996</v>
      </c>
      <c r="E90" s="34">
        <f t="shared" si="101"/>
        <v>879.06399999999962</v>
      </c>
      <c r="F90" s="34">
        <f t="shared" si="101"/>
        <v>906.50900000000001</v>
      </c>
      <c r="H90" s="43">
        <f>IF(D$6-B$6 &lt;&gt; 0,(EXP(LN(D18/B18)/(D$6-B$6))-1)*100,0)</f>
        <v>0.59663902141595671</v>
      </c>
      <c r="I90" s="43">
        <f>F56</f>
        <v>0.33704770528932837</v>
      </c>
      <c r="L90" s="24" t="str">
        <f t="shared" ref="L90:Q90" si="102">L18</f>
        <v>All occupations</v>
      </c>
      <c r="M90" s="34">
        <f t="shared" si="102"/>
        <v>425.31672183759559</v>
      </c>
      <c r="N90" s="34">
        <f t="shared" si="102"/>
        <v>446.33920554190775</v>
      </c>
      <c r="O90" s="34">
        <f t="shared" si="102"/>
        <v>429.45034856188556</v>
      </c>
      <c r="P90" s="34">
        <f t="shared" si="102"/>
        <v>437.85490648539894</v>
      </c>
      <c r="Q90" s="34">
        <f t="shared" si="102"/>
        <v>450.56101695613296</v>
      </c>
      <c r="S90" s="43">
        <f>IF(O$6-M$6 &lt;&gt; 0,(EXP(LN(O18/M18)/(O$6-M$6))-1)*100,0)</f>
        <v>0.19362746887241489</v>
      </c>
      <c r="T90" s="43">
        <f>Q56</f>
        <v>0.32042813533281755</v>
      </c>
      <c r="W90" s="24" t="str">
        <f t="shared" ref="W90:AB90" si="103">W18</f>
        <v>All occupations</v>
      </c>
      <c r="X90" s="34">
        <f t="shared" si="103"/>
        <v>411.31627816240422</v>
      </c>
      <c r="Y90" s="34">
        <f t="shared" si="103"/>
        <v>436.45879445809248</v>
      </c>
      <c r="Z90" s="34">
        <f t="shared" si="103"/>
        <v>432.44065143811497</v>
      </c>
      <c r="AA90" s="34">
        <f t="shared" si="103"/>
        <v>441.20909351460074</v>
      </c>
      <c r="AB90" s="34">
        <f t="shared" si="103"/>
        <v>455.947983043867</v>
      </c>
      <c r="AD90" s="43">
        <f>IF(Z$6-X$6 &lt;&gt; 0,(EXP(LN(Z18/X18)/(Z$6-X$6))-1)*100,0)</f>
        <v>1.006686194713069</v>
      </c>
      <c r="AE90" s="43">
        <f>AB56</f>
        <v>0.3535142989589124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Brighton and Hove East Sussex West Sussex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Brighton and Hove East Sussex West Sussex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Brighton and Hove East Sussex West Sussex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61.870408513420152</v>
      </c>
      <c r="C8" s="11">
        <v>73.008860771764091</v>
      </c>
      <c r="D8" s="11">
        <v>73.820741484141024</v>
      </c>
      <c r="E8" s="11">
        <v>67.159941407113578</v>
      </c>
      <c r="F8" s="11">
        <v>72.101906475369717</v>
      </c>
      <c r="G8" s="10"/>
      <c r="H8" s="11">
        <f>F8-D8</f>
        <v>-1.7188350087713076</v>
      </c>
      <c r="I8" s="11">
        <f>'RD T1'!E7</f>
        <v>35.511239929106587</v>
      </c>
      <c r="J8" s="11">
        <f>SUM(H8:I8)</f>
        <v>33.792404920335279</v>
      </c>
      <c r="L8" s="10" t="str">
        <f>name!D4</f>
        <v>11 Corporate managers and directors</v>
      </c>
      <c r="M8" s="11">
        <v>41.932731132933675</v>
      </c>
      <c r="N8" s="11">
        <v>47.477673630887878</v>
      </c>
      <c r="O8" s="11">
        <v>47.468041116250447</v>
      </c>
      <c r="P8" s="11">
        <v>41.016797608144252</v>
      </c>
      <c r="Q8" s="11">
        <v>42.002847240392164</v>
      </c>
      <c r="R8" s="10"/>
      <c r="S8" s="11">
        <f>Q8-O8</f>
        <v>-5.465193875858283</v>
      </c>
      <c r="T8" s="11">
        <f>'RD T1'!T7</f>
        <v>19.405462697577118</v>
      </c>
      <c r="U8" s="11">
        <f>SUM(S8:T8)</f>
        <v>13.940268821718835</v>
      </c>
      <c r="W8" s="10" t="str">
        <f>name!D4</f>
        <v>11 Corporate managers and directors</v>
      </c>
      <c r="X8" s="11">
        <v>19.937677380486456</v>
      </c>
      <c r="Y8" s="11">
        <v>25.531187140876231</v>
      </c>
      <c r="Z8" s="11">
        <v>26.352700367890655</v>
      </c>
      <c r="AA8" s="11">
        <v>26.143143798969184</v>
      </c>
      <c r="AB8" s="11">
        <v>30.099059234977577</v>
      </c>
      <c r="AC8" s="10"/>
      <c r="AD8" s="11">
        <f>AB8-Z8</f>
        <v>3.7463588670869221</v>
      </c>
      <c r="AE8" s="11">
        <f>'RD T1'!T36</f>
        <v>16.10577723152948</v>
      </c>
      <c r="AF8" s="11">
        <f>SUM(AD8:AE8)</f>
        <v>19.852136098616402</v>
      </c>
    </row>
    <row r="9" spans="1:32" x14ac:dyDescent="0.2">
      <c r="A9" s="10" t="str">
        <f>name!D5</f>
        <v>12 Other managers and proprietors</v>
      </c>
      <c r="B9" s="11">
        <v>29.939658891390174</v>
      </c>
      <c r="C9" s="11">
        <v>31.525354649881542</v>
      </c>
      <c r="D9" s="11">
        <v>30.92324851527831</v>
      </c>
      <c r="E9" s="11">
        <v>32.420704146808326</v>
      </c>
      <c r="F9" s="11">
        <v>36.541633133810343</v>
      </c>
      <c r="H9" s="11">
        <f t="shared" ref="H9:H32" si="2">F9-D9</f>
        <v>5.6183846185320334</v>
      </c>
      <c r="I9" s="11">
        <f>'RD T1'!E8</f>
        <v>18.942263619197504</v>
      </c>
      <c r="J9" s="11">
        <f>SUM(H9:I9)</f>
        <v>24.560648237729538</v>
      </c>
      <c r="L9" s="10" t="str">
        <f>name!D5</f>
        <v>12 Other managers and proprietors</v>
      </c>
      <c r="M9" s="11">
        <v>17.130909158417168</v>
      </c>
      <c r="N9" s="11">
        <v>18.040312575446897</v>
      </c>
      <c r="O9" s="11">
        <v>16.75909955019954</v>
      </c>
      <c r="P9" s="11">
        <v>18.986920907420433</v>
      </c>
      <c r="Q9" s="11">
        <v>21.274843573850521</v>
      </c>
      <c r="S9" s="11">
        <f t="shared" ref="S9:S32" si="3">Q9-O9</f>
        <v>4.5157440236509814</v>
      </c>
      <c r="T9" s="11">
        <f>'RD T1'!T8</f>
        <v>9.8704387807209244</v>
      </c>
      <c r="U9" s="11">
        <f>SUM(S9:T9)</f>
        <v>14.386182804371906</v>
      </c>
      <c r="W9" s="10" t="str">
        <f>name!D5</f>
        <v>12 Other managers and proprietors</v>
      </c>
      <c r="X9" s="11">
        <v>12.808749732972966</v>
      </c>
      <c r="Y9" s="11">
        <v>13.485042074434627</v>
      </c>
      <c r="Z9" s="11">
        <v>14.164148965078772</v>
      </c>
      <c r="AA9" s="11">
        <v>13.433783239387902</v>
      </c>
      <c r="AB9" s="11">
        <v>15.266789559959848</v>
      </c>
      <c r="AD9" s="11">
        <f t="shared" ref="AD9:AD32" si="4">AB9-Z9</f>
        <v>1.1026405948810769</v>
      </c>
      <c r="AE9" s="11">
        <f>'RD T1'!T37</f>
        <v>9.0718248384765765</v>
      </c>
      <c r="AF9" s="11">
        <f>SUM(AD9:AE9)</f>
        <v>10.174465433357653</v>
      </c>
    </row>
    <row r="10" spans="1:32" x14ac:dyDescent="0.2">
      <c r="A10" s="10" t="str">
        <f>name!D6</f>
        <v>21 Science, research, engineering and technology professionals</v>
      </c>
      <c r="B10" s="11">
        <v>47.882149274114816</v>
      </c>
      <c r="C10" s="11">
        <v>53.657742979638819</v>
      </c>
      <c r="D10" s="11">
        <v>55.503117639579116</v>
      </c>
      <c r="E10" s="11">
        <v>68.166669072219705</v>
      </c>
      <c r="F10" s="11">
        <v>76.430008736600186</v>
      </c>
      <c r="G10" s="11"/>
      <c r="H10" s="11">
        <f t="shared" si="2"/>
        <v>20.92689109702107</v>
      </c>
      <c r="I10" s="11">
        <f>'RD T1'!E9</f>
        <v>26.227186065565437</v>
      </c>
      <c r="J10" s="11">
        <f t="shared" ref="J10:J32" si="5">SUM(H10:I10)</f>
        <v>47.154077162586503</v>
      </c>
      <c r="L10" s="10" t="str">
        <f>name!D6</f>
        <v>21 Science, research, engineering and technology professionals</v>
      </c>
      <c r="M10" s="11">
        <v>37.437508883443236</v>
      </c>
      <c r="N10" s="11">
        <v>42.263202753223013</v>
      </c>
      <c r="O10" s="11">
        <v>41.868005339742034</v>
      </c>
      <c r="P10" s="11">
        <v>49.703935292354899</v>
      </c>
      <c r="Q10" s="11">
        <v>54.421070699957703</v>
      </c>
      <c r="R10" s="11"/>
      <c r="S10" s="11">
        <f t="shared" si="3"/>
        <v>12.553065360215669</v>
      </c>
      <c r="T10" s="11">
        <f>'RD T1'!T9</f>
        <v>16.436178293729878</v>
      </c>
      <c r="U10" s="11">
        <f t="shared" ref="U10:U32" si="6">SUM(S10:T10)</f>
        <v>28.989243653945547</v>
      </c>
      <c r="W10" s="10" t="str">
        <f>name!D6</f>
        <v>21 Science, research, engineering and technology professionals</v>
      </c>
      <c r="X10" s="11">
        <v>10.444640390671513</v>
      </c>
      <c r="Y10" s="11">
        <v>11.394540226415828</v>
      </c>
      <c r="Z10" s="11">
        <v>13.635112299837076</v>
      </c>
      <c r="AA10" s="11">
        <v>18.462733779864838</v>
      </c>
      <c r="AB10" s="11">
        <v>22.008938036642377</v>
      </c>
      <c r="AC10" s="11"/>
      <c r="AD10" s="11">
        <f t="shared" si="4"/>
        <v>8.3738257368053013</v>
      </c>
      <c r="AE10" s="11">
        <f>'RD T1'!T38</f>
        <v>9.7910077718355506</v>
      </c>
      <c r="AF10" s="11">
        <f t="shared" ref="AF10:AF32" si="7">SUM(AD10:AE10)</f>
        <v>18.164833508640854</v>
      </c>
    </row>
    <row r="11" spans="1:32" x14ac:dyDescent="0.2">
      <c r="A11" s="10" t="str">
        <f>name!D7</f>
        <v>22 Health professionals</v>
      </c>
      <c r="B11" s="11">
        <v>31.925830751175209</v>
      </c>
      <c r="C11" s="11">
        <v>37.805456291675519</v>
      </c>
      <c r="D11" s="11">
        <v>37.605279574813245</v>
      </c>
      <c r="E11" s="11">
        <v>36.431813112643383</v>
      </c>
      <c r="F11" s="11">
        <v>37.41719306487866</v>
      </c>
      <c r="G11" s="11"/>
      <c r="H11" s="11">
        <f t="shared" si="2"/>
        <v>-0.18808650993458542</v>
      </c>
      <c r="I11" s="11">
        <f>'RD T1'!E10</f>
        <v>19.695822176116902</v>
      </c>
      <c r="J11" s="11">
        <f t="shared" si="5"/>
        <v>19.507735666182317</v>
      </c>
      <c r="L11" s="10" t="str">
        <f>name!D7</f>
        <v>22 Health professionals</v>
      </c>
      <c r="M11" s="11">
        <v>6.6483750728481112</v>
      </c>
      <c r="N11" s="11">
        <v>7.7613366884742838</v>
      </c>
      <c r="O11" s="11">
        <v>8.4849042803485801</v>
      </c>
      <c r="P11" s="11">
        <v>8.3008304703206228</v>
      </c>
      <c r="Q11" s="11">
        <v>8.6035107407515365</v>
      </c>
      <c r="R11" s="11"/>
      <c r="S11" s="11">
        <f t="shared" si="3"/>
        <v>0.11860646040295642</v>
      </c>
      <c r="T11" s="11">
        <f>'RD T1'!T10</f>
        <v>3.1265831886713475</v>
      </c>
      <c r="U11" s="11">
        <f t="shared" si="6"/>
        <v>3.245189649074304</v>
      </c>
      <c r="W11" s="10" t="str">
        <f>name!D7</f>
        <v>22 Health professionals</v>
      </c>
      <c r="X11" s="11">
        <v>25.277455678327076</v>
      </c>
      <c r="Y11" s="11">
        <v>30.044119603201285</v>
      </c>
      <c r="Z11" s="11">
        <v>29.120375294464665</v>
      </c>
      <c r="AA11" s="11">
        <v>28.130982642322785</v>
      </c>
      <c r="AB11" s="11">
        <v>28.813682324127146</v>
      </c>
      <c r="AC11" s="11"/>
      <c r="AD11" s="11">
        <f t="shared" si="4"/>
        <v>-0.30669297033751874</v>
      </c>
      <c r="AE11" s="11">
        <f>'RD T1'!T39</f>
        <v>16.569238987445555</v>
      </c>
      <c r="AF11" s="11">
        <f t="shared" si="7"/>
        <v>16.262546017108036</v>
      </c>
    </row>
    <row r="12" spans="1:32" x14ac:dyDescent="0.2">
      <c r="A12" s="10" t="str">
        <f>name!D8</f>
        <v>23 Teaching and other educational professionals</v>
      </c>
      <c r="B12" s="11">
        <v>37.098818505446197</v>
      </c>
      <c r="C12" s="11">
        <v>39.950188910411832</v>
      </c>
      <c r="D12" s="11">
        <v>40.426493022680646</v>
      </c>
      <c r="E12" s="11">
        <v>39.149304634220158</v>
      </c>
      <c r="F12" s="11">
        <v>41.50470252773075</v>
      </c>
      <c r="G12" s="11"/>
      <c r="H12" s="11">
        <f t="shared" si="2"/>
        <v>1.0782095050501042</v>
      </c>
      <c r="I12" s="11">
        <f>'RD T1'!E11</f>
        <v>20.637722912510409</v>
      </c>
      <c r="J12" s="11">
        <f t="shared" si="5"/>
        <v>21.715932417560513</v>
      </c>
      <c r="L12" s="10" t="str">
        <f>name!D8</f>
        <v>23 Teaching and other educational professionals</v>
      </c>
      <c r="M12" s="11">
        <v>11.519008064279751</v>
      </c>
      <c r="N12" s="11">
        <v>11.782454687679875</v>
      </c>
      <c r="O12" s="11">
        <v>12.482825969185487</v>
      </c>
      <c r="P12" s="11">
        <v>12.502517120541569</v>
      </c>
      <c r="Q12" s="11">
        <v>13.195927625254638</v>
      </c>
      <c r="R12" s="11"/>
      <c r="S12" s="11">
        <f t="shared" si="3"/>
        <v>0.71310165606915099</v>
      </c>
      <c r="T12" s="11">
        <f>'RD T1'!T11</f>
        <v>5.4550006706221339</v>
      </c>
      <c r="U12" s="11">
        <f t="shared" si="6"/>
        <v>6.1681023266912849</v>
      </c>
      <c r="W12" s="10" t="str">
        <f>name!D8</f>
        <v>23 Teaching and other educational professionals</v>
      </c>
      <c r="X12" s="11">
        <v>25.579810441166391</v>
      </c>
      <c r="Y12" s="11">
        <v>28.167734222731983</v>
      </c>
      <c r="Z12" s="11">
        <v>27.943667053495105</v>
      </c>
      <c r="AA12" s="11">
        <v>26.646787513678607</v>
      </c>
      <c r="AB12" s="11">
        <v>28.308774902476177</v>
      </c>
      <c r="AC12" s="11"/>
      <c r="AD12" s="11">
        <f t="shared" si="4"/>
        <v>0.36510784898107218</v>
      </c>
      <c r="AE12" s="11">
        <f>'RD T1'!T40</f>
        <v>15.182722241888275</v>
      </c>
      <c r="AF12" s="11">
        <f t="shared" si="7"/>
        <v>15.547830090869347</v>
      </c>
    </row>
    <row r="13" spans="1:32" x14ac:dyDescent="0.2">
      <c r="A13" s="10" t="str">
        <f>name!D9</f>
        <v>24 Business, media and public service professionals</v>
      </c>
      <c r="B13" s="11">
        <v>49.962412278442926</v>
      </c>
      <c r="C13" s="11">
        <v>58.016523289868459</v>
      </c>
      <c r="D13" s="11">
        <v>61.484426060917798</v>
      </c>
      <c r="E13" s="11">
        <v>64.455820384939855</v>
      </c>
      <c r="F13" s="11">
        <v>70.586553873636035</v>
      </c>
      <c r="G13" s="11"/>
      <c r="H13" s="11">
        <f t="shared" si="2"/>
        <v>9.102127812718237</v>
      </c>
      <c r="I13" s="11">
        <f>'RD T1'!E12</f>
        <v>31.400091819581593</v>
      </c>
      <c r="J13" s="11">
        <f t="shared" si="5"/>
        <v>40.502219632299827</v>
      </c>
      <c r="L13" s="10" t="str">
        <f>name!D9</f>
        <v>24 Business, media and public service professionals</v>
      </c>
      <c r="M13" s="11">
        <v>29.089315858391455</v>
      </c>
      <c r="N13" s="11">
        <v>32.087401954915364</v>
      </c>
      <c r="O13" s="11">
        <v>33.448116109037024</v>
      </c>
      <c r="P13" s="11">
        <v>35.45822332932493</v>
      </c>
      <c r="Q13" s="11">
        <v>38.165616720765385</v>
      </c>
      <c r="R13" s="11"/>
      <c r="S13" s="11">
        <f t="shared" si="3"/>
        <v>4.7175006117283615</v>
      </c>
      <c r="T13" s="11">
        <f>'RD T1'!T12</f>
        <v>15.136086934173216</v>
      </c>
      <c r="U13" s="11">
        <f t="shared" si="6"/>
        <v>19.853587545901576</v>
      </c>
      <c r="W13" s="10" t="str">
        <f>name!D9</f>
        <v>24 Business, media and public service professionals</v>
      </c>
      <c r="X13" s="11">
        <v>20.873096420051557</v>
      </c>
      <c r="Y13" s="11">
        <v>25.929121334953102</v>
      </c>
      <c r="Z13" s="11">
        <v>28.03630995188087</v>
      </c>
      <c r="AA13" s="11">
        <v>28.997597055614843</v>
      </c>
      <c r="AB13" s="11">
        <v>32.420937152870664</v>
      </c>
      <c r="AC13" s="11"/>
      <c r="AD13" s="11">
        <f t="shared" si="4"/>
        <v>4.3846272009897937</v>
      </c>
      <c r="AE13" s="11">
        <f>'RD T1'!T41</f>
        <v>16.264004885408376</v>
      </c>
      <c r="AF13" s="11">
        <f t="shared" si="7"/>
        <v>20.64863208639817</v>
      </c>
    </row>
    <row r="14" spans="1:32" x14ac:dyDescent="0.2">
      <c r="A14" s="10" t="str">
        <f>name!D10</f>
        <v>31 Science, engineering and technology associate professionals</v>
      </c>
      <c r="B14" s="11">
        <v>12.456623600110081</v>
      </c>
      <c r="C14" s="11">
        <v>14.611743492598517</v>
      </c>
      <c r="D14" s="11">
        <v>15.736589312939556</v>
      </c>
      <c r="E14" s="11">
        <v>14.828768951743543</v>
      </c>
      <c r="F14" s="11">
        <v>15.919932701212456</v>
      </c>
      <c r="G14" s="11"/>
      <c r="H14" s="11">
        <f t="shared" si="2"/>
        <v>0.18334338827290075</v>
      </c>
      <c r="I14" s="11">
        <f>'RD T1'!E13</f>
        <v>6.2817328637602508</v>
      </c>
      <c r="J14" s="11">
        <f t="shared" si="5"/>
        <v>6.4650762520331515</v>
      </c>
      <c r="L14" s="10" t="str">
        <f>name!D10</f>
        <v>31 Science, engineering and technology associate professionals</v>
      </c>
      <c r="M14" s="11">
        <v>8.5176811006524868</v>
      </c>
      <c r="N14" s="11">
        <v>10.497678404346685</v>
      </c>
      <c r="O14" s="11">
        <v>10.793035126489176</v>
      </c>
      <c r="P14" s="11">
        <v>9.5446436799853078</v>
      </c>
      <c r="Q14" s="11">
        <v>9.731568368878019</v>
      </c>
      <c r="R14" s="11"/>
      <c r="S14" s="11">
        <f t="shared" si="3"/>
        <v>-1.0614667576111572</v>
      </c>
      <c r="T14" s="11">
        <f>'RD T1'!T13</f>
        <v>3.4985204950200015</v>
      </c>
      <c r="U14" s="11">
        <f t="shared" si="6"/>
        <v>2.4370537374088443</v>
      </c>
      <c r="W14" s="10" t="str">
        <f>name!D10</f>
        <v>31 Science, engineering and technology associate professionals</v>
      </c>
      <c r="X14" s="11">
        <v>3.9389424994575766</v>
      </c>
      <c r="Y14" s="11">
        <v>4.114065088251821</v>
      </c>
      <c r="Z14" s="11">
        <v>4.9435541864503856</v>
      </c>
      <c r="AA14" s="11">
        <v>5.2841252717582199</v>
      </c>
      <c r="AB14" s="11">
        <v>6.1883643323344577</v>
      </c>
      <c r="AC14" s="11"/>
      <c r="AD14" s="11">
        <f t="shared" si="4"/>
        <v>1.2448101458840721</v>
      </c>
      <c r="AE14" s="11">
        <f>'RD T1'!T42</f>
        <v>2.7832123687402497</v>
      </c>
      <c r="AF14" s="11">
        <f t="shared" si="7"/>
        <v>4.0280225146243218</v>
      </c>
    </row>
    <row r="15" spans="1:32" x14ac:dyDescent="0.2">
      <c r="A15" s="10" t="str">
        <f>name!D11</f>
        <v>32 Health and social care associate professionals</v>
      </c>
      <c r="B15" s="11">
        <v>14.348302589233661</v>
      </c>
      <c r="C15" s="11">
        <v>16.226924805717129</v>
      </c>
      <c r="D15" s="11">
        <v>16.561251340266367</v>
      </c>
      <c r="E15" s="11">
        <v>25.450621461753073</v>
      </c>
      <c r="F15" s="11">
        <v>28.849722757171815</v>
      </c>
      <c r="G15" s="11"/>
      <c r="H15" s="11">
        <f t="shared" si="2"/>
        <v>12.288471416905448</v>
      </c>
      <c r="I15" s="11">
        <f>'RD T1'!E14</f>
        <v>14.865765992144373</v>
      </c>
      <c r="J15" s="11">
        <f t="shared" si="5"/>
        <v>27.15423740904982</v>
      </c>
      <c r="L15" s="10" t="str">
        <f>name!D11</f>
        <v>32 Health and social care associate professionals</v>
      </c>
      <c r="M15" s="11">
        <v>2.9128380538680938</v>
      </c>
      <c r="N15" s="11">
        <v>2.9334372866364347</v>
      </c>
      <c r="O15" s="11">
        <v>3.3538028581429926</v>
      </c>
      <c r="P15" s="11">
        <v>4.3963550912139748</v>
      </c>
      <c r="Q15" s="11">
        <v>4.8105939053457805</v>
      </c>
      <c r="R15" s="11"/>
      <c r="S15" s="11">
        <f t="shared" si="3"/>
        <v>1.4567910472027878</v>
      </c>
      <c r="T15" s="11">
        <f>'RD T1'!T14</f>
        <v>2.0464028056699948</v>
      </c>
      <c r="U15" s="11">
        <f t="shared" si="6"/>
        <v>3.5031938528727826</v>
      </c>
      <c r="W15" s="10" t="str">
        <f>name!D11</f>
        <v>32 Health and social care associate professionals</v>
      </c>
      <c r="X15" s="11">
        <v>11.435464535365565</v>
      </c>
      <c r="Y15" s="11">
        <v>13.29348751908069</v>
      </c>
      <c r="Z15" s="11">
        <v>13.207448482123375</v>
      </c>
      <c r="AA15" s="11">
        <v>21.054266370539089</v>
      </c>
      <c r="AB15" s="11">
        <v>24.039128851826039</v>
      </c>
      <c r="AC15" s="11"/>
      <c r="AD15" s="11">
        <f t="shared" si="4"/>
        <v>10.831680369702664</v>
      </c>
      <c r="AE15" s="11">
        <f>'RD T1'!T43</f>
        <v>12.819363186474378</v>
      </c>
      <c r="AF15" s="11">
        <f t="shared" si="7"/>
        <v>23.651043556177044</v>
      </c>
    </row>
    <row r="16" spans="1:32" x14ac:dyDescent="0.2">
      <c r="A16" s="10" t="str">
        <f>name!D12</f>
        <v>33 Protective service occupations</v>
      </c>
      <c r="B16" s="11">
        <v>10.940452389436857</v>
      </c>
      <c r="C16" s="11">
        <v>11.156443571340835</v>
      </c>
      <c r="D16" s="11">
        <v>11.72461053854904</v>
      </c>
      <c r="E16" s="11">
        <v>10.230725564896344</v>
      </c>
      <c r="F16" s="11">
        <v>10.883689515816981</v>
      </c>
      <c r="G16" s="11"/>
      <c r="H16" s="11">
        <f t="shared" si="2"/>
        <v>-0.8409210227320596</v>
      </c>
      <c r="I16" s="11">
        <f>'RD T1'!E15</f>
        <v>3.6351173727606128</v>
      </c>
      <c r="J16" s="11">
        <f t="shared" si="5"/>
        <v>2.7941963500285532</v>
      </c>
      <c r="L16" s="10" t="str">
        <f>name!D12</f>
        <v>33 Protective service occupations</v>
      </c>
      <c r="M16" s="11">
        <v>8.4595274051201699</v>
      </c>
      <c r="N16" s="11">
        <v>8.2901219893213725</v>
      </c>
      <c r="O16" s="11">
        <v>8.5622009675202513</v>
      </c>
      <c r="P16" s="11">
        <v>7.3526173745769263</v>
      </c>
      <c r="Q16" s="11">
        <v>7.2097747654124262</v>
      </c>
      <c r="R16" s="11"/>
      <c r="S16" s="11">
        <f t="shared" si="3"/>
        <v>-1.352426202107825</v>
      </c>
      <c r="T16" s="11">
        <f>'RD T1'!T15</f>
        <v>2.0655343772992647</v>
      </c>
      <c r="U16" s="11">
        <f t="shared" si="6"/>
        <v>0.71310817519143965</v>
      </c>
      <c r="W16" s="10" t="str">
        <f>name!D12</f>
        <v>33 Protective service occupations</v>
      </c>
      <c r="X16" s="11">
        <v>2.4809249843166912</v>
      </c>
      <c r="Y16" s="11">
        <v>2.8663215820194519</v>
      </c>
      <c r="Z16" s="11">
        <v>3.1624095710288129</v>
      </c>
      <c r="AA16" s="11">
        <v>2.8781081903194221</v>
      </c>
      <c r="AB16" s="11">
        <v>3.6739147504045508</v>
      </c>
      <c r="AC16" s="11"/>
      <c r="AD16" s="11">
        <f t="shared" si="4"/>
        <v>0.51150517937573792</v>
      </c>
      <c r="AE16" s="11">
        <f>'RD T1'!T44</f>
        <v>1.5695829954613487</v>
      </c>
      <c r="AF16" s="11">
        <f t="shared" si="7"/>
        <v>2.0810881748370864</v>
      </c>
    </row>
    <row r="17" spans="1:32" x14ac:dyDescent="0.2">
      <c r="A17" s="10" t="str">
        <f>name!D13</f>
        <v>34 Culture, media and sports occupations</v>
      </c>
      <c r="B17" s="11">
        <v>20.061897522988822</v>
      </c>
      <c r="C17" s="11">
        <v>18.39869825711035</v>
      </c>
      <c r="D17" s="11">
        <v>19.210212297010678</v>
      </c>
      <c r="E17" s="11">
        <v>17.496040152121139</v>
      </c>
      <c r="F17" s="11">
        <v>18.883728890323514</v>
      </c>
      <c r="G17" s="11"/>
      <c r="H17" s="11">
        <f t="shared" si="2"/>
        <v>-0.32648340668716358</v>
      </c>
      <c r="I17" s="11">
        <f>'RD T1'!E16</f>
        <v>8.4440238106399033</v>
      </c>
      <c r="J17" s="11">
        <f t="shared" si="5"/>
        <v>8.1175404039527397</v>
      </c>
      <c r="L17" s="10" t="str">
        <f>name!D13</f>
        <v>34 Culture, media and sports occupations</v>
      </c>
      <c r="M17" s="11">
        <v>10.882578759294965</v>
      </c>
      <c r="N17" s="11">
        <v>9.4060513312988387</v>
      </c>
      <c r="O17" s="11">
        <v>9.3388687409091631</v>
      </c>
      <c r="P17" s="11">
        <v>8.4297194233552233</v>
      </c>
      <c r="Q17" s="11">
        <v>9.3216024145871668</v>
      </c>
      <c r="R17" s="11"/>
      <c r="S17" s="11">
        <f t="shared" si="3"/>
        <v>-1.7266326321996317E-2</v>
      </c>
      <c r="T17" s="11">
        <f>'RD T1'!T16</f>
        <v>3.5098493468063743</v>
      </c>
      <c r="U17" s="11">
        <f t="shared" si="6"/>
        <v>3.492583020484378</v>
      </c>
      <c r="W17" s="10" t="str">
        <f>name!D13</f>
        <v>34 Culture, media and sports occupations</v>
      </c>
      <c r="X17" s="11">
        <v>9.1793187636938516</v>
      </c>
      <c r="Y17" s="11">
        <v>8.9926469258115045</v>
      </c>
      <c r="Z17" s="11">
        <v>9.8713435561015093</v>
      </c>
      <c r="AA17" s="11">
        <v>9.0663207287659233</v>
      </c>
      <c r="AB17" s="11">
        <v>9.5621264757363402</v>
      </c>
      <c r="AC17" s="11"/>
      <c r="AD17" s="11">
        <f t="shared" si="4"/>
        <v>-0.30921708036516904</v>
      </c>
      <c r="AE17" s="11">
        <f>'RD T1'!T45</f>
        <v>4.9341744638335294</v>
      </c>
      <c r="AF17" s="11">
        <f t="shared" si="7"/>
        <v>4.6249573834683604</v>
      </c>
    </row>
    <row r="18" spans="1:32" x14ac:dyDescent="0.2">
      <c r="A18" s="10" t="str">
        <f>name!D14</f>
        <v>35 Business and public service associate professionals</v>
      </c>
      <c r="B18" s="11">
        <v>53.463069025367879</v>
      </c>
      <c r="C18" s="11">
        <v>57.28418548158146</v>
      </c>
      <c r="D18" s="11">
        <v>58.5642643356843</v>
      </c>
      <c r="E18" s="11">
        <v>59.515420200286769</v>
      </c>
      <c r="F18" s="11">
        <v>62.425662197788981</v>
      </c>
      <c r="G18" s="11"/>
      <c r="H18" s="11">
        <f t="shared" si="2"/>
        <v>3.8613978621046812</v>
      </c>
      <c r="I18" s="11">
        <f>'RD T1'!E17</f>
        <v>27.646873728602571</v>
      </c>
      <c r="J18" s="11">
        <f t="shared" si="5"/>
        <v>31.508271590707253</v>
      </c>
      <c r="L18" s="10" t="str">
        <f>name!D14</f>
        <v>35 Business and public service associate professionals</v>
      </c>
      <c r="M18" s="11">
        <v>28.057327130110426</v>
      </c>
      <c r="N18" s="11">
        <v>29.367219815304178</v>
      </c>
      <c r="O18" s="11">
        <v>30.340862529807488</v>
      </c>
      <c r="P18" s="11">
        <v>30.499842679959833</v>
      </c>
      <c r="Q18" s="11">
        <v>31.088934121174695</v>
      </c>
      <c r="R18" s="11"/>
      <c r="S18" s="11">
        <f t="shared" si="3"/>
        <v>0.74807159136720713</v>
      </c>
      <c r="T18" s="11">
        <f>'RD T1'!T17</f>
        <v>11.764112229258828</v>
      </c>
      <c r="U18" s="11">
        <f t="shared" si="6"/>
        <v>12.512183820626035</v>
      </c>
      <c r="W18" s="10" t="str">
        <f>name!D14</f>
        <v>35 Business and public service associate professionals</v>
      </c>
      <c r="X18" s="11">
        <v>25.40574189525741</v>
      </c>
      <c r="Y18" s="11">
        <v>27.916965666277303</v>
      </c>
      <c r="Z18" s="11">
        <v>28.223401805876779</v>
      </c>
      <c r="AA18" s="11">
        <v>29.015577520326936</v>
      </c>
      <c r="AB18" s="11">
        <v>31.336728076614222</v>
      </c>
      <c r="AC18" s="11"/>
      <c r="AD18" s="11">
        <f t="shared" si="4"/>
        <v>3.1133262707374421</v>
      </c>
      <c r="AE18" s="11">
        <f>'RD T1'!T46</f>
        <v>15.88276149934374</v>
      </c>
      <c r="AF18" s="11">
        <f t="shared" si="7"/>
        <v>18.996087770081182</v>
      </c>
    </row>
    <row r="19" spans="1:32" x14ac:dyDescent="0.2">
      <c r="A19" s="10" t="str">
        <f>name!D15</f>
        <v>41 Administrative occupations</v>
      </c>
      <c r="B19" s="11">
        <v>70.705405223856772</v>
      </c>
      <c r="C19" s="11">
        <v>69.593047625310646</v>
      </c>
      <c r="D19" s="11">
        <v>71.04565356994307</v>
      </c>
      <c r="E19" s="11">
        <v>72.219688681674569</v>
      </c>
      <c r="F19" s="11">
        <v>68.284946460933611</v>
      </c>
      <c r="G19" s="11"/>
      <c r="H19" s="11">
        <f t="shared" si="2"/>
        <v>-2.7607071090094593</v>
      </c>
      <c r="I19" s="11">
        <f>'RD T1'!E18</f>
        <v>35.711528596807582</v>
      </c>
      <c r="J19" s="11">
        <f t="shared" si="5"/>
        <v>32.950821487798123</v>
      </c>
      <c r="L19" s="10" t="str">
        <f>name!D15</f>
        <v>41 Administrative occupations</v>
      </c>
      <c r="M19" s="11">
        <v>17.771305480393686</v>
      </c>
      <c r="N19" s="11">
        <v>16.622830992440129</v>
      </c>
      <c r="O19" s="11">
        <v>19.223200201481358</v>
      </c>
      <c r="P19" s="11">
        <v>19.899064738283528</v>
      </c>
      <c r="Q19" s="11">
        <v>21.345585698103871</v>
      </c>
      <c r="R19" s="11"/>
      <c r="S19" s="11">
        <f t="shared" si="3"/>
        <v>2.1223854966225133</v>
      </c>
      <c r="T19" s="11">
        <f>'RD T1'!T18</f>
        <v>7.4822475383524125</v>
      </c>
      <c r="U19" s="11">
        <f t="shared" si="6"/>
        <v>9.6046330349749258</v>
      </c>
      <c r="W19" s="10" t="str">
        <f>name!D15</f>
        <v>41 Administrative occupations</v>
      </c>
      <c r="X19" s="11">
        <v>52.934099743463044</v>
      </c>
      <c r="Y19" s="11">
        <v>52.970216632870503</v>
      </c>
      <c r="Z19" s="11">
        <v>51.82245336846168</v>
      </c>
      <c r="AA19" s="11">
        <v>52.320623943391205</v>
      </c>
      <c r="AB19" s="11">
        <v>46.939360762829629</v>
      </c>
      <c r="AC19" s="11"/>
      <c r="AD19" s="11">
        <f t="shared" si="4"/>
        <v>-4.8830926056320507</v>
      </c>
      <c r="AE19" s="11">
        <f>'RD T1'!T47</f>
        <v>28.229281058455161</v>
      </c>
      <c r="AF19" s="11">
        <f t="shared" si="7"/>
        <v>23.34618845282311</v>
      </c>
    </row>
    <row r="20" spans="1:32" x14ac:dyDescent="0.2">
      <c r="A20" s="10" t="str">
        <f>name!D16</f>
        <v>42 Secretarial and related occupations</v>
      </c>
      <c r="B20" s="11">
        <v>21.079454322479634</v>
      </c>
      <c r="C20" s="11">
        <v>19.126356580952454</v>
      </c>
      <c r="D20" s="11">
        <v>18.587535356380545</v>
      </c>
      <c r="E20" s="11">
        <v>16.898878282489324</v>
      </c>
      <c r="F20" s="11">
        <v>12.796699370849707</v>
      </c>
      <c r="G20" s="11"/>
      <c r="H20" s="11">
        <f t="shared" si="2"/>
        <v>-5.7908359855308387</v>
      </c>
      <c r="I20" s="11">
        <f>'RD T1'!E19</f>
        <v>8.3323089014075915</v>
      </c>
      <c r="J20" s="11">
        <f t="shared" si="5"/>
        <v>2.5414729158767528</v>
      </c>
      <c r="L20" s="10" t="str">
        <f>name!D16</f>
        <v>42 Secretarial and related occupations</v>
      </c>
      <c r="M20" s="11">
        <v>1.0059115344964016</v>
      </c>
      <c r="N20" s="11">
        <v>0.81698274407267946</v>
      </c>
      <c r="O20" s="11">
        <v>0.74861328876038025</v>
      </c>
      <c r="P20" s="11">
        <v>0.72197856289307272</v>
      </c>
      <c r="Q20" s="11">
        <v>0.80903519966905035</v>
      </c>
      <c r="R20" s="11"/>
      <c r="S20" s="11">
        <f t="shared" si="3"/>
        <v>6.0421910908670107E-2</v>
      </c>
      <c r="T20" s="11">
        <f>'RD T1'!T19</f>
        <v>0.23967194865855851</v>
      </c>
      <c r="U20" s="11">
        <f t="shared" si="6"/>
        <v>0.30009385956722862</v>
      </c>
      <c r="W20" s="10" t="str">
        <f>name!D16</f>
        <v>42 Secretarial and related occupations</v>
      </c>
      <c r="X20" s="11">
        <v>20.073542787983232</v>
      </c>
      <c r="Y20" s="11">
        <v>18.309373836879779</v>
      </c>
      <c r="Z20" s="11">
        <v>17.838922067620171</v>
      </c>
      <c r="AA20" s="11">
        <v>16.17689971959625</v>
      </c>
      <c r="AB20" s="11">
        <v>11.987664171180656</v>
      </c>
      <c r="AC20" s="11"/>
      <c r="AD20" s="11">
        <f t="shared" si="4"/>
        <v>-5.851257896439515</v>
      </c>
      <c r="AE20" s="11">
        <f>'RD T1'!T48</f>
        <v>8.0926369527490323</v>
      </c>
      <c r="AF20" s="11">
        <f t="shared" si="7"/>
        <v>2.2413790563095173</v>
      </c>
    </row>
    <row r="21" spans="1:32" x14ac:dyDescent="0.2">
      <c r="A21" s="10" t="str">
        <f>name!D17</f>
        <v>51 Skilled agricultural and related trades</v>
      </c>
      <c r="B21" s="11">
        <v>9.1144972278364147</v>
      </c>
      <c r="C21" s="11">
        <v>10.506713451148928</v>
      </c>
      <c r="D21" s="11">
        <v>7.9269529918423851</v>
      </c>
      <c r="E21" s="11">
        <v>8.0371644425024922</v>
      </c>
      <c r="F21" s="11">
        <v>9.1190476790636303</v>
      </c>
      <c r="G21" s="11"/>
      <c r="H21" s="11">
        <f t="shared" si="2"/>
        <v>1.1920946872212452</v>
      </c>
      <c r="I21" s="11">
        <f>'RD T1'!E20</f>
        <v>4.7131852840440409</v>
      </c>
      <c r="J21" s="11">
        <f t="shared" si="5"/>
        <v>5.9052799712652861</v>
      </c>
      <c r="L21" s="10" t="str">
        <f>name!D17</f>
        <v>51 Skilled agricultural and related trades</v>
      </c>
      <c r="M21" s="11">
        <v>6.9378149963018316</v>
      </c>
      <c r="N21" s="11">
        <v>8.9654266228936415</v>
      </c>
      <c r="O21" s="11">
        <v>5.9176658451526176</v>
      </c>
      <c r="P21" s="11">
        <v>5.8340848305538353</v>
      </c>
      <c r="Q21" s="11">
        <v>6.4193868652943724</v>
      </c>
      <c r="R21" s="11"/>
      <c r="S21" s="11">
        <f t="shared" si="3"/>
        <v>0.50172102014175479</v>
      </c>
      <c r="T21" s="11">
        <f>'RD T1'!T20</f>
        <v>3.1104186689596558</v>
      </c>
      <c r="U21" s="11">
        <f t="shared" si="6"/>
        <v>3.6121396891014106</v>
      </c>
      <c r="W21" s="10" t="str">
        <f>name!D17</f>
        <v>51 Skilled agricultural and related trades</v>
      </c>
      <c r="X21" s="11">
        <v>2.1766822315345924</v>
      </c>
      <c r="Y21" s="11">
        <v>1.5412868282552936</v>
      </c>
      <c r="Z21" s="11">
        <v>2.0092871466897595</v>
      </c>
      <c r="AA21" s="11">
        <v>2.2030796119486502</v>
      </c>
      <c r="AB21" s="11">
        <v>2.699660813769245</v>
      </c>
      <c r="AC21" s="11"/>
      <c r="AD21" s="11">
        <f t="shared" si="4"/>
        <v>0.69037366707948555</v>
      </c>
      <c r="AE21" s="11">
        <f>'RD T1'!T49</f>
        <v>1.6027666150843851</v>
      </c>
      <c r="AF21" s="11">
        <f t="shared" si="7"/>
        <v>2.2931402821638707</v>
      </c>
    </row>
    <row r="22" spans="1:32" x14ac:dyDescent="0.2">
      <c r="A22" s="10" t="str">
        <f>name!D18</f>
        <v>52 Skilled metal, electrical and electronic trades</v>
      </c>
      <c r="B22" s="11">
        <v>26.151077927082735</v>
      </c>
      <c r="C22" s="11">
        <v>27.599942245771377</v>
      </c>
      <c r="D22" s="11">
        <v>23.932304159575356</v>
      </c>
      <c r="E22" s="11">
        <v>24.196222289131534</v>
      </c>
      <c r="F22" s="11">
        <v>23.21082798772273</v>
      </c>
      <c r="G22" s="11"/>
      <c r="H22" s="11">
        <f t="shared" si="2"/>
        <v>-0.72147617185262547</v>
      </c>
      <c r="I22" s="11">
        <f>'RD T1'!E21</f>
        <v>9.115225698263016</v>
      </c>
      <c r="J22" s="11">
        <f t="shared" si="5"/>
        <v>8.3937495264103905</v>
      </c>
      <c r="L22" s="10" t="str">
        <f>name!D18</f>
        <v>52 Skilled metal, electrical and electronic trades</v>
      </c>
      <c r="M22" s="11">
        <v>25.556189590987564</v>
      </c>
      <c r="N22" s="11">
        <v>26.550831258970952</v>
      </c>
      <c r="O22" s="11">
        <v>23.167275716174089</v>
      </c>
      <c r="P22" s="11">
        <v>22.804324133070388</v>
      </c>
      <c r="Q22" s="11">
        <v>21.380214342046916</v>
      </c>
      <c r="R22" s="11"/>
      <c r="S22" s="11">
        <f t="shared" si="3"/>
        <v>-1.7870613741271733</v>
      </c>
      <c r="T22" s="11">
        <f>'RD T1'!T21</f>
        <v>8.2983850692374652</v>
      </c>
      <c r="U22" s="11">
        <f t="shared" si="6"/>
        <v>6.511323695110292</v>
      </c>
      <c r="W22" s="10" t="str">
        <f>name!D18</f>
        <v>52 Skilled metal, electrical and electronic trades</v>
      </c>
      <c r="X22" s="11">
        <v>0.59488833609517655</v>
      </c>
      <c r="Y22" s="11">
        <v>1.0491109868003952</v>
      </c>
      <c r="Z22" s="11">
        <v>0.76502844340127951</v>
      </c>
      <c r="AA22" s="11">
        <v>1.3918981560611536</v>
      </c>
      <c r="AB22" s="11">
        <v>1.8306136456758046</v>
      </c>
      <c r="AC22" s="11"/>
      <c r="AD22" s="11">
        <f t="shared" si="4"/>
        <v>1.0655852022745251</v>
      </c>
      <c r="AE22" s="11">
        <f>'RD T1'!T50</f>
        <v>0.81684062902555132</v>
      </c>
      <c r="AF22" s="11">
        <f t="shared" si="7"/>
        <v>1.8824258313000763</v>
      </c>
    </row>
    <row r="23" spans="1:32" x14ac:dyDescent="0.2">
      <c r="A23" s="10" t="str">
        <f>name!D19</f>
        <v>53 Skilled construction and building trades</v>
      </c>
      <c r="B23" s="11">
        <v>23.938602136186613</v>
      </c>
      <c r="C23" s="11">
        <v>22.894561221755033</v>
      </c>
      <c r="D23" s="11">
        <v>20.316126129860653</v>
      </c>
      <c r="E23" s="11">
        <v>20.492909737270139</v>
      </c>
      <c r="F23" s="11">
        <v>18.334875949624163</v>
      </c>
      <c r="G23" s="11"/>
      <c r="H23" s="11">
        <f t="shared" si="2"/>
        <v>-1.9812501802364899</v>
      </c>
      <c r="I23" s="11">
        <f>'RD T1'!E22</f>
        <v>8.279006587417161</v>
      </c>
      <c r="J23" s="11">
        <f t="shared" si="5"/>
        <v>6.2977564071806711</v>
      </c>
      <c r="L23" s="10" t="str">
        <f>name!D19</f>
        <v>53 Skilled construction and building trades</v>
      </c>
      <c r="M23" s="11">
        <v>23.560313991541239</v>
      </c>
      <c r="N23" s="11">
        <v>22.446460111944624</v>
      </c>
      <c r="O23" s="11">
        <v>19.891611148875178</v>
      </c>
      <c r="P23" s="11">
        <v>20.215235468968121</v>
      </c>
      <c r="Q23" s="11">
        <v>18.007326124778182</v>
      </c>
      <c r="R23" s="11"/>
      <c r="S23" s="11">
        <f t="shared" si="3"/>
        <v>-1.8842850240969966</v>
      </c>
      <c r="T23" s="11">
        <f>'RD T1'!T22</f>
        <v>8.1185890991212659</v>
      </c>
      <c r="U23" s="11">
        <f t="shared" si="6"/>
        <v>6.2343040750242693</v>
      </c>
      <c r="W23" s="10" t="str">
        <f>name!D19</f>
        <v>53 Skilled construction and building trades</v>
      </c>
      <c r="X23" s="11">
        <v>0.37828814464534533</v>
      </c>
      <c r="Y23" s="11">
        <v>0.44810110981041279</v>
      </c>
      <c r="Z23" s="11">
        <v>0.42451498098547341</v>
      </c>
      <c r="AA23" s="11">
        <v>0.27767426830198882</v>
      </c>
      <c r="AB23" s="11">
        <v>0.32754982484596573</v>
      </c>
      <c r="AC23" s="11"/>
      <c r="AD23" s="11">
        <f t="shared" si="4"/>
        <v>-9.696515613950768E-2</v>
      </c>
      <c r="AE23" s="11">
        <f>'RD T1'!T51</f>
        <v>0.16041748829589303</v>
      </c>
      <c r="AF23" s="11">
        <f t="shared" si="7"/>
        <v>6.3452332156385349E-2</v>
      </c>
    </row>
    <row r="24" spans="1:32" x14ac:dyDescent="0.2">
      <c r="A24" s="10" t="str">
        <f>name!D20</f>
        <v>54 Textiles, printing and other skilled trades</v>
      </c>
      <c r="B24" s="11">
        <v>20.73297706305582</v>
      </c>
      <c r="C24" s="11">
        <v>19.062839903910032</v>
      </c>
      <c r="D24" s="11">
        <v>17.382454318972979</v>
      </c>
      <c r="E24" s="11">
        <v>18.939333608031436</v>
      </c>
      <c r="F24" s="11">
        <v>19.975380732770198</v>
      </c>
      <c r="G24" s="11"/>
      <c r="H24" s="11">
        <f t="shared" si="2"/>
        <v>2.592926413797219</v>
      </c>
      <c r="I24" s="11">
        <f>'RD T1'!E23</f>
        <v>8.1887655926308476</v>
      </c>
      <c r="J24" s="11">
        <f t="shared" si="5"/>
        <v>10.781692006428067</v>
      </c>
      <c r="L24" s="10" t="str">
        <f>name!D20</f>
        <v>54 Textiles, printing and other skilled trades</v>
      </c>
      <c r="M24" s="11">
        <v>13.158357228862677</v>
      </c>
      <c r="N24" s="11">
        <v>12.23203801566104</v>
      </c>
      <c r="O24" s="11">
        <v>10.155258829377928</v>
      </c>
      <c r="P24" s="11">
        <v>11.084611741639895</v>
      </c>
      <c r="Q24" s="11">
        <v>11.606177518250703</v>
      </c>
      <c r="R24" s="11"/>
      <c r="S24" s="11">
        <f t="shared" si="3"/>
        <v>1.4509186888727754</v>
      </c>
      <c r="T24" s="11">
        <f>'RD T1'!T23</f>
        <v>3.6181706857720379</v>
      </c>
      <c r="U24" s="11">
        <f t="shared" si="6"/>
        <v>5.0690893746448129</v>
      </c>
      <c r="W24" s="10" t="str">
        <f>name!D20</f>
        <v>54 Textiles, printing and other skilled trades</v>
      </c>
      <c r="X24" s="11">
        <v>7.5746198341931237</v>
      </c>
      <c r="Y24" s="11">
        <v>6.8308018882489634</v>
      </c>
      <c r="Z24" s="11">
        <v>7.2271954895950614</v>
      </c>
      <c r="AA24" s="11">
        <v>7.8547218663915572</v>
      </c>
      <c r="AB24" s="11">
        <v>8.3692032145195316</v>
      </c>
      <c r="AC24" s="11"/>
      <c r="AD24" s="11">
        <f t="shared" si="4"/>
        <v>1.1420077249244702</v>
      </c>
      <c r="AE24" s="11">
        <f>'RD T1'!T52</f>
        <v>4.5705949068588092</v>
      </c>
      <c r="AF24" s="11">
        <f t="shared" si="7"/>
        <v>5.7126026317832794</v>
      </c>
    </row>
    <row r="25" spans="1:32" x14ac:dyDescent="0.2">
      <c r="A25" s="10" t="str">
        <f>name!D21</f>
        <v>61 Caring personal service occupations</v>
      </c>
      <c r="B25" s="11">
        <v>64.124594408314692</v>
      </c>
      <c r="C25" s="11">
        <v>66.102783490844843</v>
      </c>
      <c r="D25" s="11">
        <v>63.408754832232638</v>
      </c>
      <c r="E25" s="11">
        <v>65.73446554383095</v>
      </c>
      <c r="F25" s="11">
        <v>69.568883427511125</v>
      </c>
      <c r="G25" s="11"/>
      <c r="H25" s="11">
        <f t="shared" si="2"/>
        <v>6.1601285952784863</v>
      </c>
      <c r="I25" s="11">
        <f>'RD T1'!E24</f>
        <v>36.700250203566313</v>
      </c>
      <c r="J25" s="11">
        <f t="shared" si="5"/>
        <v>42.860378798844799</v>
      </c>
      <c r="L25" s="10" t="str">
        <f>name!D21</f>
        <v>61 Caring personal service occupations</v>
      </c>
      <c r="M25" s="11">
        <v>12.277415159061208</v>
      </c>
      <c r="N25" s="11">
        <v>11.988163142481419</v>
      </c>
      <c r="O25" s="11">
        <v>11.968576413039701</v>
      </c>
      <c r="P25" s="11">
        <v>14.228784901602953</v>
      </c>
      <c r="Q25" s="11">
        <v>16.384456212187381</v>
      </c>
      <c r="R25" s="11"/>
      <c r="S25" s="11">
        <f t="shared" si="3"/>
        <v>4.4158797991476799</v>
      </c>
      <c r="T25" s="11">
        <f>'RD T1'!T24</f>
        <v>6.4916480057407879</v>
      </c>
      <c r="U25" s="11">
        <f t="shared" si="6"/>
        <v>10.907527804888467</v>
      </c>
      <c r="W25" s="10" t="str">
        <f>name!D21</f>
        <v>61 Caring personal service occupations</v>
      </c>
      <c r="X25" s="11">
        <v>51.847179249253472</v>
      </c>
      <c r="Y25" s="11">
        <v>54.114620348363403</v>
      </c>
      <c r="Z25" s="11">
        <v>51.440178419192982</v>
      </c>
      <c r="AA25" s="11">
        <v>51.505680642228036</v>
      </c>
      <c r="AB25" s="11">
        <v>53.184427215323744</v>
      </c>
      <c r="AC25" s="11"/>
      <c r="AD25" s="11">
        <f t="shared" si="4"/>
        <v>1.744248796130762</v>
      </c>
      <c r="AE25" s="11">
        <f>'RD T1'!T53</f>
        <v>30.20860219782552</v>
      </c>
      <c r="AF25" s="11">
        <f t="shared" si="7"/>
        <v>31.952850993956282</v>
      </c>
    </row>
    <row r="26" spans="1:32" x14ac:dyDescent="0.2">
      <c r="A26" s="10" t="str">
        <f>name!D22</f>
        <v>62 Leisure, travel and related personal service occupations</v>
      </c>
      <c r="B26" s="11">
        <v>22.612755190622778</v>
      </c>
      <c r="C26" s="11">
        <v>23.824260513669394</v>
      </c>
      <c r="D26" s="11">
        <v>21.887762360022773</v>
      </c>
      <c r="E26" s="11">
        <v>20.35622915189284</v>
      </c>
      <c r="F26" s="11">
        <v>20.669155570945541</v>
      </c>
      <c r="G26" s="11"/>
      <c r="H26" s="11">
        <f t="shared" si="2"/>
        <v>-1.2186067890772314</v>
      </c>
      <c r="I26" s="11">
        <f>'RD T1'!E25</f>
        <v>10.436432743416667</v>
      </c>
      <c r="J26" s="11">
        <f t="shared" si="5"/>
        <v>9.2178259543394354</v>
      </c>
      <c r="L26" s="10" t="str">
        <f>name!D22</f>
        <v>62 Leisure, travel and related personal service occupations</v>
      </c>
      <c r="M26" s="11">
        <v>6.5804784078207952</v>
      </c>
      <c r="N26" s="11">
        <v>7.356642737814524</v>
      </c>
      <c r="O26" s="11">
        <v>6.6174843591900903</v>
      </c>
      <c r="P26" s="11">
        <v>6.461327567687225</v>
      </c>
      <c r="Q26" s="11">
        <v>7.1823008136663011</v>
      </c>
      <c r="R26" s="11"/>
      <c r="S26" s="11">
        <f t="shared" si="3"/>
        <v>0.56481645447621087</v>
      </c>
      <c r="T26" s="11">
        <f>'RD T1'!T25</f>
        <v>2.9355856189339393</v>
      </c>
      <c r="U26" s="11">
        <f t="shared" si="6"/>
        <v>3.5004020734101502</v>
      </c>
      <c r="W26" s="10" t="str">
        <f>name!D22</f>
        <v>62 Leisure, travel and related personal service occupations</v>
      </c>
      <c r="X26" s="11">
        <v>16.032276782801961</v>
      </c>
      <c r="Y26" s="11">
        <v>16.467617775854855</v>
      </c>
      <c r="Z26" s="11">
        <v>15.270278000832715</v>
      </c>
      <c r="AA26" s="11">
        <v>13.894901584205613</v>
      </c>
      <c r="AB26" s="11">
        <v>13.486854757279234</v>
      </c>
      <c r="AC26" s="11"/>
      <c r="AD26" s="11">
        <f t="shared" si="4"/>
        <v>-1.7834232435534805</v>
      </c>
      <c r="AE26" s="11">
        <f>'RD T1'!T54</f>
        <v>7.5008471244827266</v>
      </c>
      <c r="AF26" s="11">
        <f t="shared" si="7"/>
        <v>5.7174238809292461</v>
      </c>
    </row>
    <row r="27" spans="1:32" x14ac:dyDescent="0.2">
      <c r="A27" s="10" t="str">
        <f>name!D23</f>
        <v>63 Community and civil enforcement occupations</v>
      </c>
      <c r="B27" s="11">
        <v>0.98327414006958658</v>
      </c>
      <c r="C27" s="11">
        <v>0.8592290374992303</v>
      </c>
      <c r="D27" s="11">
        <v>1.0377020514320783</v>
      </c>
      <c r="E27" s="11">
        <v>0.79685882929307184</v>
      </c>
      <c r="F27" s="11">
        <v>0.84688466891997716</v>
      </c>
      <c r="G27" s="11"/>
      <c r="H27" s="11">
        <f t="shared" si="2"/>
        <v>-0.19081738251210112</v>
      </c>
      <c r="I27" s="11">
        <f>'RD T1'!E26</f>
        <v>0.41031568309018163</v>
      </c>
      <c r="J27" s="11">
        <f t="shared" si="5"/>
        <v>0.21949830057808051</v>
      </c>
      <c r="L27" s="10" t="str">
        <f>name!D23</f>
        <v>63 Community and civil enforcement occupations</v>
      </c>
      <c r="M27" s="11">
        <v>0.73658037031490509</v>
      </c>
      <c r="N27" s="11">
        <v>0.5492719352767883</v>
      </c>
      <c r="O27" s="11">
        <v>0.78270795388230563</v>
      </c>
      <c r="P27" s="11">
        <v>0.44143666181510494</v>
      </c>
      <c r="Q27" s="11">
        <v>0.49601647414146793</v>
      </c>
      <c r="R27" s="11"/>
      <c r="S27" s="11">
        <f t="shared" si="3"/>
        <v>-0.2866914797408377</v>
      </c>
      <c r="T27" s="11">
        <f>'RD T1'!T26</f>
        <v>0.19874014804570456</v>
      </c>
      <c r="U27" s="11">
        <f t="shared" si="6"/>
        <v>-8.7951331695133139E-2</v>
      </c>
      <c r="W27" s="10" t="str">
        <f>name!D23</f>
        <v>63 Community and civil enforcement occupations</v>
      </c>
      <c r="X27" s="11">
        <v>0.24669376975468213</v>
      </c>
      <c r="Y27" s="11">
        <v>0.30995710222244199</v>
      </c>
      <c r="Z27" s="11">
        <v>0.25499409754977137</v>
      </c>
      <c r="AA27" s="11">
        <v>0.35542216747796684</v>
      </c>
      <c r="AB27" s="11">
        <v>0.3508681947785095</v>
      </c>
      <c r="AC27" s="11"/>
      <c r="AD27" s="11">
        <f t="shared" si="4"/>
        <v>9.5874097228738131E-2</v>
      </c>
      <c r="AE27" s="11">
        <f>'RD T1'!T55</f>
        <v>0.21157553504447713</v>
      </c>
      <c r="AF27" s="11">
        <f t="shared" si="7"/>
        <v>0.30744963227321526</v>
      </c>
    </row>
    <row r="28" spans="1:32" x14ac:dyDescent="0.2">
      <c r="A28" s="10" t="str">
        <f>name!D24</f>
        <v>71 Sales occupations</v>
      </c>
      <c r="B28" s="11">
        <v>53.008244839321961</v>
      </c>
      <c r="C28" s="11">
        <v>51.121105372790836</v>
      </c>
      <c r="D28" s="11">
        <v>50.976500352203615</v>
      </c>
      <c r="E28" s="11">
        <v>50.508734682663992</v>
      </c>
      <c r="F28" s="11">
        <v>49.196505578586255</v>
      </c>
      <c r="G28" s="11"/>
      <c r="H28" s="11">
        <f t="shared" si="2"/>
        <v>-1.7799947736173607</v>
      </c>
      <c r="I28" s="11">
        <f>'RD T1'!E27</f>
        <v>22.049279394898335</v>
      </c>
      <c r="J28" s="11">
        <f t="shared" si="5"/>
        <v>20.269284621280974</v>
      </c>
      <c r="L28" s="10" t="str">
        <f>name!D24</f>
        <v>71 Sales occupations</v>
      </c>
      <c r="M28" s="11">
        <v>22.836622904105511</v>
      </c>
      <c r="N28" s="11">
        <v>23.146373352476857</v>
      </c>
      <c r="O28" s="11">
        <v>22.985602885939915</v>
      </c>
      <c r="P28" s="11">
        <v>23.078618801874683</v>
      </c>
      <c r="Q28" s="11">
        <v>23.184456785882489</v>
      </c>
      <c r="R28" s="11"/>
      <c r="S28" s="11">
        <f t="shared" si="3"/>
        <v>0.19885389994257352</v>
      </c>
      <c r="T28" s="11">
        <f>'RD T1'!T27</f>
        <v>7.6840861586325095</v>
      </c>
      <c r="U28" s="11">
        <f t="shared" si="6"/>
        <v>7.8829400585750831</v>
      </c>
      <c r="W28" s="10" t="str">
        <f>name!D24</f>
        <v>71 Sales occupations</v>
      </c>
      <c r="X28" s="11">
        <v>30.171621935216439</v>
      </c>
      <c r="Y28" s="11">
        <v>27.974732020313979</v>
      </c>
      <c r="Z28" s="11">
        <v>27.990897466263679</v>
      </c>
      <c r="AA28" s="11">
        <v>27.430115880789305</v>
      </c>
      <c r="AB28" s="11">
        <v>26.012048792703826</v>
      </c>
      <c r="AC28" s="11"/>
      <c r="AD28" s="11">
        <f t="shared" si="4"/>
        <v>-1.9788486735598525</v>
      </c>
      <c r="AE28" s="11">
        <f>'RD T1'!T56</f>
        <v>14.365193236265821</v>
      </c>
      <c r="AF28" s="11">
        <f t="shared" si="7"/>
        <v>12.386344562705968</v>
      </c>
    </row>
    <row r="29" spans="1:32" x14ac:dyDescent="0.2">
      <c r="A29" s="10" t="str">
        <f>name!D25</f>
        <v>72 Customer service occupations</v>
      </c>
      <c r="B29" s="11">
        <v>12.300408954949686</v>
      </c>
      <c r="C29" s="11">
        <v>13.336188571203754</v>
      </c>
      <c r="D29" s="11">
        <v>13.530440304802397</v>
      </c>
      <c r="E29" s="11">
        <v>14.974921228553102</v>
      </c>
      <c r="F29" s="11">
        <v>16.643004091790012</v>
      </c>
      <c r="G29" s="11"/>
      <c r="H29" s="11">
        <f t="shared" si="2"/>
        <v>3.1125637869876144</v>
      </c>
      <c r="I29" s="11">
        <f>'RD T1'!E28</f>
        <v>6.967269708076965</v>
      </c>
      <c r="J29" s="11">
        <f t="shared" si="5"/>
        <v>10.07983349506458</v>
      </c>
      <c r="L29" s="10" t="str">
        <f>name!D25</f>
        <v>72 Customer service occupations</v>
      </c>
      <c r="M29" s="11">
        <v>4.3976948469998023</v>
      </c>
      <c r="N29" s="11">
        <v>4.0734936376725503</v>
      </c>
      <c r="O29" s="11">
        <v>4.6787879880939682</v>
      </c>
      <c r="P29" s="11">
        <v>5.8302510276986457</v>
      </c>
      <c r="Q29" s="11">
        <v>6.9335448016621095</v>
      </c>
      <c r="R29" s="11"/>
      <c r="S29" s="11">
        <f t="shared" si="3"/>
        <v>2.2547568135681413</v>
      </c>
      <c r="T29" s="11">
        <f>'RD T1'!T28</f>
        <v>2.0485095138677347</v>
      </c>
      <c r="U29" s="11">
        <f t="shared" si="6"/>
        <v>4.3032663274358764</v>
      </c>
      <c r="W29" s="10" t="str">
        <f>name!D25</f>
        <v>72 Customer service occupations</v>
      </c>
      <c r="X29" s="11">
        <v>7.9027141079498708</v>
      </c>
      <c r="Y29" s="11">
        <v>9.262694933531197</v>
      </c>
      <c r="Z29" s="11">
        <v>8.8516523167084404</v>
      </c>
      <c r="AA29" s="11">
        <v>9.1446702008544705</v>
      </c>
      <c r="AB29" s="11">
        <v>9.7094592901279047</v>
      </c>
      <c r="AC29" s="11"/>
      <c r="AD29" s="11">
        <f t="shared" si="4"/>
        <v>0.85780697341946421</v>
      </c>
      <c r="AE29" s="11">
        <f>'RD T1'!T57</f>
        <v>4.9187601942092289</v>
      </c>
      <c r="AF29" s="11">
        <f t="shared" si="7"/>
        <v>5.7765671676286932</v>
      </c>
    </row>
    <row r="30" spans="1:32" x14ac:dyDescent="0.2">
      <c r="A30" s="10" t="str">
        <f>name!D26</f>
        <v>81 Process, plant and machine operatives</v>
      </c>
      <c r="B30" s="11">
        <v>12.546740827196324</v>
      </c>
      <c r="C30" s="11">
        <v>12.922280244848787</v>
      </c>
      <c r="D30" s="11">
        <v>11.384897945335364</v>
      </c>
      <c r="E30" s="11">
        <v>12.083187005140298</v>
      </c>
      <c r="F30" s="11">
        <v>11.483779577082544</v>
      </c>
      <c r="G30" s="11"/>
      <c r="H30" s="11">
        <f t="shared" si="2"/>
        <v>9.8881631747179455E-2</v>
      </c>
      <c r="I30" s="11">
        <f>'RD T1'!E29</f>
        <v>4.5101061433269187</v>
      </c>
      <c r="J30" s="11">
        <f t="shared" si="5"/>
        <v>4.6089877750740982</v>
      </c>
      <c r="L30" s="10" t="str">
        <f>name!D26</f>
        <v>81 Process, plant and machine operatives</v>
      </c>
      <c r="M30" s="11">
        <v>10.440115410822878</v>
      </c>
      <c r="N30" s="11">
        <v>10.768519215428244</v>
      </c>
      <c r="O30" s="11">
        <v>9.4618501766737548</v>
      </c>
      <c r="P30" s="11">
        <v>9.8410440847064535</v>
      </c>
      <c r="Q30" s="11">
        <v>9.2111934824826918</v>
      </c>
      <c r="R30" s="11"/>
      <c r="S30" s="11">
        <f t="shared" si="3"/>
        <v>-0.25065669419106307</v>
      </c>
      <c r="T30" s="11">
        <f>'RD T1'!T29</f>
        <v>3.4665421602507056</v>
      </c>
      <c r="U30" s="11">
        <f t="shared" si="6"/>
        <v>3.2158854660596425</v>
      </c>
      <c r="W30" s="10" t="str">
        <f>name!D26</f>
        <v>81 Process, plant and machine operatives</v>
      </c>
      <c r="X30" s="11">
        <v>2.1066254163734537</v>
      </c>
      <c r="Y30" s="11">
        <v>2.1537610294205356</v>
      </c>
      <c r="Z30" s="11">
        <v>1.9230477686616032</v>
      </c>
      <c r="AA30" s="11">
        <v>2.2421429204338539</v>
      </c>
      <c r="AB30" s="11">
        <v>2.2725860945998351</v>
      </c>
      <c r="AC30" s="11"/>
      <c r="AD30" s="11">
        <f t="shared" si="4"/>
        <v>0.34953832593823186</v>
      </c>
      <c r="AE30" s="11">
        <f>'RD T1'!T58</f>
        <v>1.0435639830762138</v>
      </c>
      <c r="AF30" s="11">
        <f t="shared" si="7"/>
        <v>1.3931023090144456</v>
      </c>
    </row>
    <row r="31" spans="1:32" x14ac:dyDescent="0.2">
      <c r="A31" s="10" t="str">
        <f>name!D27</f>
        <v>82 Transport and mobile machine drivers and operatives</v>
      </c>
      <c r="B31" s="11">
        <v>28.540229318162812</v>
      </c>
      <c r="C31" s="11">
        <v>32.630086553128237</v>
      </c>
      <c r="D31" s="11">
        <v>26.602867693076377</v>
      </c>
      <c r="E31" s="11">
        <v>26.235436799400176</v>
      </c>
      <c r="F31" s="11">
        <v>25.371661311340421</v>
      </c>
      <c r="G31" s="11"/>
      <c r="H31" s="11">
        <f t="shared" si="2"/>
        <v>-1.2312063817359551</v>
      </c>
      <c r="I31" s="11">
        <f>'RD T1'!E30</f>
        <v>13.639750424352213</v>
      </c>
      <c r="J31" s="11">
        <f t="shared" si="5"/>
        <v>12.408544042616258</v>
      </c>
      <c r="L31" s="10" t="str">
        <f>name!D27</f>
        <v>82 Transport and mobile machine drivers and operatives</v>
      </c>
      <c r="M31" s="11">
        <v>26.025303981617384</v>
      </c>
      <c r="N31" s="11">
        <v>30.060751832619648</v>
      </c>
      <c r="O31" s="11">
        <v>24.426341030371454</v>
      </c>
      <c r="P31" s="11">
        <v>23.391650132630925</v>
      </c>
      <c r="Q31" s="11">
        <v>22.161390187870936</v>
      </c>
      <c r="R31" s="11"/>
      <c r="S31" s="11">
        <f t="shared" si="3"/>
        <v>-2.264950842500518</v>
      </c>
      <c r="T31" s="11">
        <f>'RD T1'!T30</f>
        <v>11.920521888612178</v>
      </c>
      <c r="U31" s="11">
        <f t="shared" si="6"/>
        <v>9.6555710461116604</v>
      </c>
      <c r="W31" s="10" t="str">
        <f>name!D27</f>
        <v>82 Transport and mobile machine drivers and operatives</v>
      </c>
      <c r="X31" s="11">
        <v>2.5149253365453919</v>
      </c>
      <c r="Y31" s="11">
        <v>2.5693347205086088</v>
      </c>
      <c r="Z31" s="11">
        <v>2.176526662704962</v>
      </c>
      <c r="AA31" s="11">
        <v>2.8437866667692493</v>
      </c>
      <c r="AB31" s="11">
        <v>3.2102711234695178</v>
      </c>
      <c r="AC31" s="11"/>
      <c r="AD31" s="11">
        <f t="shared" si="4"/>
        <v>1.0337444607645558</v>
      </c>
      <c r="AE31" s="11">
        <f>'RD T1'!T59</f>
        <v>1.7192285357400336</v>
      </c>
      <c r="AF31" s="11">
        <f t="shared" si="7"/>
        <v>2.7529729965045897</v>
      </c>
    </row>
    <row r="32" spans="1:32" x14ac:dyDescent="0.2">
      <c r="A32" s="10" t="str">
        <f>name!D28</f>
        <v>91 Elementary trades and related occupations</v>
      </c>
      <c r="B32" s="11">
        <v>11.76853631076518</v>
      </c>
      <c r="C32" s="11">
        <v>10.581318472343167</v>
      </c>
      <c r="D32" s="11">
        <v>9.3555136526801714</v>
      </c>
      <c r="E32" s="11">
        <v>16.904640957311134</v>
      </c>
      <c r="F32" s="11">
        <v>18.659179461066657</v>
      </c>
      <c r="G32" s="11"/>
      <c r="H32" s="11">
        <f t="shared" si="2"/>
        <v>9.3036658083864854</v>
      </c>
      <c r="I32" s="11">
        <f>'RD T1'!E31</f>
        <v>7.2062780564875579</v>
      </c>
      <c r="J32" s="11">
        <f t="shared" si="5"/>
        <v>16.509943864874042</v>
      </c>
      <c r="L32" s="10" t="str">
        <f>name!D28</f>
        <v>91 Elementary trades and related occupations</v>
      </c>
      <c r="M32" s="11">
        <v>9.5560849468263775</v>
      </c>
      <c r="N32" s="11">
        <v>8.8254908278790314</v>
      </c>
      <c r="O32" s="11">
        <v>7.7897577994505021</v>
      </c>
      <c r="P32" s="11">
        <v>10.589321025960183</v>
      </c>
      <c r="Q32" s="11">
        <v>11.217714525571619</v>
      </c>
      <c r="R32" s="11"/>
      <c r="S32" s="11">
        <f t="shared" si="3"/>
        <v>3.427956726121117</v>
      </c>
      <c r="T32" s="11">
        <f>'RD T1'!T31</f>
        <v>3.4728769124980947</v>
      </c>
      <c r="U32" s="11">
        <f t="shared" si="6"/>
        <v>6.9008336386192113</v>
      </c>
      <c r="W32" s="10" t="str">
        <f>name!D28</f>
        <v>91 Elementary trades and related occupations</v>
      </c>
      <c r="X32" s="11">
        <v>2.2124513639387953</v>
      </c>
      <c r="Y32" s="11">
        <v>1.7558276444641214</v>
      </c>
      <c r="Z32" s="11">
        <v>1.56575585322967</v>
      </c>
      <c r="AA32" s="11">
        <v>6.3153199313509569</v>
      </c>
      <c r="AB32" s="11">
        <v>7.4414649354950511</v>
      </c>
      <c r="AC32" s="11"/>
      <c r="AD32" s="11">
        <f t="shared" si="4"/>
        <v>5.8757090822653808</v>
      </c>
      <c r="AE32" s="11">
        <f>'RD T1'!T60</f>
        <v>3.7334011439894637</v>
      </c>
      <c r="AF32" s="11">
        <f t="shared" si="7"/>
        <v>9.6091102262548453</v>
      </c>
    </row>
    <row r="33" spans="1:32" x14ac:dyDescent="0.2">
      <c r="A33" s="10" t="str">
        <f>name!D29</f>
        <v>92 Elementary administration and service occupations</v>
      </c>
      <c r="B33" s="11">
        <v>89.076578768972539</v>
      </c>
      <c r="C33" s="11">
        <v>90.995164213235086</v>
      </c>
      <c r="D33" s="11">
        <v>82.955300159779569</v>
      </c>
      <c r="E33" s="11">
        <v>75.379499672068761</v>
      </c>
      <c r="F33" s="11">
        <v>70.803434257453944</v>
      </c>
      <c r="G33" s="11"/>
      <c r="H33" s="11">
        <f t="shared" ref="H33" si="8">F33-D33</f>
        <v>-12.151865902325625</v>
      </c>
      <c r="I33" s="11">
        <f>'RD T1'!E32</f>
        <v>36.089619630441618</v>
      </c>
      <c r="J33" s="11">
        <f>SUM(H33:I33)</f>
        <v>23.937753728115993</v>
      </c>
      <c r="L33" s="10" t="str">
        <f>name!D29</f>
        <v>92 Elementary administration and service occupations</v>
      </c>
      <c r="M33" s="11">
        <v>41.888732368083765</v>
      </c>
      <c r="N33" s="11">
        <v>42.02903799674079</v>
      </c>
      <c r="O33" s="11">
        <v>38.735852337790107</v>
      </c>
      <c r="P33" s="11">
        <v>37.240769828815964</v>
      </c>
      <c r="Q33" s="11">
        <v>34.395927748154811</v>
      </c>
      <c r="R33" s="11"/>
      <c r="S33" s="11">
        <f t="shared" ref="S33" si="9">Q33-O33</f>
        <v>-4.3399245896352951</v>
      </c>
      <c r="T33" s="11">
        <f>'RD T1'!T32</f>
        <v>14.283770862661211</v>
      </c>
      <c r="U33" s="11">
        <f t="shared" ref="U33" si="10">SUM(S33:T33)</f>
        <v>9.9438462730259154</v>
      </c>
      <c r="W33" s="10" t="str">
        <f>name!D29</f>
        <v>92 Elementary administration and service occupations</v>
      </c>
      <c r="X33" s="11">
        <v>47.187846400888638</v>
      </c>
      <c r="Y33" s="11">
        <v>48.966126216494253</v>
      </c>
      <c r="Z33" s="11">
        <v>44.219447821989689</v>
      </c>
      <c r="AA33" s="11">
        <v>38.138729843252733</v>
      </c>
      <c r="AB33" s="11">
        <v>36.407506509299168</v>
      </c>
      <c r="AC33" s="11"/>
      <c r="AD33" s="11">
        <f t="shared" ref="AD33" si="11">AB33-Z33</f>
        <v>-7.8119413126905215</v>
      </c>
      <c r="AE33" s="11">
        <f>'RD T1'!T61</f>
        <v>21.8058487677804</v>
      </c>
      <c r="AF33" s="11">
        <f t="shared" ref="AF33" si="12">SUM(AD33:AE33)</f>
        <v>13.993907455089879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836.63300000000049</v>
      </c>
      <c r="C35" s="34">
        <f>SUM(C8:C33)</f>
        <v>882.79800000000012</v>
      </c>
      <c r="D35" s="34">
        <f>SUM(D8:D33)</f>
        <v>861.89100000000019</v>
      </c>
      <c r="E35" s="34">
        <f>SUM(E8:E33)</f>
        <v>879.06399999999974</v>
      </c>
      <c r="F35" s="34">
        <f>SUM(F8:F33)</f>
        <v>906.50900000000001</v>
      </c>
      <c r="G35" s="11"/>
      <c r="H35" s="34">
        <f>F35-D35</f>
        <v>44.617999999999824</v>
      </c>
      <c r="I35" s="34">
        <f>SUM(I8:I33)</f>
        <v>425.63716293821318</v>
      </c>
      <c r="J35" s="34">
        <f>SUM(J8:J33)</f>
        <v>470.255162938213</v>
      </c>
      <c r="L35" s="231" t="str">
        <f>name!D3</f>
        <v>All occupations</v>
      </c>
      <c r="M35" s="34">
        <f>SUM(M8:M33)</f>
        <v>425.31672183759559</v>
      </c>
      <c r="N35" s="34">
        <f>SUM(N8:N33)</f>
        <v>446.33920554190769</v>
      </c>
      <c r="O35" s="34">
        <f>SUM(O8:O33)</f>
        <v>429.45034856188556</v>
      </c>
      <c r="P35" s="34">
        <f>SUM(P8:P33)</f>
        <v>437.85490648539906</v>
      </c>
      <c r="Q35" s="34">
        <f>SUM(Q8:Q33)</f>
        <v>450.56101695613296</v>
      </c>
      <c r="R35" s="11"/>
      <c r="S35" s="34">
        <f>Q35-O35</f>
        <v>21.110668394247398</v>
      </c>
      <c r="T35" s="34">
        <f>SUM(T8:T33)</f>
        <v>175.68393409889336</v>
      </c>
      <c r="U35" s="34">
        <f>SUM(U8:U33)</f>
        <v>196.79460249314076</v>
      </c>
      <c r="W35" s="231" t="str">
        <f>name!D3</f>
        <v>All occupations</v>
      </c>
      <c r="X35" s="34">
        <f>SUM(X8:X33)</f>
        <v>411.31627816240422</v>
      </c>
      <c r="Y35" s="34">
        <f>SUM(Y8:Y33)</f>
        <v>436.4587944580926</v>
      </c>
      <c r="Z35" s="34">
        <f>SUM(Z8:Z33)</f>
        <v>432.44065143811497</v>
      </c>
      <c r="AA35" s="34">
        <f>SUM(AA8:AA33)</f>
        <v>441.20909351460074</v>
      </c>
      <c r="AB35" s="34">
        <f>SUM(AB8:AB33)</f>
        <v>455.94798304386688</v>
      </c>
      <c r="AC35" s="11"/>
      <c r="AD35" s="34">
        <f t="shared" ref="AD35" si="13">AB35-Z35</f>
        <v>23.507331605751915</v>
      </c>
      <c r="AE35" s="34">
        <f>SUM(AE8:AE33)</f>
        <v>249.95322883931976</v>
      </c>
      <c r="AF35" s="34">
        <f>SUM(AF8:AF33)</f>
        <v>273.46056044507179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Brighton and Hove East Sussex West Sussex (Continued)</v>
      </c>
      <c r="L38" s="19" t="str">
        <f>CONCATENATE(L$1," (Continued)")</f>
        <v>Occupation Table 2.1  Males: Employment Change by Occupation (SOC 2020) and Replacement Demand, 2015-2035, Brighton and Hove East Sussex West Sussex (Continued)</v>
      </c>
      <c r="W38" s="19" t="str">
        <f>CONCATENATE(W$1," (Continued)")</f>
        <v>Occupation Table 2.2  Females: Employment Change by Occupation (SOC 2020) and Replacement Demand, 2015-2035, Brighton and Hove East Sussex West Sussex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7.3951671178904155</v>
      </c>
      <c r="C45" s="173">
        <f t="shared" si="20"/>
        <v>8.270166082361321</v>
      </c>
      <c r="D45" s="173">
        <f t="shared" si="20"/>
        <v>8.5649741654270688</v>
      </c>
      <c r="E45" s="173">
        <f t="shared" si="20"/>
        <v>7.6399376390244162</v>
      </c>
      <c r="F45" s="173">
        <f t="shared" si="20"/>
        <v>7.9537992976759977</v>
      </c>
      <c r="H45" s="68">
        <f t="shared" ref="H45:H70" si="21">IF(D8&gt;0,(H8/D8)*100,0)</f>
        <v>-2.3283903334140397</v>
      </c>
      <c r="I45" s="69">
        <f t="shared" ref="I45:I70" si="22">IF(D8&gt;0,I8/D8*100,0)</f>
        <v>48.1046914663347</v>
      </c>
      <c r="J45" s="69">
        <f t="shared" ref="J45:J70" si="23">IF(D8&gt;0,(J8/D8)*100,0)</f>
        <v>45.776301132920658</v>
      </c>
      <c r="L45" t="str">
        <f t="shared" ref="L45:L70" si="24">L8</f>
        <v>11 Corporate managers and directors</v>
      </c>
      <c r="M45" s="173">
        <f t="shared" ref="M45:Q45" si="25">M8/M$35*100</f>
        <v>9.8591776386693333</v>
      </c>
      <c r="N45" s="173">
        <f t="shared" si="25"/>
        <v>10.637128229245391</v>
      </c>
      <c r="O45" s="173">
        <f t="shared" si="25"/>
        <v>11.053208193964268</v>
      </c>
      <c r="P45" s="173">
        <f t="shared" si="25"/>
        <v>9.3676688328972784</v>
      </c>
      <c r="Q45" s="173">
        <f t="shared" si="25"/>
        <v>9.322343846822772</v>
      </c>
      <c r="S45" s="68">
        <f t="shared" ref="S45:S70" si="26">IF(O8&gt;0,(S8/O8)*100,0)</f>
        <v>-11.513417759274883</v>
      </c>
      <c r="T45" s="69">
        <f t="shared" ref="T45:T70" si="27">IF(O8&gt;0,T8/O8*100,0)</f>
        <v>40.881111251363087</v>
      </c>
      <c r="U45" s="69">
        <f t="shared" ref="U45:U70" si="28">IF(O8&gt;0,(U8/O8)*100,0)</f>
        <v>29.367693492088204</v>
      </c>
      <c r="W45" t="str">
        <f t="shared" ref="W45:W70" si="29">W8</f>
        <v>11 Corporate managers and directors</v>
      </c>
      <c r="X45" s="173">
        <f t="shared" ref="X45:AB45" si="30">X8/X$35*100</f>
        <v>4.8472862463795456</v>
      </c>
      <c r="Y45" s="173">
        <f t="shared" si="30"/>
        <v>5.8496214224703076</v>
      </c>
      <c r="Z45" s="173">
        <f t="shared" si="30"/>
        <v>6.0939461357882756</v>
      </c>
      <c r="AA45" s="173">
        <f t="shared" si="30"/>
        <v>5.9253411099751148</v>
      </c>
      <c r="AB45" s="173">
        <f t="shared" si="30"/>
        <v>6.6014239242904464</v>
      </c>
      <c r="AD45" s="68">
        <f t="shared" ref="AD45:AD70" si="31">IF(Z8&gt;0,(AD8/Z8)*100,0)</f>
        <v>14.216223820658843</v>
      </c>
      <c r="AE45" s="69">
        <f t="shared" ref="AE45:AE70" si="32">IF(Z8&gt;0,AE8/Z8*100,0)</f>
        <v>61.116230999816246</v>
      </c>
      <c r="AF45" s="69">
        <f t="shared" ref="AF45:AF70" si="33">IF(Z8&gt;0,(AF8/Z8)*100,0)</f>
        <v>75.332454820475093</v>
      </c>
    </row>
    <row r="46" spans="1:32" x14ac:dyDescent="0.2">
      <c r="A46" t="str">
        <f t="shared" si="19"/>
        <v>12 Other managers and proprietors</v>
      </c>
      <c r="B46" s="173">
        <f t="shared" si="20"/>
        <v>3.5785892848345879</v>
      </c>
      <c r="C46" s="173">
        <f t="shared" si="20"/>
        <v>3.5710722781294857</v>
      </c>
      <c r="D46" s="173">
        <f t="shared" si="20"/>
        <v>3.5878375009459784</v>
      </c>
      <c r="E46" s="173">
        <f t="shared" si="20"/>
        <v>3.6880937163628968</v>
      </c>
      <c r="F46" s="173">
        <f t="shared" si="20"/>
        <v>4.0310281678185591</v>
      </c>
      <c r="H46" s="68">
        <f t="shared" si="21"/>
        <v>18.168804664090018</v>
      </c>
      <c r="I46" s="69">
        <f t="shared" si="22"/>
        <v>61.255736472313579</v>
      </c>
      <c r="J46" s="69">
        <f t="shared" si="23"/>
        <v>79.424541136403604</v>
      </c>
      <c r="L46" t="str">
        <f t="shared" si="24"/>
        <v>12 Other managers and proprietors</v>
      </c>
      <c r="M46" s="173">
        <f t="shared" ref="M46:Q46" si="34">M9/M$35*100</f>
        <v>4.027800525782876</v>
      </c>
      <c r="N46" s="173">
        <f t="shared" si="34"/>
        <v>4.0418391105804519</v>
      </c>
      <c r="O46" s="173">
        <f t="shared" si="34"/>
        <v>3.9024533584199625</v>
      </c>
      <c r="P46" s="173">
        <f t="shared" si="34"/>
        <v>4.3363499246418931</v>
      </c>
      <c r="Q46" s="173">
        <f t="shared" si="34"/>
        <v>4.7218562576890362</v>
      </c>
      <c r="S46" s="68">
        <f t="shared" si="26"/>
        <v>26.945027745224024</v>
      </c>
      <c r="T46" s="69">
        <f t="shared" si="27"/>
        <v>58.89599707403972</v>
      </c>
      <c r="U46" s="69">
        <f t="shared" si="28"/>
        <v>85.841024819263751</v>
      </c>
      <c r="W46" t="str">
        <f t="shared" si="29"/>
        <v>12 Other managers and proprietors</v>
      </c>
      <c r="X46" s="173">
        <f t="shared" ref="X46:AB46" si="35">X9/X$35*100</f>
        <v>3.1140877259215975</v>
      </c>
      <c r="Y46" s="173">
        <f t="shared" si="35"/>
        <v>3.0896483804794586</v>
      </c>
      <c r="Z46" s="173">
        <f t="shared" si="35"/>
        <v>3.2753971944993596</v>
      </c>
      <c r="AA46" s="173">
        <f t="shared" si="35"/>
        <v>3.0447657214806121</v>
      </c>
      <c r="AB46" s="173">
        <f t="shared" si="35"/>
        <v>3.3483621219333313</v>
      </c>
      <c r="AD46" s="68">
        <f t="shared" si="31"/>
        <v>7.7847288785199868</v>
      </c>
      <c r="AE46" s="69">
        <f t="shared" si="32"/>
        <v>64.047793205527938</v>
      </c>
      <c r="AF46" s="69">
        <f t="shared" si="33"/>
        <v>71.832522084047923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5.7231963446475085</v>
      </c>
      <c r="C47" s="173">
        <f t="shared" si="20"/>
        <v>6.078145054660161</v>
      </c>
      <c r="D47" s="173">
        <f t="shared" si="20"/>
        <v>6.4396910560127791</v>
      </c>
      <c r="E47" s="173">
        <f t="shared" si="20"/>
        <v>7.7544603205477332</v>
      </c>
      <c r="F47" s="173">
        <f t="shared" si="20"/>
        <v>8.4312465443365898</v>
      </c>
      <c r="H47" s="68">
        <f t="shared" si="21"/>
        <v>37.703992112504622</v>
      </c>
      <c r="I47" s="69">
        <f t="shared" si="22"/>
        <v>47.253536703788519</v>
      </c>
      <c r="J47" s="69">
        <f t="shared" si="23"/>
        <v>84.95752881629312</v>
      </c>
      <c r="L47" t="str">
        <f t="shared" si="24"/>
        <v>21 Science, research, engineering and technology professionals</v>
      </c>
      <c r="M47" s="173">
        <f t="shared" ref="M47:Q47" si="36">M10/M$35*100</f>
        <v>8.8022659258947513</v>
      </c>
      <c r="N47" s="173">
        <f t="shared" si="36"/>
        <v>9.4688528877741245</v>
      </c>
      <c r="O47" s="173">
        <f t="shared" si="36"/>
        <v>9.7492074415463392</v>
      </c>
      <c r="P47" s="173">
        <f t="shared" si="36"/>
        <v>11.351690835514789</v>
      </c>
      <c r="Q47" s="173">
        <f t="shared" si="36"/>
        <v>12.078512932080004</v>
      </c>
      <c r="S47" s="68">
        <f t="shared" si="26"/>
        <v>29.982477689951047</v>
      </c>
      <c r="T47" s="69">
        <f t="shared" si="27"/>
        <v>39.257132410194608</v>
      </c>
      <c r="U47" s="69">
        <f t="shared" si="28"/>
        <v>69.239610100145654</v>
      </c>
      <c r="W47" t="str">
        <f t="shared" si="29"/>
        <v>21 Science, research, engineering and technology professionals</v>
      </c>
      <c r="X47" s="173">
        <f t="shared" ref="X47:AB47" si="37">X10/X$35*100</f>
        <v>2.5393209423497574</v>
      </c>
      <c r="Y47" s="173">
        <f t="shared" si="37"/>
        <v>2.6106794893578198</v>
      </c>
      <c r="Z47" s="173">
        <f t="shared" si="37"/>
        <v>3.153059790862041</v>
      </c>
      <c r="AA47" s="173">
        <f t="shared" si="37"/>
        <v>4.1845768936432535</v>
      </c>
      <c r="AB47" s="173">
        <f t="shared" si="37"/>
        <v>4.8270721343502228</v>
      </c>
      <c r="AD47" s="68">
        <f t="shared" si="31"/>
        <v>61.413691010857022</v>
      </c>
      <c r="AE47" s="69">
        <f t="shared" si="32"/>
        <v>71.807313035130207</v>
      </c>
      <c r="AF47" s="69">
        <f t="shared" si="33"/>
        <v>133.22100404598726</v>
      </c>
    </row>
    <row r="48" spans="1:32" x14ac:dyDescent="0.2">
      <c r="A48" t="str">
        <f t="shared" si="19"/>
        <v>22 Health professionals</v>
      </c>
      <c r="B48" s="173">
        <f t="shared" si="20"/>
        <v>3.8159898965466565</v>
      </c>
      <c r="C48" s="173">
        <f t="shared" si="20"/>
        <v>4.282458307752794</v>
      </c>
      <c r="D48" s="173">
        <f t="shared" si="20"/>
        <v>4.3631131517573838</v>
      </c>
      <c r="E48" s="173">
        <f t="shared" si="20"/>
        <v>4.1443868833945414</v>
      </c>
      <c r="F48" s="173">
        <f t="shared" si="20"/>
        <v>4.1276140738678446</v>
      </c>
      <c r="H48" s="68">
        <f t="shared" si="21"/>
        <v>-0.50015985005615926</v>
      </c>
      <c r="I48" s="69">
        <f t="shared" si="22"/>
        <v>52.375151571292946</v>
      </c>
      <c r="J48" s="69">
        <f t="shared" si="23"/>
        <v>51.874991721236782</v>
      </c>
      <c r="L48" t="str">
        <f t="shared" si="24"/>
        <v>22 Health professionals</v>
      </c>
      <c r="M48" s="173">
        <f t="shared" ref="M48:Q48" si="38">M11/M$35*100</f>
        <v>1.5631586371971404</v>
      </c>
      <c r="N48" s="173">
        <f t="shared" si="38"/>
        <v>1.738887507999912</v>
      </c>
      <c r="O48" s="173">
        <f t="shared" si="38"/>
        <v>1.9757590857155565</v>
      </c>
      <c r="P48" s="173">
        <f t="shared" si="38"/>
        <v>1.895794782100364</v>
      </c>
      <c r="Q48" s="173">
        <f t="shared" si="38"/>
        <v>1.9095106804566677</v>
      </c>
      <c r="S48" s="68">
        <f t="shared" si="26"/>
        <v>1.3978526626122856</v>
      </c>
      <c r="T48" s="69">
        <f t="shared" si="27"/>
        <v>36.848773838411532</v>
      </c>
      <c r="U48" s="69">
        <f t="shared" si="28"/>
        <v>38.246626501023812</v>
      </c>
      <c r="W48" t="str">
        <f t="shared" si="29"/>
        <v>22 Health professionals</v>
      </c>
      <c r="X48" s="173">
        <f t="shared" ref="X48:AB48" si="39">X11/X$35*100</f>
        <v>6.1455033560199919</v>
      </c>
      <c r="Y48" s="173">
        <f t="shared" si="39"/>
        <v>6.8836096292902234</v>
      </c>
      <c r="Z48" s="173">
        <f t="shared" si="39"/>
        <v>6.7339587981894375</v>
      </c>
      <c r="AA48" s="173">
        <f t="shared" si="39"/>
        <v>6.3758845988952544</v>
      </c>
      <c r="AB48" s="173">
        <f t="shared" si="39"/>
        <v>6.3195108643248403</v>
      </c>
      <c r="AD48" s="68">
        <f t="shared" si="31"/>
        <v>-1.0531903082849909</v>
      </c>
      <c r="AE48" s="69">
        <f t="shared" si="32"/>
        <v>56.89912585225202</v>
      </c>
      <c r="AF48" s="69">
        <f t="shared" si="33"/>
        <v>55.84593554396703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4.4343001657173664</v>
      </c>
      <c r="C49" s="173">
        <f t="shared" si="20"/>
        <v>4.5254054619983091</v>
      </c>
      <c r="D49" s="173">
        <f t="shared" si="20"/>
        <v>4.6904414853711938</v>
      </c>
      <c r="E49" s="173">
        <f t="shared" si="20"/>
        <v>4.4535215449865051</v>
      </c>
      <c r="F49" s="173">
        <f t="shared" si="20"/>
        <v>4.5785207347892571</v>
      </c>
      <c r="H49" s="68">
        <f t="shared" si="21"/>
        <v>2.6670864189114591</v>
      </c>
      <c r="I49" s="69">
        <f t="shared" si="22"/>
        <v>51.04999560790975</v>
      </c>
      <c r="J49" s="69">
        <f t="shared" si="23"/>
        <v>53.717082026821203</v>
      </c>
      <c r="L49" t="str">
        <f t="shared" si="24"/>
        <v>23 Teaching and other educational professionals</v>
      </c>
      <c r="M49" s="173">
        <f t="shared" ref="M49:Q49" si="40">M12/M$35*100</f>
        <v>2.7083365108504265</v>
      </c>
      <c r="N49" s="173">
        <f t="shared" si="40"/>
        <v>2.639798283768195</v>
      </c>
      <c r="O49" s="173">
        <f t="shared" si="40"/>
        <v>2.9066982972506916</v>
      </c>
      <c r="P49" s="173">
        <f t="shared" si="40"/>
        <v>2.8554018546686044</v>
      </c>
      <c r="Q49" s="173">
        <f t="shared" si="40"/>
        <v>2.928777042098031</v>
      </c>
      <c r="S49" s="68">
        <f t="shared" si="26"/>
        <v>5.7126620032152973</v>
      </c>
      <c r="T49" s="69">
        <f t="shared" si="27"/>
        <v>43.700045839684783</v>
      </c>
      <c r="U49" s="69">
        <f t="shared" si="28"/>
        <v>49.412707842900076</v>
      </c>
      <c r="W49" t="str">
        <f t="shared" si="29"/>
        <v>23 Teaching and other educational professionals</v>
      </c>
      <c r="X49" s="173">
        <f t="shared" ref="X49:AB49" si="41">X12/X$35*100</f>
        <v>6.2190124240758715</v>
      </c>
      <c r="Y49" s="173">
        <f t="shared" si="41"/>
        <v>6.4536983972805624</v>
      </c>
      <c r="Z49" s="173">
        <f t="shared" si="41"/>
        <v>6.4618501892840712</v>
      </c>
      <c r="AA49" s="173">
        <f t="shared" si="41"/>
        <v>6.039491911060713</v>
      </c>
      <c r="AB49" s="173">
        <f t="shared" si="41"/>
        <v>6.2087729204303947</v>
      </c>
      <c r="AD49" s="68">
        <f t="shared" si="31"/>
        <v>1.3065853106613137</v>
      </c>
      <c r="AE49" s="69">
        <f t="shared" si="32"/>
        <v>54.333320722804942</v>
      </c>
      <c r="AF49" s="69">
        <f t="shared" si="33"/>
        <v>55.639906033466261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5.9718433624352487</v>
      </c>
      <c r="C50" s="173">
        <f t="shared" si="20"/>
        <v>6.5718911109753826</v>
      </c>
      <c r="D50" s="173">
        <f t="shared" si="20"/>
        <v>7.1336660970955474</v>
      </c>
      <c r="E50" s="173">
        <f t="shared" si="20"/>
        <v>7.3323239701477787</v>
      </c>
      <c r="F50" s="173">
        <f t="shared" si="20"/>
        <v>7.7866357502943755</v>
      </c>
      <c r="H50" s="68">
        <f t="shared" si="21"/>
        <v>14.803956702303756</v>
      </c>
      <c r="I50" s="69">
        <f t="shared" si="22"/>
        <v>51.069992567664016</v>
      </c>
      <c r="J50" s="69">
        <f t="shared" si="23"/>
        <v>65.873949269967753</v>
      </c>
      <c r="L50" t="str">
        <f t="shared" si="24"/>
        <v>24 Business, media and public service professionals</v>
      </c>
      <c r="M50" s="173">
        <f t="shared" ref="M50:Q50" si="42">M13/M$35*100</f>
        <v>6.8394479607361918</v>
      </c>
      <c r="N50" s="173">
        <f t="shared" si="42"/>
        <v>7.1890171323752581</v>
      </c>
      <c r="O50" s="173">
        <f t="shared" si="42"/>
        <v>7.788587486550151</v>
      </c>
      <c r="P50" s="173">
        <f t="shared" si="42"/>
        <v>8.0981674075421921</v>
      </c>
      <c r="Q50" s="173">
        <f t="shared" si="42"/>
        <v>8.4706877169715789</v>
      </c>
      <c r="S50" s="68">
        <f t="shared" si="26"/>
        <v>14.103935170369089</v>
      </c>
      <c r="T50" s="69">
        <f t="shared" si="27"/>
        <v>45.252434800307761</v>
      </c>
      <c r="U50" s="69">
        <f t="shared" si="28"/>
        <v>59.356369970676845</v>
      </c>
      <c r="W50" t="str">
        <f t="shared" si="29"/>
        <v>24 Business, media and public service professionals</v>
      </c>
      <c r="X50" s="173">
        <f t="shared" ref="X50:AB50" si="43">X13/X$35*100</f>
        <v>5.0747071118371876</v>
      </c>
      <c r="Y50" s="173">
        <f t="shared" si="43"/>
        <v>5.9407947930449438</v>
      </c>
      <c r="Z50" s="173">
        <f t="shared" si="43"/>
        <v>6.4832734523555882</v>
      </c>
      <c r="AA50" s="173">
        <f t="shared" si="43"/>
        <v>6.5723026750479336</v>
      </c>
      <c r="AB50" s="173">
        <f t="shared" si="43"/>
        <v>7.1106657685886585</v>
      </c>
      <c r="AD50" s="68">
        <f t="shared" si="31"/>
        <v>15.639102323077445</v>
      </c>
      <c r="AE50" s="69">
        <f t="shared" si="32"/>
        <v>58.010504639599603</v>
      </c>
      <c r="AF50" s="69">
        <f t="shared" si="33"/>
        <v>73.649606962677041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1.4888993860043858</v>
      </c>
      <c r="C51" s="173">
        <f t="shared" si="20"/>
        <v>1.6551627317459392</v>
      </c>
      <c r="D51" s="173">
        <f t="shared" si="20"/>
        <v>1.8258212828466187</v>
      </c>
      <c r="E51" s="173">
        <f t="shared" si="20"/>
        <v>1.6868816095009631</v>
      </c>
      <c r="F51" s="173">
        <f t="shared" si="20"/>
        <v>1.7561803248740449</v>
      </c>
      <c r="H51" s="68">
        <f t="shared" si="21"/>
        <v>1.1650770356073596</v>
      </c>
      <c r="I51" s="69">
        <f t="shared" si="22"/>
        <v>39.918007255835533</v>
      </c>
      <c r="J51" s="69">
        <f t="shared" si="23"/>
        <v>41.083084291442887</v>
      </c>
      <c r="L51" t="str">
        <f t="shared" si="24"/>
        <v>31 Science, engineering and technology associate professionals</v>
      </c>
      <c r="M51" s="173">
        <f t="shared" ref="M51:Q51" si="44">M14/M$35*100</f>
        <v>2.0026678151405739</v>
      </c>
      <c r="N51" s="173">
        <f t="shared" si="44"/>
        <v>2.3519507751064088</v>
      </c>
      <c r="O51" s="173">
        <f t="shared" si="44"/>
        <v>2.5132207163487386</v>
      </c>
      <c r="P51" s="173">
        <f t="shared" si="44"/>
        <v>2.1798645027410668</v>
      </c>
      <c r="Q51" s="173">
        <f t="shared" si="44"/>
        <v>2.1598780193239606</v>
      </c>
      <c r="S51" s="68">
        <f t="shared" si="26"/>
        <v>-9.8347382841923299</v>
      </c>
      <c r="T51" s="69">
        <f t="shared" si="27"/>
        <v>32.414612331184188</v>
      </c>
      <c r="U51" s="69">
        <f t="shared" si="28"/>
        <v>22.579874046991858</v>
      </c>
      <c r="W51" t="str">
        <f t="shared" si="29"/>
        <v>31 Science, engineering and technology associate professionals</v>
      </c>
      <c r="X51" s="173">
        <f t="shared" ref="X51:AB51" si="45">X14/X$35*100</f>
        <v>0.95764323188354916</v>
      </c>
      <c r="Y51" s="173">
        <f t="shared" si="45"/>
        <v>0.94260102912116728</v>
      </c>
      <c r="Z51" s="173">
        <f t="shared" si="45"/>
        <v>1.1431751779140586</v>
      </c>
      <c r="AA51" s="173">
        <f t="shared" si="45"/>
        <v>1.197646501268985</v>
      </c>
      <c r="AB51" s="173">
        <f t="shared" si="45"/>
        <v>1.3572522661513942</v>
      </c>
      <c r="AD51" s="68">
        <f t="shared" si="31"/>
        <v>25.180469333094972</v>
      </c>
      <c r="AE51" s="69">
        <f t="shared" si="32"/>
        <v>56.299825262736249</v>
      </c>
      <c r="AF51" s="69">
        <f t="shared" si="33"/>
        <v>81.480294595831225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1.7150055746347148</v>
      </c>
      <c r="C52" s="173">
        <f t="shared" si="20"/>
        <v>1.8381243280701958</v>
      </c>
      <c r="D52" s="173">
        <f t="shared" si="20"/>
        <v>1.9215018303087468</v>
      </c>
      <c r="E52" s="173">
        <f t="shared" si="20"/>
        <v>2.8951955104239371</v>
      </c>
      <c r="F52" s="173">
        <f t="shared" si="20"/>
        <v>3.1825081446705781</v>
      </c>
      <c r="H52" s="68">
        <f t="shared" si="21"/>
        <v>74.200138409998942</v>
      </c>
      <c r="I52" s="69">
        <f t="shared" si="22"/>
        <v>89.762335506619252</v>
      </c>
      <c r="J52" s="69">
        <f t="shared" si="23"/>
        <v>163.96247391661817</v>
      </c>
      <c r="L52" t="str">
        <f t="shared" si="24"/>
        <v>32 Health and social care associate professionals</v>
      </c>
      <c r="M52" s="173">
        <f t="shared" ref="M52:Q52" si="46">M15/M$35*100</f>
        <v>0.68486328054139889</v>
      </c>
      <c r="N52" s="173">
        <f t="shared" si="46"/>
        <v>0.65722151453733502</v>
      </c>
      <c r="O52" s="173">
        <f t="shared" si="46"/>
        <v>0.78095241263023352</v>
      </c>
      <c r="P52" s="173">
        <f t="shared" si="46"/>
        <v>1.0040666499555551</v>
      </c>
      <c r="Q52" s="173">
        <f t="shared" si="46"/>
        <v>1.0676897743717015</v>
      </c>
      <c r="S52" s="68">
        <f t="shared" si="26"/>
        <v>43.436991046319754</v>
      </c>
      <c r="T52" s="69">
        <f t="shared" si="27"/>
        <v>61.017385106621681</v>
      </c>
      <c r="U52" s="69">
        <f t="shared" si="28"/>
        <v>104.45437615294144</v>
      </c>
      <c r="W52" t="str">
        <f t="shared" si="29"/>
        <v>32 Health and social care associate professionals</v>
      </c>
      <c r="X52" s="173">
        <f t="shared" ref="X52:AB52" si="47">X15/X$35*100</f>
        <v>2.7802120029031245</v>
      </c>
      <c r="Y52" s="173">
        <f t="shared" si="47"/>
        <v>3.045760032304055</v>
      </c>
      <c r="Z52" s="173">
        <f t="shared" si="47"/>
        <v>3.0541644126658722</v>
      </c>
      <c r="AA52" s="173">
        <f t="shared" si="47"/>
        <v>4.7719475142328065</v>
      </c>
      <c r="AB52" s="173">
        <f t="shared" si="47"/>
        <v>5.2723402111229927</v>
      </c>
      <c r="AD52" s="68">
        <f t="shared" si="31"/>
        <v>82.011907026278578</v>
      </c>
      <c r="AE52" s="69">
        <f t="shared" si="32"/>
        <v>97.061617948581969</v>
      </c>
      <c r="AF52" s="69">
        <f t="shared" si="33"/>
        <v>179.07352497486056</v>
      </c>
    </row>
    <row r="53" spans="1:32" x14ac:dyDescent="0.2">
      <c r="A53" t="str">
        <f t="shared" si="19"/>
        <v>33 Protective service occupations</v>
      </c>
      <c r="B53" s="173">
        <f t="shared" si="20"/>
        <v>1.3076764112145767</v>
      </c>
      <c r="C53" s="173">
        <f t="shared" si="20"/>
        <v>1.2637594977946069</v>
      </c>
      <c r="D53" s="173">
        <f t="shared" si="20"/>
        <v>1.3603356501633082</v>
      </c>
      <c r="E53" s="173">
        <f t="shared" si="20"/>
        <v>1.1638203321824518</v>
      </c>
      <c r="F53" s="173">
        <f t="shared" si="20"/>
        <v>1.2006157154332699</v>
      </c>
      <c r="H53" s="68">
        <f t="shared" si="21"/>
        <v>-7.1722725455759697</v>
      </c>
      <c r="I53" s="69">
        <f t="shared" si="22"/>
        <v>31.004163087625003</v>
      </c>
      <c r="J53" s="69">
        <f t="shared" si="23"/>
        <v>23.831890542049035</v>
      </c>
      <c r="L53" t="str">
        <f t="shared" si="24"/>
        <v>33 Protective service occupations</v>
      </c>
      <c r="M53" s="173">
        <f t="shared" ref="M53:Q53" si="48">M16/M$35*100</f>
        <v>1.9889947821873755</v>
      </c>
      <c r="N53" s="173">
        <f t="shared" si="48"/>
        <v>1.8573591309901178</v>
      </c>
      <c r="O53" s="173">
        <f t="shared" si="48"/>
        <v>1.993758066838873</v>
      </c>
      <c r="P53" s="173">
        <f t="shared" si="48"/>
        <v>1.6792360358812402</v>
      </c>
      <c r="Q53" s="173">
        <f t="shared" si="48"/>
        <v>1.6001772221928328</v>
      </c>
      <c r="S53" s="68">
        <f t="shared" si="26"/>
        <v>-15.795310192298711</v>
      </c>
      <c r="T53" s="69">
        <f t="shared" si="27"/>
        <v>24.123871713997811</v>
      </c>
      <c r="U53" s="69">
        <f t="shared" si="28"/>
        <v>8.3285615216990987</v>
      </c>
      <c r="W53" t="str">
        <f t="shared" si="29"/>
        <v>33 Protective service occupations</v>
      </c>
      <c r="X53" s="173">
        <f t="shared" ref="X53:AB53" si="49">X16/X$35*100</f>
        <v>0.60316722581475912</v>
      </c>
      <c r="Y53" s="173">
        <f t="shared" si="49"/>
        <v>0.65672215073092477</v>
      </c>
      <c r="Z53" s="173">
        <f t="shared" si="49"/>
        <v>0.73129331401013631</v>
      </c>
      <c r="AA53" s="173">
        <f t="shared" si="49"/>
        <v>0.65232295358939107</v>
      </c>
      <c r="AB53" s="173">
        <f t="shared" si="49"/>
        <v>0.80577497588164193</v>
      </c>
      <c r="AD53" s="68">
        <f t="shared" si="31"/>
        <v>16.174539315264347</v>
      </c>
      <c r="AE53" s="69">
        <f t="shared" si="32"/>
        <v>49.632502059204278</v>
      </c>
      <c r="AF53" s="69">
        <f t="shared" si="33"/>
        <v>65.807041374468611</v>
      </c>
    </row>
    <row r="54" spans="1:32" x14ac:dyDescent="0.2">
      <c r="A54" t="str">
        <f t="shared" si="19"/>
        <v>34 Culture, media and sports occupations</v>
      </c>
      <c r="B54" s="173">
        <f t="shared" si="20"/>
        <v>2.3979328478542934</v>
      </c>
      <c r="C54" s="173">
        <f t="shared" si="20"/>
        <v>2.084134564997921</v>
      </c>
      <c r="D54" s="173">
        <f t="shared" si="20"/>
        <v>2.2288447491632555</v>
      </c>
      <c r="E54" s="173">
        <f t="shared" si="20"/>
        <v>1.9903033399298737</v>
      </c>
      <c r="F54" s="173">
        <f t="shared" si="20"/>
        <v>2.0831264654099972</v>
      </c>
      <c r="H54" s="68">
        <f t="shared" si="21"/>
        <v>-1.6995304457825697</v>
      </c>
      <c r="I54" s="69">
        <f t="shared" si="22"/>
        <v>43.955910950312024</v>
      </c>
      <c r="J54" s="69">
        <f t="shared" si="23"/>
        <v>42.256380504529453</v>
      </c>
      <c r="L54" t="str">
        <f t="shared" si="24"/>
        <v>34 Culture, media and sports occupations</v>
      </c>
      <c r="M54" s="173">
        <f t="shared" ref="M54:Q54" si="50">M17/M$35*100</f>
        <v>2.5586999524204947</v>
      </c>
      <c r="N54" s="173">
        <f t="shared" si="50"/>
        <v>2.1073773521371035</v>
      </c>
      <c r="O54" s="173">
        <f t="shared" si="50"/>
        <v>2.1746096544530791</v>
      </c>
      <c r="P54" s="173">
        <f t="shared" si="50"/>
        <v>1.9252312349356588</v>
      </c>
      <c r="Q54" s="173">
        <f t="shared" si="50"/>
        <v>2.0688879116887127</v>
      </c>
      <c r="S54" s="68">
        <f t="shared" si="26"/>
        <v>-0.1848867009594076</v>
      </c>
      <c r="T54" s="69">
        <f t="shared" si="27"/>
        <v>37.583238871656754</v>
      </c>
      <c r="U54" s="69">
        <f t="shared" si="28"/>
        <v>37.398352170697343</v>
      </c>
      <c r="W54" t="str">
        <f t="shared" si="29"/>
        <v>34 Culture, media and sports occupations</v>
      </c>
      <c r="X54" s="173">
        <f t="shared" ref="X54:AB54" si="51">X17/X$35*100</f>
        <v>2.2316935290534472</v>
      </c>
      <c r="Y54" s="173">
        <f t="shared" si="51"/>
        <v>2.0603656152642724</v>
      </c>
      <c r="Z54" s="173">
        <f t="shared" si="51"/>
        <v>2.2827048112321515</v>
      </c>
      <c r="AA54" s="173">
        <f t="shared" si="51"/>
        <v>2.0548807497472614</v>
      </c>
      <c r="AB54" s="173">
        <f t="shared" si="51"/>
        <v>2.0971967924719093</v>
      </c>
      <c r="AD54" s="68">
        <f t="shared" si="31"/>
        <v>-3.1324720754353748</v>
      </c>
      <c r="AE54" s="69">
        <f t="shared" si="32"/>
        <v>49.984831707976575</v>
      </c>
      <c r="AF54" s="69">
        <f t="shared" si="33"/>
        <v>46.852359632541194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6.3902653882129732</v>
      </c>
      <c r="C55" s="173">
        <f t="shared" si="52"/>
        <v>6.4889346692653866</v>
      </c>
      <c r="D55" s="173">
        <f t="shared" si="52"/>
        <v>6.7948573932996501</v>
      </c>
      <c r="E55" s="173">
        <f t="shared" si="52"/>
        <v>6.7703170872981708</v>
      </c>
      <c r="F55" s="173">
        <f t="shared" si="52"/>
        <v>6.8863808520145939</v>
      </c>
      <c r="H55" s="68">
        <f t="shared" si="21"/>
        <v>6.5934369805647153</v>
      </c>
      <c r="I55" s="69">
        <f t="shared" si="22"/>
        <v>47.207753810640483</v>
      </c>
      <c r="J55" s="69">
        <f t="shared" si="23"/>
        <v>53.801190791205201</v>
      </c>
      <c r="L55" t="str">
        <f t="shared" si="24"/>
        <v>35 Business and public service associate professionals</v>
      </c>
      <c r="M55" s="173">
        <f t="shared" ref="M55:Q55" si="53">M18/M$35*100</f>
        <v>6.5968079056209632</v>
      </c>
      <c r="N55" s="173">
        <f t="shared" si="53"/>
        <v>6.5795743350954252</v>
      </c>
      <c r="O55" s="173">
        <f t="shared" si="53"/>
        <v>7.0650455009318147</v>
      </c>
      <c r="P55" s="173">
        <f t="shared" si="53"/>
        <v>6.9657418994748435</v>
      </c>
      <c r="Q55" s="173">
        <f t="shared" si="53"/>
        <v>6.9000497049662739</v>
      </c>
      <c r="S55" s="68">
        <f t="shared" si="26"/>
        <v>2.4655580922667779</v>
      </c>
      <c r="T55" s="69">
        <f t="shared" si="27"/>
        <v>38.773163477806612</v>
      </c>
      <c r="U55" s="69">
        <f t="shared" si="28"/>
        <v>41.238721570073388</v>
      </c>
      <c r="W55" t="str">
        <f t="shared" si="29"/>
        <v>35 Business and public service associate professionals</v>
      </c>
      <c r="X55" s="173">
        <f t="shared" ref="X55:AB55" si="54">X18/X$35*100</f>
        <v>6.176692546368467</v>
      </c>
      <c r="Y55" s="173">
        <f t="shared" si="54"/>
        <v>6.3962431323990199</v>
      </c>
      <c r="Z55" s="173">
        <f t="shared" si="54"/>
        <v>6.5265376212938504</v>
      </c>
      <c r="AA55" s="173">
        <f t="shared" si="54"/>
        <v>6.576377945702232</v>
      </c>
      <c r="AB55" s="173">
        <f t="shared" si="54"/>
        <v>6.8728734947818175</v>
      </c>
      <c r="AD55" s="68">
        <f t="shared" si="31"/>
        <v>11.031009982960926</v>
      </c>
      <c r="AE55" s="69">
        <f t="shared" si="32"/>
        <v>56.275149284224746</v>
      </c>
      <c r="AF55" s="69">
        <f t="shared" si="33"/>
        <v>67.306159267185677</v>
      </c>
    </row>
    <row r="56" spans="1:32" x14ac:dyDescent="0.2">
      <c r="A56" t="str">
        <f t="shared" si="19"/>
        <v>41 Administrative occupations</v>
      </c>
      <c r="B56" s="173">
        <f t="shared" si="52"/>
        <v>8.4511853134954897</v>
      </c>
      <c r="C56" s="173">
        <f t="shared" si="52"/>
        <v>7.8832357600844851</v>
      </c>
      <c r="D56" s="173">
        <f t="shared" si="52"/>
        <v>8.2429974985169885</v>
      </c>
      <c r="E56" s="173">
        <f t="shared" si="52"/>
        <v>8.2155211317577095</v>
      </c>
      <c r="F56" s="173">
        <f t="shared" si="52"/>
        <v>7.5327378394404922</v>
      </c>
      <c r="H56" s="68">
        <f t="shared" si="21"/>
        <v>-3.8858212575827689</v>
      </c>
      <c r="I56" s="69">
        <f t="shared" si="22"/>
        <v>50.265606412713581</v>
      </c>
      <c r="J56" s="69">
        <f t="shared" si="23"/>
        <v>46.379785155130818</v>
      </c>
      <c r="L56" t="str">
        <f t="shared" si="24"/>
        <v>41 Administrative occupations</v>
      </c>
      <c r="M56" s="173">
        <f t="shared" ref="M56:Q56" si="55">M19/M$35*100</f>
        <v>4.1783698048861435</v>
      </c>
      <c r="N56" s="173">
        <f t="shared" si="55"/>
        <v>3.7242596630645699</v>
      </c>
      <c r="O56" s="173">
        <f t="shared" si="55"/>
        <v>4.4762334611800219</v>
      </c>
      <c r="P56" s="173">
        <f t="shared" si="55"/>
        <v>4.5446709500209961</v>
      </c>
      <c r="Q56" s="173">
        <f t="shared" si="55"/>
        <v>4.7375571553679485</v>
      </c>
      <c r="S56" s="68">
        <f t="shared" si="26"/>
        <v>11.040750106004516</v>
      </c>
      <c r="T56" s="69">
        <f t="shared" si="27"/>
        <v>38.923006887145789</v>
      </c>
      <c r="U56" s="69">
        <f t="shared" si="28"/>
        <v>49.963756993150305</v>
      </c>
      <c r="W56" t="str">
        <f t="shared" si="29"/>
        <v>41 Administrative occupations</v>
      </c>
      <c r="X56" s="173">
        <f t="shared" ref="X56:AB56" si="56">X19/X$35*100</f>
        <v>12.869439541744207</v>
      </c>
      <c r="Y56" s="173">
        <f t="shared" si="56"/>
        <v>12.13636139435301</v>
      </c>
      <c r="Z56" s="173">
        <f t="shared" si="56"/>
        <v>11.983714573577227</v>
      </c>
      <c r="AA56" s="173">
        <f t="shared" si="56"/>
        <v>11.858464549452851</v>
      </c>
      <c r="AB56" s="173">
        <f t="shared" si="56"/>
        <v>10.294893827463994</v>
      </c>
      <c r="AD56" s="68">
        <f t="shared" si="31"/>
        <v>-9.4227352975994432</v>
      </c>
      <c r="AE56" s="69">
        <f t="shared" si="32"/>
        <v>54.473069535598349</v>
      </c>
      <c r="AF56" s="69">
        <f t="shared" si="33"/>
        <v>45.050334237998904</v>
      </c>
    </row>
    <row r="57" spans="1:32" x14ac:dyDescent="0.2">
      <c r="A57" t="str">
        <f t="shared" si="19"/>
        <v>42 Secretarial and related occupations</v>
      </c>
      <c r="B57" s="173">
        <f t="shared" si="52"/>
        <v>2.5195580765376957</v>
      </c>
      <c r="C57" s="173">
        <f t="shared" si="52"/>
        <v>2.1665609325069215</v>
      </c>
      <c r="D57" s="173">
        <f t="shared" si="52"/>
        <v>2.1565993097016376</v>
      </c>
      <c r="E57" s="173">
        <f t="shared" si="52"/>
        <v>1.9223717820874624</v>
      </c>
      <c r="F57" s="173">
        <f t="shared" si="52"/>
        <v>1.4116461470156068</v>
      </c>
      <c r="H57" s="68">
        <f t="shared" si="21"/>
        <v>-31.154404683044856</v>
      </c>
      <c r="I57" s="69">
        <f t="shared" si="22"/>
        <v>44.827400414586748</v>
      </c>
      <c r="J57" s="69">
        <f t="shared" si="23"/>
        <v>13.672995731541896</v>
      </c>
      <c r="L57" t="str">
        <f t="shared" si="24"/>
        <v>42 Secretarial and related occupations</v>
      </c>
      <c r="M57" s="173">
        <f t="shared" ref="M57:Q57" si="57">M20/M$35*100</f>
        <v>0.23650881398462917</v>
      </c>
      <c r="N57" s="173">
        <f t="shared" si="57"/>
        <v>0.18304077569900395</v>
      </c>
      <c r="O57" s="173">
        <f t="shared" si="57"/>
        <v>0.17431893844475527</v>
      </c>
      <c r="P57" s="173">
        <f t="shared" si="57"/>
        <v>0.16488991037882733</v>
      </c>
      <c r="Q57" s="173">
        <f t="shared" si="57"/>
        <v>0.17956173952524143</v>
      </c>
      <c r="S57" s="68">
        <f t="shared" si="26"/>
        <v>8.0711779787828792</v>
      </c>
      <c r="T57" s="69">
        <f t="shared" si="27"/>
        <v>32.015454742384868</v>
      </c>
      <c r="U57" s="69">
        <f t="shared" si="28"/>
        <v>40.086632721167753</v>
      </c>
      <c r="W57" t="str">
        <f t="shared" si="29"/>
        <v>42 Secretarial and related occupations</v>
      </c>
      <c r="X57" s="173">
        <f t="shared" ref="X57:AB57" si="58">X20/X$35*100</f>
        <v>4.8803181040302492</v>
      </c>
      <c r="Y57" s="173">
        <f t="shared" si="58"/>
        <v>4.1949833682725322</v>
      </c>
      <c r="Z57" s="173">
        <f t="shared" si="58"/>
        <v>4.1251723232530173</v>
      </c>
      <c r="AA57" s="173">
        <f t="shared" si="58"/>
        <v>3.6664928165314241</v>
      </c>
      <c r="AB57" s="173">
        <f t="shared" si="58"/>
        <v>2.6291736375610459</v>
      </c>
      <c r="AD57" s="68">
        <f t="shared" si="31"/>
        <v>-32.800512689386458</v>
      </c>
      <c r="AE57" s="69">
        <f t="shared" si="32"/>
        <v>45.365055814881103</v>
      </c>
      <c r="AF57" s="69">
        <f t="shared" si="33"/>
        <v>12.564543125494646</v>
      </c>
    </row>
    <row r="58" spans="1:32" x14ac:dyDescent="0.2">
      <c r="A58" t="str">
        <f t="shared" si="19"/>
        <v>51 Skilled agricultural and related trades</v>
      </c>
      <c r="B58" s="173">
        <f t="shared" si="52"/>
        <v>1.08942597624483</v>
      </c>
      <c r="C58" s="173">
        <f t="shared" si="52"/>
        <v>1.1901605408200888</v>
      </c>
      <c r="D58" s="173">
        <f t="shared" si="52"/>
        <v>0.91971641331008014</v>
      </c>
      <c r="E58" s="173">
        <f t="shared" si="52"/>
        <v>0.914286609678305</v>
      </c>
      <c r="F58" s="173">
        <f t="shared" si="52"/>
        <v>1.0059522496813194</v>
      </c>
      <c r="H58" s="68">
        <f t="shared" si="21"/>
        <v>15.038498253339311</v>
      </c>
      <c r="I58" s="69">
        <f t="shared" si="22"/>
        <v>59.45771709374803</v>
      </c>
      <c r="J58" s="69">
        <f t="shared" si="23"/>
        <v>74.496215347087343</v>
      </c>
      <c r="L58" t="str">
        <f t="shared" si="24"/>
        <v>51 Skilled agricultural and related trades</v>
      </c>
      <c r="M58" s="173">
        <f t="shared" ref="M58:Q58" si="59">M21/M$35*100</f>
        <v>1.6312114337585324</v>
      </c>
      <c r="N58" s="173">
        <f t="shared" si="59"/>
        <v>2.0086576557863811</v>
      </c>
      <c r="O58" s="173">
        <f t="shared" si="59"/>
        <v>1.3779627528465861</v>
      </c>
      <c r="P58" s="173">
        <f t="shared" si="59"/>
        <v>1.3324242218462801</v>
      </c>
      <c r="Q58" s="173">
        <f t="shared" si="59"/>
        <v>1.4247541672961401</v>
      </c>
      <c r="S58" s="68">
        <f t="shared" si="26"/>
        <v>8.4783601046472281</v>
      </c>
      <c r="T58" s="69">
        <f t="shared" si="27"/>
        <v>52.561580027495417</v>
      </c>
      <c r="U58" s="69">
        <f t="shared" si="28"/>
        <v>61.039940132142647</v>
      </c>
      <c r="W58" t="str">
        <f t="shared" si="29"/>
        <v>51 Skilled agricultural and related trades</v>
      </c>
      <c r="X58" s="173">
        <f t="shared" ref="X58:AB58" si="60">X21/X$35*100</f>
        <v>0.52919914603407714</v>
      </c>
      <c r="Y58" s="173">
        <f t="shared" si="60"/>
        <v>0.35313455653218212</v>
      </c>
      <c r="Z58" s="173">
        <f t="shared" si="60"/>
        <v>0.46463882153717956</v>
      </c>
      <c r="AA58" s="173">
        <f t="shared" si="60"/>
        <v>0.49932778909864983</v>
      </c>
      <c r="AB58" s="173">
        <f t="shared" si="60"/>
        <v>0.5920984222249559</v>
      </c>
      <c r="AD58" s="68">
        <f t="shared" si="31"/>
        <v>34.359134194276585</v>
      </c>
      <c r="AE58" s="69">
        <f t="shared" si="32"/>
        <v>79.767922555265187</v>
      </c>
      <c r="AF58" s="69">
        <f t="shared" si="33"/>
        <v>114.12705674954178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3.1257526211711371</v>
      </c>
      <c r="C59" s="173">
        <f t="shared" si="52"/>
        <v>3.1264164900431783</v>
      </c>
      <c r="D59" s="173">
        <f t="shared" si="52"/>
        <v>2.7767205086925553</v>
      </c>
      <c r="E59" s="173">
        <f t="shared" si="52"/>
        <v>2.7524983720333833</v>
      </c>
      <c r="F59" s="173">
        <f t="shared" si="52"/>
        <v>2.5604630497571153</v>
      </c>
      <c r="H59" s="68">
        <f t="shared" si="21"/>
        <v>-3.0146540301426081</v>
      </c>
      <c r="I59" s="69">
        <f t="shared" si="22"/>
        <v>38.087539074736348</v>
      </c>
      <c r="J59" s="69">
        <f t="shared" si="23"/>
        <v>35.07288504459374</v>
      </c>
      <c r="L59" t="str">
        <f t="shared" si="24"/>
        <v>52 Skilled metal, electrical and electronic trades</v>
      </c>
      <c r="M59" s="173">
        <f t="shared" ref="M59:Q59" si="61">M22/M$35*100</f>
        <v>6.0087431974391139</v>
      </c>
      <c r="N59" s="173">
        <f t="shared" si="61"/>
        <v>5.9485769856885318</v>
      </c>
      <c r="O59" s="173">
        <f t="shared" si="61"/>
        <v>5.3946342793189261</v>
      </c>
      <c r="P59" s="173">
        <f t="shared" si="61"/>
        <v>5.2081919821608373</v>
      </c>
      <c r="Q59" s="173">
        <f t="shared" si="61"/>
        <v>4.7452428278162628</v>
      </c>
      <c r="S59" s="68">
        <f t="shared" si="26"/>
        <v>-7.7137311957639776</v>
      </c>
      <c r="T59" s="69">
        <f t="shared" si="27"/>
        <v>35.819425515983305</v>
      </c>
      <c r="U59" s="69">
        <f t="shared" si="28"/>
        <v>28.105694320219328</v>
      </c>
      <c r="W59" t="str">
        <f t="shared" si="29"/>
        <v>52 Skilled metal, electrical and electronic trades</v>
      </c>
      <c r="X59" s="173">
        <f t="shared" ref="X59:AB59" si="62">X22/X$35*100</f>
        <v>0.14463038972172423</v>
      </c>
      <c r="Y59" s="173">
        <f t="shared" si="62"/>
        <v>0.24036885042102812</v>
      </c>
      <c r="Z59" s="173">
        <f t="shared" si="62"/>
        <v>0.17690946511552927</v>
      </c>
      <c r="AA59" s="173">
        <f t="shared" si="62"/>
        <v>0.31547358758486066</v>
      </c>
      <c r="AB59" s="173">
        <f t="shared" si="62"/>
        <v>0.4014961604731303</v>
      </c>
      <c r="AD59" s="68">
        <f t="shared" si="31"/>
        <v>139.28700448534761</v>
      </c>
      <c r="AE59" s="69">
        <f t="shared" si="32"/>
        <v>106.77258291128592</v>
      </c>
      <c r="AF59" s="69">
        <f t="shared" si="33"/>
        <v>246.05958739663353</v>
      </c>
    </row>
    <row r="60" spans="1:32" x14ac:dyDescent="0.2">
      <c r="A60" t="str">
        <f t="shared" si="19"/>
        <v>53 Skilled construction and building trades</v>
      </c>
      <c r="B60" s="173">
        <f t="shared" si="52"/>
        <v>2.8613026423995467</v>
      </c>
      <c r="C60" s="173">
        <f t="shared" si="52"/>
        <v>2.593408823055221</v>
      </c>
      <c r="D60" s="173">
        <f t="shared" si="52"/>
        <v>2.3571572426049987</v>
      </c>
      <c r="E60" s="173">
        <f t="shared" si="52"/>
        <v>2.3312193125039982</v>
      </c>
      <c r="F60" s="173">
        <f t="shared" si="52"/>
        <v>2.0225806858645821</v>
      </c>
      <c r="H60" s="68">
        <f t="shared" si="21"/>
        <v>-9.7521061228520693</v>
      </c>
      <c r="I60" s="69">
        <f t="shared" si="22"/>
        <v>40.750911539423221</v>
      </c>
      <c r="J60" s="69">
        <f t="shared" si="23"/>
        <v>30.998805416571152</v>
      </c>
      <c r="L60" t="str">
        <f t="shared" si="24"/>
        <v>53 Skilled construction and building trades</v>
      </c>
      <c r="M60" s="173">
        <f t="shared" ref="M60:Q60" si="63">M23/M$35*100</f>
        <v>5.5394751209752791</v>
      </c>
      <c r="N60" s="173">
        <f t="shared" si="63"/>
        <v>5.0290137709708951</v>
      </c>
      <c r="O60" s="173">
        <f t="shared" si="63"/>
        <v>4.6318768200996621</v>
      </c>
      <c r="P60" s="173">
        <f t="shared" si="63"/>
        <v>4.6168799685797808</v>
      </c>
      <c r="Q60" s="173">
        <f t="shared" si="63"/>
        <v>3.9966453925443339</v>
      </c>
      <c r="S60" s="68">
        <f t="shared" si="26"/>
        <v>-9.472762211137173</v>
      </c>
      <c r="T60" s="69">
        <f t="shared" si="27"/>
        <v>40.814135357659815</v>
      </c>
      <c r="U60" s="69">
        <f t="shared" si="28"/>
        <v>31.341373146522645</v>
      </c>
      <c r="W60" t="str">
        <f t="shared" si="29"/>
        <v>53 Skilled construction and building trades</v>
      </c>
      <c r="X60" s="173">
        <f t="shared" ref="X60:AB60" si="64">X23/X$35*100</f>
        <v>9.1970137028221863E-2</v>
      </c>
      <c r="Y60" s="173">
        <f t="shared" si="64"/>
        <v>0.10266744890930089</v>
      </c>
      <c r="Z60" s="173">
        <f t="shared" si="64"/>
        <v>9.8167223542401913E-2</v>
      </c>
      <c r="AA60" s="173">
        <f t="shared" si="64"/>
        <v>6.2934847078984765E-2</v>
      </c>
      <c r="AB60" s="173">
        <f t="shared" si="64"/>
        <v>7.1839296811726891E-2</v>
      </c>
      <c r="AD60" s="68">
        <f t="shared" si="31"/>
        <v>-22.84139794416955</v>
      </c>
      <c r="AE60" s="69">
        <f t="shared" si="32"/>
        <v>37.788416305944786</v>
      </c>
      <c r="AF60" s="69">
        <f t="shared" si="33"/>
        <v>14.947018361775232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2.4781447854741336</v>
      </c>
      <c r="C61" s="173">
        <f t="shared" si="52"/>
        <v>2.1593660048969334</v>
      </c>
      <c r="D61" s="173">
        <f t="shared" si="52"/>
        <v>2.0167810452798527</v>
      </c>
      <c r="E61" s="173">
        <f t="shared" si="52"/>
        <v>2.1544885933255644</v>
      </c>
      <c r="F61" s="173">
        <f t="shared" si="52"/>
        <v>2.2035501834808255</v>
      </c>
      <c r="H61" s="68">
        <f t="shared" si="21"/>
        <v>14.916917750602316</v>
      </c>
      <c r="I61" s="69">
        <f t="shared" si="22"/>
        <v>47.109375018997149</v>
      </c>
      <c r="J61" s="69">
        <f t="shared" si="23"/>
        <v>62.026292769599465</v>
      </c>
      <c r="L61" t="str">
        <f t="shared" si="24"/>
        <v>54 Textiles, printing and other skilled trades</v>
      </c>
      <c r="M61" s="173">
        <f t="shared" ref="M61:Q61" si="65">M24/M$35*100</f>
        <v>3.0937784839522742</v>
      </c>
      <c r="N61" s="173">
        <f t="shared" si="65"/>
        <v>2.7405251126909014</v>
      </c>
      <c r="O61" s="173">
        <f t="shared" si="65"/>
        <v>2.3647108131091699</v>
      </c>
      <c r="P61" s="173">
        <f t="shared" si="65"/>
        <v>2.5315718922997905</v>
      </c>
      <c r="Q61" s="173">
        <f t="shared" si="65"/>
        <v>2.5759391251064874</v>
      </c>
      <c r="S61" s="68">
        <f t="shared" si="26"/>
        <v>14.287362963861092</v>
      </c>
      <c r="T61" s="69">
        <f t="shared" si="27"/>
        <v>35.628542281021048</v>
      </c>
      <c r="U61" s="69">
        <f t="shared" si="28"/>
        <v>49.915905244882133</v>
      </c>
      <c r="W61" t="str">
        <f t="shared" si="29"/>
        <v>54 Textiles, printing and other skilled trades</v>
      </c>
      <c r="X61" s="173">
        <f t="shared" ref="X61:AB61" si="66">X24/X$35*100</f>
        <v>1.841556057064768</v>
      </c>
      <c r="Y61" s="173">
        <f t="shared" si="66"/>
        <v>1.5650508077698582</v>
      </c>
      <c r="Z61" s="173">
        <f t="shared" si="66"/>
        <v>1.6712571923015243</v>
      </c>
      <c r="AA61" s="173">
        <f t="shared" si="66"/>
        <v>1.7802719803035123</v>
      </c>
      <c r="AB61" s="173">
        <f t="shared" si="66"/>
        <v>1.835560968741982</v>
      </c>
      <c r="AD61" s="68">
        <f t="shared" si="31"/>
        <v>15.801533617965779</v>
      </c>
      <c r="AE61" s="69">
        <f t="shared" si="32"/>
        <v>63.241611679648898</v>
      </c>
      <c r="AF61" s="69">
        <f t="shared" si="33"/>
        <v>79.043145297614686</v>
      </c>
    </row>
    <row r="62" spans="1:32" x14ac:dyDescent="0.2">
      <c r="A62" t="str">
        <f t="shared" si="19"/>
        <v>61 Caring personal service occupations</v>
      </c>
      <c r="B62" s="173">
        <f t="shared" si="52"/>
        <v>7.664602568666866</v>
      </c>
      <c r="C62" s="173">
        <f t="shared" si="52"/>
        <v>7.4878719130361455</v>
      </c>
      <c r="D62" s="173">
        <f t="shared" si="52"/>
        <v>7.356934326061257</v>
      </c>
      <c r="E62" s="173">
        <f t="shared" si="52"/>
        <v>7.4777792679294075</v>
      </c>
      <c r="F62" s="173">
        <f t="shared" si="52"/>
        <v>7.6743731642500101</v>
      </c>
      <c r="H62" s="68">
        <f t="shared" si="21"/>
        <v>9.7149496336539034</v>
      </c>
      <c r="I62" s="69">
        <f t="shared" si="22"/>
        <v>57.878837552745068</v>
      </c>
      <c r="J62" s="69">
        <f t="shared" si="23"/>
        <v>67.59378718639897</v>
      </c>
      <c r="L62" t="str">
        <f t="shared" si="24"/>
        <v>61 Caring personal service occupations</v>
      </c>
      <c r="M62" s="173">
        <f t="shared" ref="M62:Q62" si="67">M25/M$35*100</f>
        <v>2.8866523531019923</v>
      </c>
      <c r="N62" s="173">
        <f t="shared" si="67"/>
        <v>2.6858862035044386</v>
      </c>
      <c r="O62" s="173">
        <f t="shared" si="67"/>
        <v>2.786952310812941</v>
      </c>
      <c r="P62" s="173">
        <f t="shared" si="67"/>
        <v>3.2496575214413945</v>
      </c>
      <c r="Q62" s="173">
        <f t="shared" si="67"/>
        <v>3.6364566830207119</v>
      </c>
      <c r="S62" s="68">
        <f t="shared" si="26"/>
        <v>36.895614371786124</v>
      </c>
      <c r="T62" s="69">
        <f t="shared" si="27"/>
        <v>54.239098968095924</v>
      </c>
      <c r="U62" s="69">
        <f t="shared" si="28"/>
        <v>91.13471333988204</v>
      </c>
      <c r="W62" t="str">
        <f t="shared" si="29"/>
        <v>61 Caring personal service occupations</v>
      </c>
      <c r="X62" s="173">
        <f t="shared" ref="X62:AB62" si="68">X25/X$35*100</f>
        <v>12.605185352956569</v>
      </c>
      <c r="Y62" s="173">
        <f t="shared" si="68"/>
        <v>12.398563400595956</v>
      </c>
      <c r="Z62" s="173">
        <f t="shared" si="68"/>
        <v>11.895315171717709</v>
      </c>
      <c r="AA62" s="173">
        <f t="shared" si="68"/>
        <v>11.673757726057289</v>
      </c>
      <c r="AB62" s="173">
        <f t="shared" si="68"/>
        <v>11.664582187702507</v>
      </c>
      <c r="AD62" s="68">
        <f t="shared" si="31"/>
        <v>3.3908295999999107</v>
      </c>
      <c r="AE62" s="69">
        <f t="shared" si="32"/>
        <v>58.725694828761142</v>
      </c>
      <c r="AF62" s="69">
        <f t="shared" si="33"/>
        <v>62.116524428761053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2.7028285031337234</v>
      </c>
      <c r="C63" s="173">
        <f t="shared" si="52"/>
        <v>2.6987216230292081</v>
      </c>
      <c r="D63" s="173">
        <f t="shared" si="52"/>
        <v>2.539504689110661</v>
      </c>
      <c r="E63" s="173">
        <f t="shared" si="52"/>
        <v>2.3156708899343901</v>
      </c>
      <c r="F63" s="173">
        <f t="shared" si="52"/>
        <v>2.2800827758958313</v>
      </c>
      <c r="H63" s="68">
        <f t="shared" si="21"/>
        <v>-5.5675256749998976</v>
      </c>
      <c r="I63" s="69">
        <f t="shared" si="22"/>
        <v>47.681588331196636</v>
      </c>
      <c r="J63" s="69">
        <f t="shared" si="23"/>
        <v>42.11406265619673</v>
      </c>
      <c r="L63" t="str">
        <f t="shared" si="24"/>
        <v>62 Leisure, travel and related personal service occupations</v>
      </c>
      <c r="M63" s="173">
        <f t="shared" ref="M63:Q63" si="69">M26/M$35*100</f>
        <v>1.5471948479687352</v>
      </c>
      <c r="N63" s="173">
        <f t="shared" si="69"/>
        <v>1.6482179128500944</v>
      </c>
      <c r="O63" s="173">
        <f t="shared" si="69"/>
        <v>1.540919545495836</v>
      </c>
      <c r="P63" s="173">
        <f t="shared" si="69"/>
        <v>1.4756777809232311</v>
      </c>
      <c r="Q63" s="173">
        <f t="shared" si="69"/>
        <v>1.5940795016373057</v>
      </c>
      <c r="S63" s="68">
        <f t="shared" si="26"/>
        <v>8.5352140453768808</v>
      </c>
      <c r="T63" s="69">
        <f t="shared" si="27"/>
        <v>44.36105111237805</v>
      </c>
      <c r="U63" s="69">
        <f t="shared" si="28"/>
        <v>52.896265157754939</v>
      </c>
      <c r="W63" t="str">
        <f t="shared" si="29"/>
        <v>62 Leisure, travel and related personal service occupations</v>
      </c>
      <c r="X63" s="173">
        <f t="shared" ref="X63:AB63" si="70">X26/X$35*100</f>
        <v>3.8977977857885246</v>
      </c>
      <c r="Y63" s="173">
        <f t="shared" si="70"/>
        <v>3.7730062917625604</v>
      </c>
      <c r="Z63" s="173">
        <f t="shared" si="70"/>
        <v>3.5311846724053852</v>
      </c>
      <c r="AA63" s="173">
        <f t="shared" si="70"/>
        <v>3.1492781514363313</v>
      </c>
      <c r="AB63" s="173">
        <f t="shared" si="70"/>
        <v>2.9579810107377225</v>
      </c>
      <c r="AD63" s="68">
        <f t="shared" si="31"/>
        <v>-11.679048956778832</v>
      </c>
      <c r="AE63" s="69">
        <f t="shared" si="32"/>
        <v>49.120566921399153</v>
      </c>
      <c r="AF63" s="69">
        <f t="shared" si="33"/>
        <v>37.441517964620324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0.11752753478162899</v>
      </c>
      <c r="C64" s="173">
        <f t="shared" si="52"/>
        <v>9.7330197564927667E-2</v>
      </c>
      <c r="D64" s="173">
        <f t="shared" si="52"/>
        <v>0.12039829298972585</v>
      </c>
      <c r="E64" s="173">
        <f t="shared" si="52"/>
        <v>9.0648556793711504E-2</v>
      </c>
      <c r="F64" s="173">
        <f t="shared" si="52"/>
        <v>9.3422643230235677E-2</v>
      </c>
      <c r="H64" s="68">
        <f t="shared" si="21"/>
        <v>-18.388455746884574</v>
      </c>
      <c r="I64" s="69">
        <f t="shared" si="22"/>
        <v>39.540799068858583</v>
      </c>
      <c r="J64" s="69">
        <f t="shared" si="23"/>
        <v>21.152343321974008</v>
      </c>
      <c r="L64" t="str">
        <f t="shared" si="24"/>
        <v>63 Community and civil enforcement occupations</v>
      </c>
      <c r="M64" s="173">
        <f t="shared" ref="M64:Q64" si="71">M27/M$35*100</f>
        <v>0.17318396679361303</v>
      </c>
      <c r="N64" s="173">
        <f t="shared" si="71"/>
        <v>0.12306154791172966</v>
      </c>
      <c r="O64" s="173">
        <f t="shared" si="71"/>
        <v>0.18225807861220403</v>
      </c>
      <c r="P64" s="173">
        <f t="shared" si="71"/>
        <v>0.10081802333984473</v>
      </c>
      <c r="Q64" s="173">
        <f t="shared" si="71"/>
        <v>0.11008863516254017</v>
      </c>
      <c r="S64" s="68">
        <f t="shared" si="26"/>
        <v>-36.628154641692447</v>
      </c>
      <c r="T64" s="69">
        <f t="shared" si="27"/>
        <v>25.391354088064976</v>
      </c>
      <c r="U64" s="69">
        <f t="shared" si="28"/>
        <v>-11.236800553627466</v>
      </c>
      <c r="W64" t="str">
        <f t="shared" si="29"/>
        <v>63 Community and civil enforcement occupations</v>
      </c>
      <c r="X64" s="173">
        <f t="shared" ref="X64:AB64" si="72">X27/X$35*100</f>
        <v>5.9976660991101716E-2</v>
      </c>
      <c r="Y64" s="173">
        <f t="shared" si="72"/>
        <v>7.1016349345711965E-2</v>
      </c>
      <c r="Z64" s="173">
        <f t="shared" si="72"/>
        <v>5.8966264318992379E-2</v>
      </c>
      <c r="AA64" s="173">
        <f t="shared" si="72"/>
        <v>8.0556401194438437E-2</v>
      </c>
      <c r="AB64" s="173">
        <f t="shared" si="72"/>
        <v>7.69535578238872E-2</v>
      </c>
      <c r="AD64" s="68">
        <f t="shared" si="31"/>
        <v>37.598555476377186</v>
      </c>
      <c r="AE64" s="69">
        <f t="shared" si="32"/>
        <v>82.972718614861449</v>
      </c>
      <c r="AF64" s="69">
        <f t="shared" si="33"/>
        <v>120.57127409123865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6.3359017441724061</v>
      </c>
      <c r="C65" s="173">
        <f t="shared" si="73"/>
        <v>5.7908043938467042</v>
      </c>
      <c r="D65" s="173">
        <f t="shared" si="73"/>
        <v>5.9144950292094478</v>
      </c>
      <c r="E65" s="173">
        <f t="shared" si="73"/>
        <v>5.7457403195517056</v>
      </c>
      <c r="F65" s="173">
        <f t="shared" si="73"/>
        <v>5.4270289184758518</v>
      </c>
      <c r="H65" s="68">
        <f t="shared" si="21"/>
        <v>-3.4917947707652219</v>
      </c>
      <c r="I65" s="69">
        <f t="shared" si="22"/>
        <v>43.253811545627585</v>
      </c>
      <c r="J65" s="69">
        <f t="shared" si="23"/>
        <v>39.76201677486236</v>
      </c>
      <c r="L65" t="str">
        <f t="shared" si="24"/>
        <v>71 Sales occupations</v>
      </c>
      <c r="M65" s="173">
        <f t="shared" ref="M65:Q65" si="74">M28/M$35*100</f>
        <v>5.369321668200369</v>
      </c>
      <c r="N65" s="173">
        <f t="shared" si="74"/>
        <v>5.1858257274026531</v>
      </c>
      <c r="O65" s="173">
        <f t="shared" si="74"/>
        <v>5.3523307089894221</v>
      </c>
      <c r="P65" s="173">
        <f t="shared" si="74"/>
        <v>5.2708370878206141</v>
      </c>
      <c r="Q65" s="173">
        <f t="shared" si="74"/>
        <v>5.1456863584227372</v>
      </c>
      <c r="S65" s="68">
        <f t="shared" si="26"/>
        <v>0.86512370778062397</v>
      </c>
      <c r="T65" s="69">
        <f t="shared" si="27"/>
        <v>33.42999614481635</v>
      </c>
      <c r="U65" s="69">
        <f t="shared" si="28"/>
        <v>34.295119852596976</v>
      </c>
      <c r="W65" t="str">
        <f t="shared" si="29"/>
        <v>71 Sales occupations</v>
      </c>
      <c r="X65" s="173">
        <f t="shared" ref="X65:AB65" si="75">X28/X$35*100</f>
        <v>7.335382414236344</v>
      </c>
      <c r="Y65" s="173">
        <f t="shared" si="75"/>
        <v>6.4094783689826702</v>
      </c>
      <c r="Z65" s="173">
        <f t="shared" si="75"/>
        <v>6.4727720146516692</v>
      </c>
      <c r="AA65" s="173">
        <f t="shared" si="75"/>
        <v>6.2170332125943757</v>
      </c>
      <c r="AB65" s="173">
        <f t="shared" si="75"/>
        <v>5.7050474527927015</v>
      </c>
      <c r="AD65" s="68">
        <f t="shared" si="31"/>
        <v>-7.0696149558794259</v>
      </c>
      <c r="AE65" s="69">
        <f t="shared" si="32"/>
        <v>51.32094550944506</v>
      </c>
      <c r="AF65" s="69">
        <f t="shared" si="33"/>
        <v>44.25133055356563</v>
      </c>
    </row>
    <row r="66" spans="1:32" x14ac:dyDescent="0.2">
      <c r="A66" t="str">
        <f t="shared" si="19"/>
        <v>72 Customer service occupations</v>
      </c>
      <c r="B66" s="173">
        <f t="shared" si="73"/>
        <v>1.4702275615412825</v>
      </c>
      <c r="C66" s="173">
        <f t="shared" si="73"/>
        <v>1.5106727214157432</v>
      </c>
      <c r="D66" s="173">
        <f t="shared" si="73"/>
        <v>1.5698551562555352</v>
      </c>
      <c r="E66" s="173">
        <f t="shared" si="73"/>
        <v>1.7035075066835981</v>
      </c>
      <c r="F66" s="173">
        <f t="shared" si="73"/>
        <v>1.8359447166867633</v>
      </c>
      <c r="H66" s="68">
        <f t="shared" si="21"/>
        <v>23.004157417426125</v>
      </c>
      <c r="I66" s="69">
        <f t="shared" si="22"/>
        <v>51.49329623518647</v>
      </c>
      <c r="J66" s="69">
        <f t="shared" si="23"/>
        <v>74.497453652612606</v>
      </c>
      <c r="L66" t="str">
        <f t="shared" si="24"/>
        <v>72 Customer service occupations</v>
      </c>
      <c r="M66" s="173">
        <f t="shared" ref="M66:Q66" si="76">M29/M$35*100</f>
        <v>1.033981177132987</v>
      </c>
      <c r="N66" s="173">
        <f t="shared" si="76"/>
        <v>0.91264526779063826</v>
      </c>
      <c r="O66" s="173">
        <f t="shared" si="76"/>
        <v>1.0894828712473932</v>
      </c>
      <c r="P66" s="173">
        <f t="shared" si="76"/>
        <v>1.3315486343403724</v>
      </c>
      <c r="Q66" s="173">
        <f t="shared" si="76"/>
        <v>1.5388692187582589</v>
      </c>
      <c r="S66" s="68">
        <f t="shared" si="26"/>
        <v>48.191044760005845</v>
      </c>
      <c r="T66" s="69">
        <f t="shared" si="27"/>
        <v>43.7829095714647</v>
      </c>
      <c r="U66" s="69">
        <f t="shared" si="28"/>
        <v>91.973954331470551</v>
      </c>
      <c r="W66" t="str">
        <f t="shared" si="29"/>
        <v>72 Customer service occupations</v>
      </c>
      <c r="X66" s="173">
        <f t="shared" ref="X66:AB66" si="77">X29/X$35*100</f>
        <v>1.921322964229867</v>
      </c>
      <c r="Y66" s="173">
        <f t="shared" si="77"/>
        <v>2.1222381244561155</v>
      </c>
      <c r="Z66" s="173">
        <f t="shared" si="77"/>
        <v>2.0469056938267909</v>
      </c>
      <c r="AA66" s="173">
        <f t="shared" si="77"/>
        <v>2.0726386503073853</v>
      </c>
      <c r="AB66" s="173">
        <f t="shared" si="77"/>
        <v>2.1295103062652991</v>
      </c>
      <c r="AD66" s="68">
        <f t="shared" si="31"/>
        <v>9.690924843492347</v>
      </c>
      <c r="AE66" s="69">
        <f t="shared" si="32"/>
        <v>55.568836395940934</v>
      </c>
      <c r="AF66" s="69">
        <f t="shared" si="33"/>
        <v>65.259761239433288</v>
      </c>
    </row>
    <row r="67" spans="1:32" x14ac:dyDescent="0.2">
      <c r="A67" t="str">
        <f t="shared" si="19"/>
        <v>81 Process, plant and machine operatives</v>
      </c>
      <c r="B67" s="173">
        <f t="shared" si="73"/>
        <v>1.4996708027529773</v>
      </c>
      <c r="C67" s="173">
        <f t="shared" si="73"/>
        <v>1.4637867603742629</v>
      </c>
      <c r="D67" s="173">
        <f t="shared" si="73"/>
        <v>1.3209208525597043</v>
      </c>
      <c r="E67" s="173">
        <f t="shared" si="73"/>
        <v>1.374551455313868</v>
      </c>
      <c r="F67" s="173">
        <f t="shared" si="73"/>
        <v>1.2668136308721196</v>
      </c>
      <c r="H67" s="68">
        <f t="shared" si="21"/>
        <v>0.86853331687258006</v>
      </c>
      <c r="I67" s="69">
        <f t="shared" si="22"/>
        <v>39.614813984123636</v>
      </c>
      <c r="J67" s="69">
        <f t="shared" si="23"/>
        <v>40.483347300996222</v>
      </c>
      <c r="L67" t="str">
        <f t="shared" si="24"/>
        <v>81 Process, plant and machine operatives</v>
      </c>
      <c r="M67" s="173">
        <f t="shared" ref="M67:Q67" si="78">M30/M$35*100</f>
        <v>2.4546684564190189</v>
      </c>
      <c r="N67" s="173">
        <f t="shared" si="78"/>
        <v>2.4126312637837874</v>
      </c>
      <c r="O67" s="173">
        <f t="shared" si="78"/>
        <v>2.2032465937817869</v>
      </c>
      <c r="P67" s="173">
        <f t="shared" si="78"/>
        <v>2.2475582525040445</v>
      </c>
      <c r="Q67" s="173">
        <f t="shared" si="78"/>
        <v>2.0443831436441164</v>
      </c>
      <c r="S67" s="68">
        <f t="shared" si="26"/>
        <v>-2.649129816164344</v>
      </c>
      <c r="T67" s="69">
        <f t="shared" si="27"/>
        <v>36.63704344840243</v>
      </c>
      <c r="U67" s="69">
        <f t="shared" si="28"/>
        <v>33.98791363223809</v>
      </c>
      <c r="W67" t="str">
        <f t="shared" si="29"/>
        <v>81 Process, plant and machine operatives</v>
      </c>
      <c r="X67" s="173">
        <f t="shared" ref="X67:AB67" si="79">X30/X$35*100</f>
        <v>0.51216679918067165</v>
      </c>
      <c r="Y67" s="173">
        <f t="shared" si="79"/>
        <v>0.49346262620155151</v>
      </c>
      <c r="Z67" s="173">
        <f t="shared" si="79"/>
        <v>0.44469634440387562</v>
      </c>
      <c r="AA67" s="173">
        <f t="shared" si="79"/>
        <v>0.50818148433281451</v>
      </c>
      <c r="AB67" s="173">
        <f t="shared" si="79"/>
        <v>0.49843100070939206</v>
      </c>
      <c r="AD67" s="68">
        <f t="shared" si="31"/>
        <v>18.176268506398177</v>
      </c>
      <c r="AE67" s="69">
        <f t="shared" si="32"/>
        <v>54.266149810855204</v>
      </c>
      <c r="AF67" s="69">
        <f t="shared" si="33"/>
        <v>72.44241831725337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3.4113200552886145</v>
      </c>
      <c r="C68" s="173">
        <f t="shared" si="73"/>
        <v>3.6962121066346132</v>
      </c>
      <c r="D68" s="173">
        <f t="shared" si="73"/>
        <v>3.0865698438754285</v>
      </c>
      <c r="E68" s="173">
        <f t="shared" si="73"/>
        <v>2.9844740314016027</v>
      </c>
      <c r="F68" s="173">
        <f t="shared" si="73"/>
        <v>2.7988317061761574</v>
      </c>
      <c r="H68" s="68">
        <f t="shared" si="21"/>
        <v>-4.6280964741872062</v>
      </c>
      <c r="I68" s="69">
        <f t="shared" si="22"/>
        <v>51.27172973123524</v>
      </c>
      <c r="J68" s="69">
        <f t="shared" si="23"/>
        <v>46.64363325704803</v>
      </c>
      <c r="L68" t="str">
        <f t="shared" si="24"/>
        <v>82 Transport and mobile machine drivers and operatives</v>
      </c>
      <c r="M68" s="173">
        <f t="shared" ref="M68:Q68" si="80">M31/M$35*100</f>
        <v>6.1190408571697246</v>
      </c>
      <c r="N68" s="173">
        <f t="shared" si="80"/>
        <v>6.734956611333839</v>
      </c>
      <c r="O68" s="173">
        <f t="shared" si="80"/>
        <v>5.687814927189776</v>
      </c>
      <c r="P68" s="173">
        <f t="shared" si="80"/>
        <v>5.3423291108902893</v>
      </c>
      <c r="Q68" s="173">
        <f t="shared" si="80"/>
        <v>4.9186213085160428</v>
      </c>
      <c r="S68" s="68">
        <f t="shared" si="26"/>
        <v>-9.2725752075773542</v>
      </c>
      <c r="T68" s="69">
        <f t="shared" si="27"/>
        <v>48.801913777386176</v>
      </c>
      <c r="U68" s="69">
        <f t="shared" si="28"/>
        <v>39.529338569808822</v>
      </c>
      <c r="W68" t="str">
        <f t="shared" si="29"/>
        <v>82 Transport and mobile machine drivers and operatives</v>
      </c>
      <c r="X68" s="173">
        <f t="shared" ref="X68:AB68" si="81">X31/X$35*100</f>
        <v>0.61143345645863256</v>
      </c>
      <c r="Y68" s="173">
        <f t="shared" si="81"/>
        <v>0.58867750017471765</v>
      </c>
      <c r="Z68" s="173">
        <f t="shared" si="81"/>
        <v>0.50331222457156921</v>
      </c>
      <c r="AA68" s="173">
        <f t="shared" si="81"/>
        <v>0.64454398346962927</v>
      </c>
      <c r="AB68" s="173">
        <f t="shared" si="81"/>
        <v>0.70408714214240897</v>
      </c>
      <c r="AD68" s="68">
        <f t="shared" si="31"/>
        <v>47.495143453920761</v>
      </c>
      <c r="AE68" s="69">
        <f t="shared" si="32"/>
        <v>78.989546289471889</v>
      </c>
      <c r="AF68" s="69">
        <f t="shared" si="33"/>
        <v>126.48468974339266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1.4066545678649029</v>
      </c>
      <c r="C69" s="173">
        <f t="shared" si="73"/>
        <v>1.1986115138846221</v>
      </c>
      <c r="D69" s="173">
        <f t="shared" si="73"/>
        <v>1.0854636668302802</v>
      </c>
      <c r="E69" s="173">
        <f t="shared" si="73"/>
        <v>1.923027328762313</v>
      </c>
      <c r="F69" s="173">
        <f t="shared" si="73"/>
        <v>2.0583556766746556</v>
      </c>
      <c r="H69" s="68">
        <f t="shared" si="21"/>
        <v>99.445804407769387</v>
      </c>
      <c r="I69" s="69">
        <f t="shared" si="22"/>
        <v>77.027070068174183</v>
      </c>
      <c r="J69" s="69">
        <f t="shared" si="23"/>
        <v>176.47287447594357</v>
      </c>
      <c r="L69" t="str">
        <f t="shared" si="24"/>
        <v>91 Elementary trades and related occupations</v>
      </c>
      <c r="M69" s="173">
        <f t="shared" ref="M69:Q70" si="82">M32/M$35*100</f>
        <v>2.2468161857213098</v>
      </c>
      <c r="N69" s="173">
        <f t="shared" si="82"/>
        <v>1.9773057616939249</v>
      </c>
      <c r="O69" s="173">
        <f t="shared" si="82"/>
        <v>1.8138902030319266</v>
      </c>
      <c r="P69" s="173">
        <f t="shared" si="82"/>
        <v>2.4184543484870829</v>
      </c>
      <c r="Q69" s="173">
        <f t="shared" si="82"/>
        <v>2.4897215035058808</v>
      </c>
      <c r="S69" s="68">
        <f t="shared" si="26"/>
        <v>44.005947480972111</v>
      </c>
      <c r="T69" s="69">
        <f t="shared" si="27"/>
        <v>44.582604516190159</v>
      </c>
      <c r="U69" s="69">
        <f t="shared" si="28"/>
        <v>88.58855199716227</v>
      </c>
      <c r="W69" t="str">
        <f t="shared" si="29"/>
        <v>91 Elementary trades and related occupations</v>
      </c>
      <c r="X69" s="173">
        <f t="shared" ref="X69:AB70" si="83">X32/X$35*100</f>
        <v>0.53789540589619711</v>
      </c>
      <c r="Y69" s="173">
        <f t="shared" si="83"/>
        <v>0.40228944100992575</v>
      </c>
      <c r="Z69" s="173">
        <f t="shared" si="83"/>
        <v>0.36207415931472386</v>
      </c>
      <c r="AA69" s="173">
        <f t="shared" si="83"/>
        <v>1.4313666749350367</v>
      </c>
      <c r="AB69" s="173">
        <f t="shared" si="83"/>
        <v>1.6320863809543611</v>
      </c>
      <c r="AD69" s="68">
        <f t="shared" si="31"/>
        <v>375.26342757369292</v>
      </c>
      <c r="AE69" s="69">
        <f t="shared" si="32"/>
        <v>238.44082308800645</v>
      </c>
      <c r="AF69" s="69">
        <f t="shared" si="33"/>
        <v>613.70425066169946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10.647031466482018</v>
      </c>
      <c r="C70" s="173">
        <f t="shared" si="73"/>
        <v>10.307586131055471</v>
      </c>
      <c r="D70" s="173">
        <f t="shared" si="73"/>
        <v>9.6248017626103</v>
      </c>
      <c r="E70" s="173">
        <f t="shared" si="73"/>
        <v>8.5749728884437069</v>
      </c>
      <c r="F70" s="173">
        <f t="shared" si="73"/>
        <v>7.8105605413133175</v>
      </c>
      <c r="H70" s="68">
        <f t="shared" si="21"/>
        <v>-14.648691378272405</v>
      </c>
      <c r="I70" s="69">
        <f t="shared" si="22"/>
        <v>43.504899097380971</v>
      </c>
      <c r="J70" s="69">
        <f t="shared" si="23"/>
        <v>28.856207719108568</v>
      </c>
      <c r="L70" t="str">
        <f t="shared" si="24"/>
        <v>92 Elementary administration and service occupations</v>
      </c>
      <c r="M70" s="173">
        <f t="shared" si="82"/>
        <v>9.8488326974547462</v>
      </c>
      <c r="N70" s="173">
        <f t="shared" si="82"/>
        <v>9.4163894802188945</v>
      </c>
      <c r="O70" s="173">
        <f t="shared" si="82"/>
        <v>9.0198674811898805</v>
      </c>
      <c r="P70" s="173">
        <f t="shared" si="82"/>
        <v>8.5052763546131036</v>
      </c>
      <c r="Q70" s="173">
        <f t="shared" si="82"/>
        <v>7.634022131014417</v>
      </c>
      <c r="S70" s="68">
        <f t="shared" si="26"/>
        <v>-11.203895945775615</v>
      </c>
      <c r="T70" s="69">
        <f t="shared" si="27"/>
        <v>36.874807189220363</v>
      </c>
      <c r="U70" s="69">
        <f t="shared" si="28"/>
        <v>25.670911243444749</v>
      </c>
      <c r="W70" t="str">
        <f t="shared" si="29"/>
        <v>92 Elementary administration and service occupations</v>
      </c>
      <c r="X70" s="173">
        <f t="shared" si="83"/>
        <v>11.472399442031559</v>
      </c>
      <c r="Y70" s="173">
        <f t="shared" si="83"/>
        <v>11.218957399470119</v>
      </c>
      <c r="Z70" s="173">
        <f t="shared" si="83"/>
        <v>10.225552957367556</v>
      </c>
      <c r="AA70" s="173">
        <f t="shared" si="83"/>
        <v>8.6441395709788615</v>
      </c>
      <c r="AB70" s="173">
        <f t="shared" si="83"/>
        <v>7.9850131732672649</v>
      </c>
      <c r="AD70" s="68">
        <f t="shared" si="31"/>
        <v>-17.66630226622992</v>
      </c>
      <c r="AE70" s="69">
        <f t="shared" si="32"/>
        <v>49.312802040320072</v>
      </c>
      <c r="AF70" s="69">
        <f t="shared" si="33"/>
        <v>31.646499774090149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5.1767566896509898</v>
      </c>
      <c r="I72" s="67">
        <f>IF(D35&gt;0,I35/D35*100,0)</f>
        <v>49.384105755624908</v>
      </c>
      <c r="J72" s="67">
        <f>IF(D35&gt;0,(J35/D35)*100,0)</f>
        <v>54.560862445275902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4.9157413575146425</v>
      </c>
      <c r="T72" s="67">
        <f t="shared" ref="T72" si="85">IF(O35&gt;0,T35/O35*100,0)</f>
        <v>40.909021191206833</v>
      </c>
      <c r="U72" s="67">
        <f t="shared" ref="U72" si="86">IF(O35&gt;0,(U35/O35)*100,0)</f>
        <v>45.824762548721473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5.4359671153894666</v>
      </c>
      <c r="AE72" s="67">
        <f t="shared" ref="AE72" si="88">IF(Z35&gt;0,AE35/Z35*100,0)</f>
        <v>57.800585585115762</v>
      </c>
      <c r="AF72" s="67">
        <f t="shared" ref="AF72" si="89">IF(Z35&gt;0,(AF35/Z35)*100,0)</f>
        <v>63.236552700505257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Brighton and Hove East Sussex West Sussex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Brighton and Hove East Sussex West Sussex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Brighton and Hove East Sussex West Sussex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4.2252983656128507</v>
      </c>
      <c r="C82" s="18">
        <f t="shared" ref="B82:E107" si="96">IF(AND(D$6-C$6 &lt;&gt; 0,C8&lt;&gt;0,D8&lt;&gt;0),(EXP(LN(D8/C8)/(D$6-C$6))-1)*100,0)</f>
        <v>1.1120303806889664</v>
      </c>
      <c r="D82" s="18">
        <f t="shared" si="96"/>
        <v>-1.873483620280425</v>
      </c>
      <c r="E82" s="18">
        <f t="shared" si="96"/>
        <v>0.7125619897394575</v>
      </c>
      <c r="F82" s="18">
        <f t="shared" ref="F82:F107" si="97">IF(AND(F$6-D$6 &lt;&gt; 0,D8&lt;&gt;0,F8&lt;&gt;0),(EXP(LN(F8/D8)/(F$6-D$6))-1)*100,0)</f>
        <v>-0.15693842931143731</v>
      </c>
      <c r="H82" s="18">
        <f t="shared" ref="H82:H107" si="98">IF($F$6-$D$6 &lt;&gt; 0,(EXP(LN(1+(H45/100))/($F$6-$D$6))-1)*100,0)</f>
        <v>-0.15693842931143731</v>
      </c>
      <c r="I82" s="18">
        <f t="shared" ref="I82:I107" si="99">IF(D8&gt;0,((1+(I8/D8))^(1/($F$6-$D$6))-1)*100,0)</f>
        <v>2.6529074335590597</v>
      </c>
      <c r="J82" s="18">
        <f t="shared" ref="J82:J107" si="100">IF($F$6-$D$6 &lt;&gt; 0,(EXP(LN(1+(J45/100))/($F$6-$D$6))-1)*100,0)</f>
        <v>2.5445212331477896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3.1535242574984634</v>
      </c>
      <c r="N82" s="18">
        <f t="shared" si="102"/>
        <v>-2.0288514370603306E-2</v>
      </c>
      <c r="O82" s="18">
        <f t="shared" si="102"/>
        <v>-2.8792364793021941</v>
      </c>
      <c r="P82" s="18">
        <f t="shared" si="102"/>
        <v>0.23783965947672403</v>
      </c>
      <c r="Q82" s="18">
        <f t="shared" ref="Q82:Q107" si="103">IF(AND(Q$6-O$6 &lt;&gt; 0,O8&lt;&gt;0,Q8&lt;&gt;0),(EXP(LN(Q8/O8)/(Q$6-O$6))-1)*100,0)</f>
        <v>-0.81214585400833927</v>
      </c>
      <c r="S82" s="18">
        <f t="shared" ref="S82:S107" si="104">IF($F$6-$D$6 &lt;&gt; 0,(EXP(LN(1+(S45/100))/($F$6-$D$6))-1)*100,0)</f>
        <v>-0.81214585400833927</v>
      </c>
      <c r="T82" s="18">
        <f t="shared" ref="T82:T107" si="105">IF(O8&gt;0,((1+(T8/O8))^(1/($F$6-$D$6))-1)*100,0)</f>
        <v>2.3112799576424647</v>
      </c>
      <c r="U82" s="18">
        <f t="shared" ref="U82:U107" si="106">IF($F$6-$D$6 &lt;&gt; 0,(EXP(LN(1+(U45/100))/($F$6-$D$6))-1)*100,0)</f>
        <v>1.731408080105834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6.3773362615036966</v>
      </c>
      <c r="Y82" s="18">
        <f t="shared" si="108"/>
        <v>3.217685188242414</v>
      </c>
      <c r="Z82" s="18">
        <f t="shared" si="108"/>
        <v>-0.15954822183342765</v>
      </c>
      <c r="AA82" s="18">
        <f t="shared" si="108"/>
        <v>1.4190436556208219</v>
      </c>
      <c r="AB82" s="18">
        <f t="shared" ref="AB82:AB107" si="109">IF(AND(AB$6-Z$6 &lt;&gt; 0,Z8&lt;&gt;0,AB8&lt;&gt;0),(EXP(LN(AB8/Z8)/(AB$6-Z$6))-1)*100,0)</f>
        <v>0.89009241286159835</v>
      </c>
      <c r="AD82" s="18">
        <f t="shared" ref="AD82:AD107" si="110">IF($F$6-$D$6 &lt;&gt; 0,(EXP(LN(1+(AD45/100))/($F$6-$D$6))-1)*100,0)</f>
        <v>0.89009241286159835</v>
      </c>
      <c r="AE82" s="18">
        <f t="shared" ref="AE82:AE107" si="111">IF(Z8&gt;0,((1+(AE8/Z8))^(1/($F$6-$D$6))-1)*100,0)</f>
        <v>3.2307984036163084</v>
      </c>
      <c r="AF82" s="18">
        <f t="shared" ref="AF82:AF107" si="112">IF($F$6-$D$6 &lt;&gt; 0,(EXP(LN(1+(AF45/100))/($F$6-$D$6))-1)*100,0)</f>
        <v>3.8143735332603068</v>
      </c>
    </row>
    <row r="83" spans="1:32" x14ac:dyDescent="0.2">
      <c r="A83" t="str">
        <f t="shared" si="95"/>
        <v>12 Other managers and proprietors</v>
      </c>
      <c r="B83" s="18">
        <f t="shared" si="96"/>
        <v>1.2985626813650786</v>
      </c>
      <c r="C83" s="18">
        <f t="shared" si="96"/>
        <v>-1.909910741021581</v>
      </c>
      <c r="D83" s="18">
        <f t="shared" si="96"/>
        <v>0.95026573291918659</v>
      </c>
      <c r="E83" s="18">
        <f t="shared" si="96"/>
        <v>1.2037373862198386</v>
      </c>
      <c r="F83" s="18">
        <f t="shared" si="97"/>
        <v>1.1191761993611271</v>
      </c>
      <c r="H83" s="18">
        <f t="shared" si="98"/>
        <v>1.1191761993611271</v>
      </c>
      <c r="I83" s="18">
        <f t="shared" si="99"/>
        <v>3.2367549503557358</v>
      </c>
      <c r="J83" s="18">
        <f t="shared" si="100"/>
        <v>3.9741685866439225</v>
      </c>
      <c r="L83" t="str">
        <f t="shared" si="101"/>
        <v>12 Other managers and proprietors</v>
      </c>
      <c r="M83" s="18">
        <f t="shared" si="102"/>
        <v>1.3015082477469742</v>
      </c>
      <c r="N83" s="18">
        <f t="shared" si="102"/>
        <v>-7.1019447134807674</v>
      </c>
      <c r="O83" s="18">
        <f t="shared" si="102"/>
        <v>2.5275954510952214</v>
      </c>
      <c r="P83" s="18">
        <f t="shared" si="102"/>
        <v>1.1442465165668381</v>
      </c>
      <c r="Q83" s="18">
        <f t="shared" si="103"/>
        <v>1.6032764294351631</v>
      </c>
      <c r="S83" s="18">
        <f t="shared" si="104"/>
        <v>1.6032764294351631</v>
      </c>
      <c r="T83" s="18">
        <f t="shared" si="105"/>
        <v>3.1353461272899175</v>
      </c>
      <c r="U83" s="18">
        <f t="shared" si="106"/>
        <v>4.2180091709782541</v>
      </c>
      <c r="W83" t="str">
        <f t="shared" si="107"/>
        <v>12 Other managers and proprietors</v>
      </c>
      <c r="X83" s="18">
        <f t="shared" si="108"/>
        <v>1.2946227671454036</v>
      </c>
      <c r="Y83" s="18">
        <f t="shared" si="108"/>
        <v>5.0360012738233539</v>
      </c>
      <c r="Z83" s="18">
        <f t="shared" si="108"/>
        <v>-1.0532417501402991</v>
      </c>
      <c r="AA83" s="18">
        <f t="shared" si="108"/>
        <v>1.2872869188905067</v>
      </c>
      <c r="AB83" s="18">
        <f t="shared" si="109"/>
        <v>0.50102294899188049</v>
      </c>
      <c r="AD83" s="18">
        <f t="shared" si="110"/>
        <v>0.50102294899188049</v>
      </c>
      <c r="AE83" s="18">
        <f t="shared" si="111"/>
        <v>3.3549686312060345</v>
      </c>
      <c r="AF83" s="18">
        <f t="shared" si="112"/>
        <v>3.6749157156045209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2.8879919298967494</v>
      </c>
      <c r="C84" s="18">
        <f t="shared" si="96"/>
        <v>3.4391581856891618</v>
      </c>
      <c r="D84" s="18">
        <f t="shared" si="96"/>
        <v>4.1959740520969291</v>
      </c>
      <c r="E84" s="18">
        <f t="shared" si="96"/>
        <v>1.1507677840386643</v>
      </c>
      <c r="F84" s="18">
        <f t="shared" si="97"/>
        <v>2.1558171421158567</v>
      </c>
      <c r="H84" s="18">
        <f t="shared" si="98"/>
        <v>2.1558171421158567</v>
      </c>
      <c r="I84" s="18">
        <f t="shared" si="99"/>
        <v>2.6134719455695565</v>
      </c>
      <c r="J84" s="18">
        <f t="shared" si="100"/>
        <v>4.1849052143153598</v>
      </c>
      <c r="L84" t="str">
        <f t="shared" si="101"/>
        <v>21 Science, research, engineering and technology professionals</v>
      </c>
      <c r="M84" s="18">
        <f t="shared" si="102"/>
        <v>3.077497346971203</v>
      </c>
      <c r="N84" s="18">
        <f t="shared" si="102"/>
        <v>-0.93508628720959663</v>
      </c>
      <c r="O84" s="18">
        <f t="shared" si="102"/>
        <v>3.4907896919545323</v>
      </c>
      <c r="P84" s="18">
        <f t="shared" si="102"/>
        <v>0.91079569996697085</v>
      </c>
      <c r="Q84" s="18">
        <f t="shared" si="103"/>
        <v>1.7635668477028243</v>
      </c>
      <c r="S84" s="18">
        <f t="shared" si="104"/>
        <v>1.7635668477028243</v>
      </c>
      <c r="T84" s="18">
        <f t="shared" si="105"/>
        <v>2.2322289789029615</v>
      </c>
      <c r="U84" s="18">
        <f t="shared" si="106"/>
        <v>3.5698787323239278</v>
      </c>
      <c r="W84" t="str">
        <f t="shared" si="107"/>
        <v>21 Science, research, engineering and technology professionals</v>
      </c>
      <c r="X84" s="18">
        <f t="shared" si="108"/>
        <v>2.1999841712097457</v>
      </c>
      <c r="Y84" s="18">
        <f t="shared" si="108"/>
        <v>19.66355841394072</v>
      </c>
      <c r="Z84" s="18">
        <f t="shared" si="108"/>
        <v>6.2496376605572834</v>
      </c>
      <c r="AA84" s="18">
        <f t="shared" si="108"/>
        <v>1.772468388953663</v>
      </c>
      <c r="AB84" s="18">
        <f t="shared" si="109"/>
        <v>3.2434934247129066</v>
      </c>
      <c r="AD84" s="18">
        <f t="shared" si="110"/>
        <v>3.2434934247129066</v>
      </c>
      <c r="AE84" s="18">
        <f t="shared" si="111"/>
        <v>3.6739016565121574</v>
      </c>
      <c r="AF84" s="18">
        <f t="shared" si="112"/>
        <v>5.8078388832965899</v>
      </c>
    </row>
    <row r="85" spans="1:32" x14ac:dyDescent="0.2">
      <c r="A85" t="str">
        <f t="shared" si="95"/>
        <v>22 Health professionals</v>
      </c>
      <c r="B85" s="18">
        <f t="shared" si="96"/>
        <v>4.3165148898856698</v>
      </c>
      <c r="C85" s="18">
        <f t="shared" si="96"/>
        <v>-0.52949160385177274</v>
      </c>
      <c r="D85" s="18">
        <f t="shared" si="96"/>
        <v>-0.63203570255014885</v>
      </c>
      <c r="E85" s="18">
        <f t="shared" si="96"/>
        <v>0.26723570828250942</v>
      </c>
      <c r="F85" s="18">
        <f t="shared" si="97"/>
        <v>-3.3422069302069257E-2</v>
      </c>
      <c r="H85" s="18">
        <f t="shared" si="98"/>
        <v>-3.3422069302069257E-2</v>
      </c>
      <c r="I85" s="18">
        <f t="shared" si="99"/>
        <v>2.8476272427311766</v>
      </c>
      <c r="J85" s="18">
        <f t="shared" si="100"/>
        <v>2.8250867272371583</v>
      </c>
      <c r="L85" t="str">
        <f t="shared" si="101"/>
        <v>22 Health professionals</v>
      </c>
      <c r="M85" s="18">
        <f t="shared" si="102"/>
        <v>3.9453947247353405</v>
      </c>
      <c r="N85" s="18">
        <f t="shared" si="102"/>
        <v>9.3227187650396068</v>
      </c>
      <c r="O85" s="18">
        <f t="shared" si="102"/>
        <v>-0.43770031014780386</v>
      </c>
      <c r="P85" s="18">
        <f t="shared" si="102"/>
        <v>0.35878990719331316</v>
      </c>
      <c r="Q85" s="18">
        <f t="shared" si="103"/>
        <v>9.2587689612444457E-2</v>
      </c>
      <c r="S85" s="18">
        <f t="shared" si="104"/>
        <v>9.2587689612444457E-2</v>
      </c>
      <c r="T85" s="18">
        <f t="shared" si="105"/>
        <v>2.1133977727260111</v>
      </c>
      <c r="U85" s="18">
        <f t="shared" si="106"/>
        <v>2.1826048327299397</v>
      </c>
      <c r="W85" t="str">
        <f t="shared" si="107"/>
        <v>22 Health professionals</v>
      </c>
      <c r="X85" s="18">
        <f t="shared" si="108"/>
        <v>4.4134705133998198</v>
      </c>
      <c r="Y85" s="18">
        <f t="shared" si="108"/>
        <v>-3.0746259865048309</v>
      </c>
      <c r="Z85" s="18">
        <f t="shared" si="108"/>
        <v>-0.6889469442569629</v>
      </c>
      <c r="AA85" s="18">
        <f t="shared" si="108"/>
        <v>0.24007573088002943</v>
      </c>
      <c r="AB85" s="18">
        <f t="shared" si="109"/>
        <v>-7.0560135148090009E-2</v>
      </c>
      <c r="AD85" s="18">
        <f t="shared" si="110"/>
        <v>-7.0560135148090009E-2</v>
      </c>
      <c r="AE85" s="18">
        <f t="shared" si="111"/>
        <v>3.0484273463092126</v>
      </c>
      <c r="AF85" s="18">
        <f t="shared" si="112"/>
        <v>3.0021678774127869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1.8684480102703516</v>
      </c>
      <c r="C86" s="18">
        <f t="shared" si="96"/>
        <v>1.1922449561801107</v>
      </c>
      <c r="D86" s="18">
        <f t="shared" si="96"/>
        <v>-0.63999678506354574</v>
      </c>
      <c r="E86" s="18">
        <f t="shared" si="96"/>
        <v>0.58595075516552075</v>
      </c>
      <c r="F86" s="18">
        <f t="shared" si="97"/>
        <v>0.17563002788814064</v>
      </c>
      <c r="H86" s="18">
        <f t="shared" si="98"/>
        <v>0.17563002788814064</v>
      </c>
      <c r="I86" s="18">
        <f t="shared" si="99"/>
        <v>2.787755106102674</v>
      </c>
      <c r="J86" s="18">
        <f t="shared" si="100"/>
        <v>2.9077640591931075</v>
      </c>
      <c r="L86" t="str">
        <f t="shared" si="101"/>
        <v>23 Teaching and other educational professionals</v>
      </c>
      <c r="M86" s="18">
        <f t="shared" si="102"/>
        <v>0.56692567678644501</v>
      </c>
      <c r="N86" s="18">
        <f t="shared" si="102"/>
        <v>5.9441882024629633</v>
      </c>
      <c r="O86" s="18">
        <f t="shared" si="102"/>
        <v>3.1529300103372293E-2</v>
      </c>
      <c r="P86" s="18">
        <f t="shared" si="102"/>
        <v>0.54124220261091427</v>
      </c>
      <c r="Q86" s="18">
        <f t="shared" si="103"/>
        <v>0.37104996966186299</v>
      </c>
      <c r="S86" s="18">
        <f t="shared" si="104"/>
        <v>0.37104996966186299</v>
      </c>
      <c r="T86" s="18">
        <f t="shared" si="105"/>
        <v>2.4465003379982919</v>
      </c>
      <c r="U86" s="18">
        <f t="shared" si="106"/>
        <v>2.7130997280175873</v>
      </c>
      <c r="W86" t="str">
        <f t="shared" si="107"/>
        <v>23 Teaching and other educational professionals</v>
      </c>
      <c r="X86" s="18">
        <f t="shared" si="108"/>
        <v>2.438603222470026</v>
      </c>
      <c r="Y86" s="18">
        <f t="shared" si="108"/>
        <v>-0.79547459325305381</v>
      </c>
      <c r="Z86" s="18">
        <f t="shared" si="108"/>
        <v>-0.94593745365459947</v>
      </c>
      <c r="AA86" s="18">
        <f t="shared" si="108"/>
        <v>0.60686625743711087</v>
      </c>
      <c r="AB86" s="18">
        <f t="shared" si="109"/>
        <v>8.6578999037745241E-2</v>
      </c>
      <c r="AD86" s="18">
        <f t="shared" si="110"/>
        <v>8.6578999037745241E-2</v>
      </c>
      <c r="AE86" s="18">
        <f t="shared" si="111"/>
        <v>2.9352159689916446</v>
      </c>
      <c r="AF86" s="18">
        <f t="shared" si="112"/>
        <v>2.9930842955464554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3.8071039782510585</v>
      </c>
      <c r="C87" s="18">
        <f t="shared" si="96"/>
        <v>5.9774398298957365</v>
      </c>
      <c r="D87" s="18">
        <f t="shared" si="96"/>
        <v>0.94839151640648822</v>
      </c>
      <c r="E87" s="18">
        <f t="shared" si="96"/>
        <v>0.91273664152107248</v>
      </c>
      <c r="F87" s="18">
        <f t="shared" si="97"/>
        <v>0.92462020034456138</v>
      </c>
      <c r="H87" s="18">
        <f t="shared" si="98"/>
        <v>0.92462020034456138</v>
      </c>
      <c r="I87" s="18">
        <f t="shared" si="99"/>
        <v>2.7886622298748609</v>
      </c>
      <c r="J87" s="18">
        <f t="shared" si="100"/>
        <v>3.4312751697903598</v>
      </c>
      <c r="L87" t="str">
        <f t="shared" si="101"/>
        <v>24 Business, media and public service professionals</v>
      </c>
      <c r="M87" s="18">
        <f t="shared" si="102"/>
        <v>2.4826299295468646</v>
      </c>
      <c r="N87" s="18">
        <f t="shared" si="102"/>
        <v>4.2406491994382733</v>
      </c>
      <c r="O87" s="18">
        <f t="shared" si="102"/>
        <v>1.1740329057343679</v>
      </c>
      <c r="P87" s="18">
        <f t="shared" si="102"/>
        <v>0.73851193289276029</v>
      </c>
      <c r="Q87" s="18">
        <f t="shared" si="103"/>
        <v>0.88347688266956492</v>
      </c>
      <c r="S87" s="18">
        <f t="shared" si="104"/>
        <v>0.88347688266956492</v>
      </c>
      <c r="T87" s="18">
        <f t="shared" si="105"/>
        <v>2.5199127884026895</v>
      </c>
      <c r="U87" s="18">
        <f t="shared" si="106"/>
        <v>3.1552403308885424</v>
      </c>
      <c r="W87" t="str">
        <f t="shared" si="107"/>
        <v>24 Business, media and public service professionals</v>
      </c>
      <c r="X87" s="18">
        <f t="shared" si="108"/>
        <v>5.5723600374196103</v>
      </c>
      <c r="Y87" s="18">
        <f t="shared" si="108"/>
        <v>8.1267258913522369</v>
      </c>
      <c r="Z87" s="18">
        <f t="shared" si="108"/>
        <v>0.67652843090564296</v>
      </c>
      <c r="AA87" s="18">
        <f t="shared" si="108"/>
        <v>1.122164112609747</v>
      </c>
      <c r="AB87" s="18">
        <f t="shared" si="109"/>
        <v>0.9734001413743032</v>
      </c>
      <c r="AD87" s="18">
        <f t="shared" si="110"/>
        <v>0.9734001413743032</v>
      </c>
      <c r="AE87" s="18">
        <f t="shared" si="111"/>
        <v>3.0969294140768655</v>
      </c>
      <c r="AF87" s="18">
        <f t="shared" si="112"/>
        <v>3.7476465130745984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4.0699688322656469</v>
      </c>
      <c r="C88" s="18">
        <f t="shared" si="96"/>
        <v>7.6982313637713462</v>
      </c>
      <c r="D88" s="18">
        <f t="shared" si="96"/>
        <v>-1.181354328378148</v>
      </c>
      <c r="E88" s="18">
        <f t="shared" si="96"/>
        <v>0.71255478672265227</v>
      </c>
      <c r="F88" s="18">
        <f t="shared" si="97"/>
        <v>7.7252642678526939E-2</v>
      </c>
      <c r="H88" s="18">
        <f t="shared" si="98"/>
        <v>7.7252642678526939E-2</v>
      </c>
      <c r="I88" s="18">
        <f t="shared" si="99"/>
        <v>2.2645019090658858</v>
      </c>
      <c r="J88" s="18">
        <f t="shared" si="100"/>
        <v>2.3210519362274473</v>
      </c>
      <c r="L88" t="str">
        <f t="shared" si="101"/>
        <v>31 Science, engineering and technology associate professionals</v>
      </c>
      <c r="M88" s="18">
        <f t="shared" si="102"/>
        <v>5.3641752379613772</v>
      </c>
      <c r="N88" s="18">
        <f t="shared" si="102"/>
        <v>2.8135432499074797</v>
      </c>
      <c r="O88" s="18">
        <f t="shared" si="102"/>
        <v>-2.428445114414246</v>
      </c>
      <c r="P88" s="18">
        <f t="shared" si="102"/>
        <v>0.19413766621474426</v>
      </c>
      <c r="Q88" s="18">
        <f t="shared" si="103"/>
        <v>-0.68779683027681005</v>
      </c>
      <c r="S88" s="18">
        <f t="shared" si="104"/>
        <v>-0.68779683027681005</v>
      </c>
      <c r="T88" s="18">
        <f t="shared" si="105"/>
        <v>1.8894131593924612</v>
      </c>
      <c r="U88" s="18">
        <f t="shared" si="106"/>
        <v>1.3665373508962242</v>
      </c>
      <c r="W88" t="str">
        <f t="shared" si="107"/>
        <v>31 Science, engineering and technology associate professionals</v>
      </c>
      <c r="X88" s="18">
        <f t="shared" si="108"/>
        <v>1.093417744459213</v>
      </c>
      <c r="Y88" s="18">
        <f t="shared" si="108"/>
        <v>20.162274548530235</v>
      </c>
      <c r="Z88" s="18">
        <f t="shared" si="108"/>
        <v>1.3413677016926862</v>
      </c>
      <c r="AA88" s="18">
        <f t="shared" si="108"/>
        <v>1.5921793618145497</v>
      </c>
      <c r="AB88" s="18">
        <f t="shared" si="109"/>
        <v>1.5085065799187003</v>
      </c>
      <c r="AD88" s="18">
        <f t="shared" si="110"/>
        <v>1.5085065799187003</v>
      </c>
      <c r="AE88" s="18">
        <f t="shared" si="111"/>
        <v>3.0221398248037268</v>
      </c>
      <c r="AF88" s="18">
        <f t="shared" si="112"/>
        <v>4.0531658688108596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3.1238038661394407</v>
      </c>
      <c r="C89" s="18">
        <f t="shared" si="96"/>
        <v>2.0603197374245985</v>
      </c>
      <c r="D89" s="18">
        <f t="shared" si="96"/>
        <v>8.9735373651922181</v>
      </c>
      <c r="E89" s="18">
        <f t="shared" si="96"/>
        <v>1.2614927448113766</v>
      </c>
      <c r="F89" s="18">
        <f t="shared" si="97"/>
        <v>3.7695419501310168</v>
      </c>
      <c r="H89" s="18">
        <f t="shared" si="98"/>
        <v>3.7695419501310168</v>
      </c>
      <c r="I89" s="18">
        <f t="shared" si="99"/>
        <v>4.3631873646617914</v>
      </c>
      <c r="J89" s="18">
        <f t="shared" si="100"/>
        <v>6.6848651663774294</v>
      </c>
      <c r="L89" t="str">
        <f t="shared" si="101"/>
        <v>32 Health and social care associate professionals</v>
      </c>
      <c r="M89" s="18">
        <f t="shared" si="102"/>
        <v>0.17632999533585547</v>
      </c>
      <c r="N89" s="18">
        <f t="shared" si="102"/>
        <v>14.330136642824275</v>
      </c>
      <c r="O89" s="18">
        <f t="shared" si="102"/>
        <v>5.5628353265706698</v>
      </c>
      <c r="P89" s="18">
        <f t="shared" si="102"/>
        <v>0.9045136259946629</v>
      </c>
      <c r="Q89" s="18">
        <f>IF(AND(Q$6-O$6 &lt;&gt; 0,O15&lt;&gt;0,Q15&lt;&gt;0),(EXP(LN(Q15/O15)/(Q$6-O$6))-1)*100,0)</f>
        <v>2.4339871933090507</v>
      </c>
      <c r="S89" s="18">
        <f t="shared" si="104"/>
        <v>2.4339871933090507</v>
      </c>
      <c r="T89" s="18">
        <f t="shared" si="105"/>
        <v>3.2265750082923761</v>
      </c>
      <c r="U89" s="18">
        <f t="shared" si="106"/>
        <v>4.8833202953333155</v>
      </c>
      <c r="W89" t="str">
        <f t="shared" si="107"/>
        <v>32 Health and social care associate professionals</v>
      </c>
      <c r="X89" s="18">
        <f t="shared" si="108"/>
        <v>3.8356008225878924</v>
      </c>
      <c r="Y89" s="18">
        <f t="shared" si="108"/>
        <v>-0.6472269736126024</v>
      </c>
      <c r="Z89" s="18">
        <f t="shared" si="108"/>
        <v>9.7752001383031306</v>
      </c>
      <c r="AA89" s="18">
        <f t="shared" si="108"/>
        <v>1.3346241918072321</v>
      </c>
      <c r="AB89" s="18">
        <f t="shared" si="109"/>
        <v>4.0734584232082094</v>
      </c>
      <c r="AD89" s="18">
        <f t="shared" si="110"/>
        <v>4.0734584232082094</v>
      </c>
      <c r="AE89" s="18">
        <f t="shared" si="111"/>
        <v>4.6261239086114125</v>
      </c>
      <c r="AF89" s="18">
        <f t="shared" si="112"/>
        <v>7.0815319797489451</v>
      </c>
    </row>
    <row r="90" spans="1:32" x14ac:dyDescent="0.2">
      <c r="A90" t="str">
        <f t="shared" si="95"/>
        <v>33 Protective service occupations</v>
      </c>
      <c r="B90" s="18">
        <f t="shared" si="96"/>
        <v>0.48994838492855131</v>
      </c>
      <c r="C90" s="18">
        <f t="shared" si="96"/>
        <v>5.0927247879219983</v>
      </c>
      <c r="D90" s="18">
        <f t="shared" si="96"/>
        <v>-2.6890747531067127</v>
      </c>
      <c r="E90" s="18">
        <f t="shared" si="96"/>
        <v>0.62061580074781464</v>
      </c>
      <c r="F90" s="18">
        <f t="shared" si="97"/>
        <v>-0.49493649026556286</v>
      </c>
      <c r="H90" s="18">
        <f t="shared" si="98"/>
        <v>-0.49493649026556286</v>
      </c>
      <c r="I90" s="18">
        <f t="shared" si="99"/>
        <v>1.8166975470509161</v>
      </c>
      <c r="J90" s="18">
        <f t="shared" si="100"/>
        <v>1.4352335670837268</v>
      </c>
      <c r="L90" t="str">
        <f t="shared" si="101"/>
        <v>33 Protective service occupations</v>
      </c>
      <c r="M90" s="18">
        <f t="shared" si="102"/>
        <v>-0.50443904889826419</v>
      </c>
      <c r="N90" s="18">
        <f t="shared" si="102"/>
        <v>3.2819659173815241</v>
      </c>
      <c r="O90" s="18">
        <f t="shared" si="102"/>
        <v>-3.0000948045485809</v>
      </c>
      <c r="P90" s="18">
        <f t="shared" si="102"/>
        <v>-0.1959941162388068</v>
      </c>
      <c r="Q90" s="18">
        <f t="shared" si="103"/>
        <v>-1.1395873985125871</v>
      </c>
      <c r="S90" s="18">
        <f t="shared" si="104"/>
        <v>-1.1395873985125871</v>
      </c>
      <c r="T90" s="18">
        <f t="shared" si="105"/>
        <v>1.4511608798009279</v>
      </c>
      <c r="U90" s="18">
        <f t="shared" si="106"/>
        <v>0.5347491009353611</v>
      </c>
      <c r="W90" t="str">
        <f t="shared" si="107"/>
        <v>33 Protective service occupations</v>
      </c>
      <c r="X90" s="18">
        <f t="shared" si="108"/>
        <v>3.6759014636805309</v>
      </c>
      <c r="Y90" s="18">
        <f t="shared" si="108"/>
        <v>10.32989427518296</v>
      </c>
      <c r="Z90" s="18">
        <f t="shared" si="108"/>
        <v>-1.8663844455673595</v>
      </c>
      <c r="AA90" s="18">
        <f t="shared" si="108"/>
        <v>2.4712882082498</v>
      </c>
      <c r="AB90" s="18">
        <f t="shared" si="109"/>
        <v>1.0045017426366654</v>
      </c>
      <c r="AD90" s="18">
        <f t="shared" si="110"/>
        <v>1.0045017426366876</v>
      </c>
      <c r="AE90" s="18">
        <f t="shared" si="111"/>
        <v>2.7231659230517957</v>
      </c>
      <c r="AF90" s="18">
        <f t="shared" si="112"/>
        <v>3.4284932694409243</v>
      </c>
    </row>
    <row r="91" spans="1:32" x14ac:dyDescent="0.2">
      <c r="A91" t="str">
        <f t="shared" si="95"/>
        <v>34 Culture, media and sports occupations</v>
      </c>
      <c r="B91" s="18">
        <f t="shared" si="96"/>
        <v>-2.1403242758939012</v>
      </c>
      <c r="C91" s="18">
        <f t="shared" si="96"/>
        <v>4.4107144351188454</v>
      </c>
      <c r="D91" s="18">
        <f t="shared" si="96"/>
        <v>-1.8519850336039534</v>
      </c>
      <c r="E91" s="18">
        <f t="shared" si="96"/>
        <v>0.76618093627349726</v>
      </c>
      <c r="F91" s="18">
        <f t="shared" si="97"/>
        <v>-0.11421061064387228</v>
      </c>
      <c r="H91" s="18">
        <f t="shared" si="98"/>
        <v>-0.11421061064387228</v>
      </c>
      <c r="I91" s="18">
        <f t="shared" si="99"/>
        <v>2.4586509857285055</v>
      </c>
      <c r="J91" s="18">
        <f t="shared" si="100"/>
        <v>2.3775621192961394</v>
      </c>
      <c r="L91" t="str">
        <f t="shared" si="101"/>
        <v>34 Culture, media and sports occupations</v>
      </c>
      <c r="M91" s="18">
        <f t="shared" si="102"/>
        <v>-3.5796105303274484</v>
      </c>
      <c r="N91" s="18">
        <f t="shared" si="102"/>
        <v>-0.71424860468414231</v>
      </c>
      <c r="O91" s="18">
        <f t="shared" si="102"/>
        <v>-2.0275948771997787</v>
      </c>
      <c r="P91" s="18">
        <f t="shared" si="102"/>
        <v>1.0107848501201389</v>
      </c>
      <c r="Q91" s="18">
        <f t="shared" si="103"/>
        <v>-1.2336427492165569E-2</v>
      </c>
      <c r="S91" s="18">
        <f t="shared" si="104"/>
        <v>-1.2336427492165569E-2</v>
      </c>
      <c r="T91" s="18">
        <f t="shared" si="105"/>
        <v>2.1498426375885948</v>
      </c>
      <c r="U91" s="18">
        <f t="shared" si="106"/>
        <v>2.1406855136976599</v>
      </c>
      <c r="W91" t="str">
        <f t="shared" si="107"/>
        <v>34 Culture, media and sports occupations</v>
      </c>
      <c r="X91" s="18">
        <f t="shared" si="108"/>
        <v>-0.51232705442167958</v>
      </c>
      <c r="Y91" s="18">
        <f t="shared" si="108"/>
        <v>9.7712791076884251</v>
      </c>
      <c r="Z91" s="18">
        <f>IF(AND(AA$6-Z$6 &lt;&gt; 0,Z17&lt;&gt;0,AA17&lt;&gt;0),(EXP(LN(AA17/Z17)/(AA$6-Z$6))-1)*100,0)</f>
        <v>-1.6869969254130202</v>
      </c>
      <c r="AA91" s="18">
        <f t="shared" si="108"/>
        <v>0.53385604029052569</v>
      </c>
      <c r="AB91" s="18">
        <f t="shared" si="109"/>
        <v>-0.21194728979633259</v>
      </c>
      <c r="AD91" s="18">
        <f t="shared" si="110"/>
        <v>-0.21194728979633259</v>
      </c>
      <c r="AE91" s="18">
        <f t="shared" si="111"/>
        <v>2.7392732559934574</v>
      </c>
      <c r="AF91" s="18">
        <f t="shared" si="112"/>
        <v>2.5948108873678377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1.7408154486089344</v>
      </c>
      <c r="C92" s="18">
        <f t="shared" si="96"/>
        <v>2.2346112515022609</v>
      </c>
      <c r="D92" s="18">
        <f t="shared" si="96"/>
        <v>0.32273477211814949</v>
      </c>
      <c r="E92" s="18">
        <f t="shared" si="96"/>
        <v>0.47855143731654337</v>
      </c>
      <c r="F92" s="18">
        <f t="shared" si="97"/>
        <v>0.42658567776312495</v>
      </c>
      <c r="H92" s="18">
        <f t="shared" si="98"/>
        <v>0.42658567776312495</v>
      </c>
      <c r="I92" s="18">
        <f t="shared" si="99"/>
        <v>2.6113447195173833</v>
      </c>
      <c r="J92" s="18">
        <f t="shared" si="100"/>
        <v>2.9115169431399579</v>
      </c>
      <c r="L92" t="str">
        <f t="shared" si="101"/>
        <v>35 Business and public service associate professionals</v>
      </c>
      <c r="M92" s="18">
        <f t="shared" si="102"/>
        <v>1.1472627893771792</v>
      </c>
      <c r="N92" s="18">
        <f t="shared" si="102"/>
        <v>3.3154064995826182</v>
      </c>
      <c r="O92" s="18">
        <f t="shared" si="102"/>
        <v>0.10457710874818282</v>
      </c>
      <c r="P92" s="18">
        <f t="shared" si="102"/>
        <v>0.1914872457404293</v>
      </c>
      <c r="Q92" s="18">
        <f t="shared" si="103"/>
        <v>0.16250881944188666</v>
      </c>
      <c r="S92" s="18">
        <f t="shared" si="104"/>
        <v>0.16250881944188666</v>
      </c>
      <c r="T92" s="18">
        <f t="shared" si="105"/>
        <v>2.2085042111750663</v>
      </c>
      <c r="U92" s="18">
        <f t="shared" si="106"/>
        <v>2.3285731675020127</v>
      </c>
      <c r="W92" t="str">
        <f t="shared" si="107"/>
        <v>35 Business and public service associate professionals</v>
      </c>
      <c r="X92" s="18">
        <f t="shared" si="108"/>
        <v>2.3844691100250559</v>
      </c>
      <c r="Y92" s="18">
        <f t="shared" si="108"/>
        <v>1.0976699375664589</v>
      </c>
      <c r="Z92" s="18">
        <f t="shared" si="108"/>
        <v>0.55516247832345655</v>
      </c>
      <c r="AA92" s="18">
        <f t="shared" si="108"/>
        <v>0.77254876671259964</v>
      </c>
      <c r="AB92" s="18">
        <f t="shared" si="109"/>
        <v>0.70003450303095516</v>
      </c>
      <c r="AD92" s="18">
        <f t="shared" si="110"/>
        <v>0.70003450303095516</v>
      </c>
      <c r="AE92" s="18">
        <f t="shared" si="111"/>
        <v>3.0210554305766024</v>
      </c>
      <c r="AF92" s="18">
        <f t="shared" si="112"/>
        <v>3.4905738995259172</v>
      </c>
    </row>
    <row r="93" spans="1:32" x14ac:dyDescent="0.2">
      <c r="A93" t="str">
        <f t="shared" si="95"/>
        <v>41 Administrative occupations</v>
      </c>
      <c r="B93" s="18">
        <f t="shared" si="96"/>
        <v>-0.39564901427553423</v>
      </c>
      <c r="C93" s="18">
        <f t="shared" si="96"/>
        <v>2.0872860065753507</v>
      </c>
      <c r="D93" s="18">
        <f t="shared" si="96"/>
        <v>0.32833838785375491</v>
      </c>
      <c r="E93" s="18">
        <f t="shared" si="96"/>
        <v>-0.55866727841566988</v>
      </c>
      <c r="F93" s="18">
        <f t="shared" si="97"/>
        <v>-0.26387350255253628</v>
      </c>
      <c r="H93" s="18">
        <f t="shared" si="98"/>
        <v>-0.26387350255253628</v>
      </c>
      <c r="I93" s="18">
        <f t="shared" si="99"/>
        <v>2.752084070921601</v>
      </c>
      <c r="J93" s="18">
        <f t="shared" si="100"/>
        <v>2.5727675913029602</v>
      </c>
      <c r="L93" t="str">
        <f t="shared" si="101"/>
        <v>41 Administrative occupations</v>
      </c>
      <c r="M93" s="18">
        <f t="shared" si="102"/>
        <v>-1.6563293283998304</v>
      </c>
      <c r="N93" s="18">
        <f t="shared" si="102"/>
        <v>15.643359486863861</v>
      </c>
      <c r="O93" s="18">
        <f t="shared" si="102"/>
        <v>0.6934903676104831</v>
      </c>
      <c r="P93" s="18">
        <f t="shared" si="102"/>
        <v>0.70419010855833353</v>
      </c>
      <c r="Q93" s="18">
        <f t="shared" si="103"/>
        <v>0.7006234019194757</v>
      </c>
      <c r="S93" s="18">
        <f t="shared" si="104"/>
        <v>0.7006234019194757</v>
      </c>
      <c r="T93" s="18">
        <f t="shared" si="105"/>
        <v>2.2158579667322487</v>
      </c>
      <c r="U93" s="18">
        <f t="shared" si="106"/>
        <v>2.7383107840550203</v>
      </c>
      <c r="W93" t="str">
        <f t="shared" si="107"/>
        <v>41 Administrative occupations</v>
      </c>
      <c r="X93" s="18">
        <f t="shared" si="108"/>
        <v>1.7053115247578354E-2</v>
      </c>
      <c r="Y93" s="18">
        <f t="shared" si="108"/>
        <v>-2.1668087037737038</v>
      </c>
      <c r="Z93" s="18">
        <f t="shared" si="108"/>
        <v>0.19152546701657336</v>
      </c>
      <c r="AA93" s="18">
        <f t="shared" si="108"/>
        <v>-1.0794720338466623</v>
      </c>
      <c r="AB93" s="18">
        <f t="shared" si="109"/>
        <v>-0.6576078724199963</v>
      </c>
      <c r="AD93" s="18">
        <f t="shared" si="110"/>
        <v>-0.6576078724199963</v>
      </c>
      <c r="AE93" s="18">
        <f t="shared" si="111"/>
        <v>2.9414272002199704</v>
      </c>
      <c r="AF93" s="18">
        <f t="shared" si="112"/>
        <v>2.5103970340502935</v>
      </c>
    </row>
    <row r="94" spans="1:32" x14ac:dyDescent="0.2">
      <c r="A94" t="str">
        <f t="shared" si="95"/>
        <v>42 Secretarial and related occupations</v>
      </c>
      <c r="B94" s="18">
        <f t="shared" si="96"/>
        <v>-2.4014824716715899</v>
      </c>
      <c r="C94" s="18">
        <f t="shared" si="96"/>
        <v>-2.8171660519416886</v>
      </c>
      <c r="D94" s="18">
        <f t="shared" si="96"/>
        <v>-1.8868511869305493</v>
      </c>
      <c r="E94" s="18">
        <f t="shared" si="96"/>
        <v>-2.7422968627364153</v>
      </c>
      <c r="F94" s="18">
        <f t="shared" si="97"/>
        <v>-2.4579802659707162</v>
      </c>
      <c r="H94" s="18">
        <f t="shared" si="98"/>
        <v>-2.4579802659707162</v>
      </c>
      <c r="I94" s="18">
        <f t="shared" si="99"/>
        <v>2.4998859967537701</v>
      </c>
      <c r="J94" s="18">
        <f t="shared" si="100"/>
        <v>0.85803138056250727</v>
      </c>
      <c r="L94" t="str">
        <f t="shared" si="101"/>
        <v>42 Secretarial and related occupations</v>
      </c>
      <c r="M94" s="18">
        <f t="shared" si="102"/>
        <v>-5.0678593752820351</v>
      </c>
      <c r="N94" s="18">
        <f t="shared" si="102"/>
        <v>-8.368531135856772</v>
      </c>
      <c r="O94" s="18">
        <f t="shared" si="102"/>
        <v>-0.72192351486873862</v>
      </c>
      <c r="P94" s="18">
        <f t="shared" si="102"/>
        <v>1.1449750209894471</v>
      </c>
      <c r="Q94" s="18">
        <f t="shared" si="103"/>
        <v>0.51880702971554005</v>
      </c>
      <c r="S94" s="18">
        <f t="shared" si="104"/>
        <v>0.51880702971554005</v>
      </c>
      <c r="T94" s="18">
        <f t="shared" si="105"/>
        <v>1.8689082441310179</v>
      </c>
      <c r="U94" s="18">
        <f t="shared" si="106"/>
        <v>2.2727137223456984</v>
      </c>
      <c r="W94" t="str">
        <f t="shared" si="107"/>
        <v>42 Secretarial and related occupations</v>
      </c>
      <c r="X94" s="18">
        <f t="shared" si="108"/>
        <v>-2.2734953005257963</v>
      </c>
      <c r="Y94" s="18">
        <f t="shared" si="108"/>
        <v>-2.5694585377463719</v>
      </c>
      <c r="Z94" s="18">
        <f t="shared" si="108"/>
        <v>-1.9369634839752847</v>
      </c>
      <c r="AA94" s="18">
        <f t="shared" si="108"/>
        <v>-2.9525949108687222</v>
      </c>
      <c r="AB94" s="18">
        <f t="shared" si="109"/>
        <v>-2.615225272026489</v>
      </c>
      <c r="AD94" s="18">
        <f t="shared" si="110"/>
        <v>-2.615225272026489</v>
      </c>
      <c r="AE94" s="18">
        <f t="shared" si="111"/>
        <v>2.5252101045588171</v>
      </c>
      <c r="AF94" s="18">
        <f t="shared" si="112"/>
        <v>0.79216507398962577</v>
      </c>
    </row>
    <row r="95" spans="1:32" x14ac:dyDescent="0.2">
      <c r="A95" t="str">
        <f t="shared" si="95"/>
        <v>51 Skilled agricultural and related trades</v>
      </c>
      <c r="B95" s="18">
        <f t="shared" si="96"/>
        <v>3.6176032896876986</v>
      </c>
      <c r="C95" s="18">
        <f t="shared" si="96"/>
        <v>-24.553448338542449</v>
      </c>
      <c r="D95" s="18">
        <f t="shared" si="96"/>
        <v>0.27653397171449878</v>
      </c>
      <c r="E95" s="18">
        <f t="shared" si="96"/>
        <v>1.2708985141034468</v>
      </c>
      <c r="F95" s="18">
        <f t="shared" si="97"/>
        <v>0.93835287393360112</v>
      </c>
      <c r="H95" s="18">
        <f t="shared" si="98"/>
        <v>0.93835287393360112</v>
      </c>
      <c r="I95" s="18">
        <f t="shared" si="99"/>
        <v>3.1596126633015587</v>
      </c>
      <c r="J95" s="18">
        <f t="shared" si="100"/>
        <v>3.7812906686272463</v>
      </c>
      <c r="L95" t="str">
        <f t="shared" si="101"/>
        <v>51 Skilled agricultural and related trades</v>
      </c>
      <c r="M95" s="18">
        <f t="shared" si="102"/>
        <v>6.619603080901415</v>
      </c>
      <c r="N95" s="18">
        <f t="shared" si="102"/>
        <v>-33.994598427234045</v>
      </c>
      <c r="O95" s="18">
        <f t="shared" si="102"/>
        <v>-0.28408922414586701</v>
      </c>
      <c r="P95" s="18">
        <f t="shared" si="102"/>
        <v>0.96063674851047942</v>
      </c>
      <c r="Q95" s="18">
        <f t="shared" si="103"/>
        <v>0.54401120317835172</v>
      </c>
      <c r="S95" s="18">
        <f t="shared" si="104"/>
        <v>0.54401120317835172</v>
      </c>
      <c r="T95" s="18">
        <f t="shared" si="105"/>
        <v>2.8560112805873228</v>
      </c>
      <c r="U95" s="18">
        <f t="shared" si="106"/>
        <v>3.2275389314723846</v>
      </c>
      <c r="W95" t="str">
        <f t="shared" si="107"/>
        <v>51 Skilled agricultural and related trades</v>
      </c>
      <c r="X95" s="18">
        <f t="shared" si="108"/>
        <v>-8.2677367462962508</v>
      </c>
      <c r="Y95" s="18">
        <f t="shared" si="108"/>
        <v>30.364258608777781</v>
      </c>
      <c r="Z95" s="18">
        <f t="shared" si="108"/>
        <v>1.858584604370872</v>
      </c>
      <c r="AA95" s="18">
        <f t="shared" si="108"/>
        <v>2.0534993828031478</v>
      </c>
      <c r="AB95" s="18">
        <f t="shared" si="109"/>
        <v>1.9884863823707466</v>
      </c>
      <c r="AD95" s="18">
        <f t="shared" si="110"/>
        <v>1.9884863823707466</v>
      </c>
      <c r="AE95" s="18">
        <f t="shared" si="111"/>
        <v>3.9874224222269605</v>
      </c>
      <c r="AF95" s="18">
        <f t="shared" si="112"/>
        <v>5.2070322325664664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1.3572093314184519</v>
      </c>
      <c r="C96" s="18">
        <f t="shared" si="96"/>
        <v>-13.288571597492904</v>
      </c>
      <c r="D96" s="18">
        <f t="shared" si="96"/>
        <v>0.21958738974623415</v>
      </c>
      <c r="E96" s="18">
        <f t="shared" si="96"/>
        <v>-0.41491308550299921</v>
      </c>
      <c r="F96" s="18">
        <f t="shared" si="97"/>
        <v>-0.20386053073211396</v>
      </c>
      <c r="H96" s="18">
        <f t="shared" si="98"/>
        <v>-0.20386053073211396</v>
      </c>
      <c r="I96" s="18">
        <f t="shared" si="99"/>
        <v>2.1747615050782931</v>
      </c>
      <c r="J96" s="18">
        <f t="shared" si="100"/>
        <v>2.0245164463475129</v>
      </c>
      <c r="L96" t="str">
        <f t="shared" si="101"/>
        <v>52 Skilled metal, electrical and electronic trades</v>
      </c>
      <c r="M96" s="18">
        <f t="shared" si="102"/>
        <v>0.95910811841195542</v>
      </c>
      <c r="N96" s="18">
        <f t="shared" si="102"/>
        <v>-12.743689678844362</v>
      </c>
      <c r="O96" s="18">
        <f t="shared" si="102"/>
        <v>-0.31531345021656998</v>
      </c>
      <c r="P96" s="18">
        <f t="shared" si="102"/>
        <v>-0.64276777343849067</v>
      </c>
      <c r="Q96" s="18">
        <f t="shared" si="103"/>
        <v>-0.53373602441426637</v>
      </c>
      <c r="S96" s="18">
        <f t="shared" si="104"/>
        <v>-0.53373602441426637</v>
      </c>
      <c r="T96" s="18">
        <f t="shared" si="105"/>
        <v>2.0620120934558006</v>
      </c>
      <c r="U96" s="18">
        <f t="shared" si="106"/>
        <v>1.6649447516069227</v>
      </c>
      <c r="W96" t="str">
        <f t="shared" si="107"/>
        <v>52 Skilled metal, electrical and electronic trades</v>
      </c>
      <c r="X96" s="18">
        <f t="shared" si="108"/>
        <v>15.238207768628698</v>
      </c>
      <c r="Y96" s="18">
        <f t="shared" si="108"/>
        <v>-27.078407048763985</v>
      </c>
      <c r="Z96" s="18">
        <f t="shared" si="108"/>
        <v>12.71610564549006</v>
      </c>
      <c r="AA96" s="18">
        <f t="shared" si="108"/>
        <v>2.7777068486233958</v>
      </c>
      <c r="AB96" s="18">
        <f t="shared" si="109"/>
        <v>5.9891170385380166</v>
      </c>
      <c r="AD96" s="18">
        <f t="shared" si="110"/>
        <v>5.9891170385380166</v>
      </c>
      <c r="AE96" s="18">
        <f t="shared" si="111"/>
        <v>4.9621851635969438</v>
      </c>
      <c r="AF96" s="18">
        <f t="shared" si="112"/>
        <v>8.6284023924212185</v>
      </c>
    </row>
    <row r="97" spans="1:32" x14ac:dyDescent="0.2">
      <c r="A97" t="str">
        <f t="shared" si="95"/>
        <v>53 Skilled construction and building trades</v>
      </c>
      <c r="B97" s="18">
        <f t="shared" si="96"/>
        <v>-1.1086320496202395</v>
      </c>
      <c r="C97" s="18">
        <f t="shared" si="96"/>
        <v>-11.262216676353166</v>
      </c>
      <c r="D97" s="18">
        <f t="shared" si="96"/>
        <v>0.17343018697528745</v>
      </c>
      <c r="E97" s="18">
        <f t="shared" si="96"/>
        <v>-1.1065711973142434</v>
      </c>
      <c r="F97" s="18">
        <f t="shared" si="97"/>
        <v>-0.68173176395761592</v>
      </c>
      <c r="H97" s="18">
        <f t="shared" si="98"/>
        <v>-0.68173176395761592</v>
      </c>
      <c r="I97" s="18">
        <f t="shared" si="99"/>
        <v>2.3049736247900743</v>
      </c>
      <c r="J97" s="18">
        <f t="shared" si="100"/>
        <v>1.8164199422421978</v>
      </c>
      <c r="L97" t="str">
        <f t="shared" si="101"/>
        <v>53 Skilled construction and building trades</v>
      </c>
      <c r="M97" s="18">
        <f t="shared" si="102"/>
        <v>-1.2034687594868698</v>
      </c>
      <c r="N97" s="18">
        <f t="shared" si="102"/>
        <v>-11.381968249460916</v>
      </c>
      <c r="O97" s="18">
        <f t="shared" si="102"/>
        <v>0.32329063477551934</v>
      </c>
      <c r="P97" s="18">
        <f t="shared" si="102"/>
        <v>-1.1499160319973334</v>
      </c>
      <c r="Q97" s="18">
        <f t="shared" si="103"/>
        <v>-0.6612666821492641</v>
      </c>
      <c r="S97" s="18">
        <f t="shared" si="104"/>
        <v>-0.6612666821492641</v>
      </c>
      <c r="T97" s="18">
        <f t="shared" si="105"/>
        <v>2.3080366034579525</v>
      </c>
      <c r="U97" s="18">
        <f t="shared" si="106"/>
        <v>1.8341486162189113</v>
      </c>
      <c r="W97" t="str">
        <f t="shared" si="107"/>
        <v>53 Skilled construction and building trades</v>
      </c>
      <c r="X97" s="18">
        <f t="shared" si="108"/>
        <v>4.3249828877238272</v>
      </c>
      <c r="Y97" s="18">
        <f t="shared" si="108"/>
        <v>-5.2635729545321697</v>
      </c>
      <c r="Z97" s="18">
        <f t="shared" si="108"/>
        <v>-8.1395596333273641</v>
      </c>
      <c r="AA97" s="18">
        <f t="shared" si="108"/>
        <v>1.665634053377163</v>
      </c>
      <c r="AB97" s="18">
        <f t="shared" si="109"/>
        <v>-1.713857573811095</v>
      </c>
      <c r="AD97" s="18">
        <f t="shared" si="110"/>
        <v>-1.713857573811095</v>
      </c>
      <c r="AE97" s="18">
        <f t="shared" si="111"/>
        <v>2.1599912917099617</v>
      </c>
      <c r="AF97" s="18">
        <f t="shared" si="112"/>
        <v>0.9329997338205942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-2.0777275771360904</v>
      </c>
      <c r="C98" s="18">
        <f t="shared" si="96"/>
        <v>-8.8149803146192482</v>
      </c>
      <c r="D98" s="18">
        <f t="shared" si="96"/>
        <v>1.7303923465703086</v>
      </c>
      <c r="E98" s="18">
        <f t="shared" si="96"/>
        <v>0.53401730805955339</v>
      </c>
      <c r="F98" s="18">
        <f t="shared" si="97"/>
        <v>0.93123746319188072</v>
      </c>
      <c r="H98" s="18">
        <f t="shared" si="98"/>
        <v>0.93123746319188072</v>
      </c>
      <c r="I98" s="18">
        <f t="shared" si="99"/>
        <v>2.6067716226591431</v>
      </c>
      <c r="J98" s="18">
        <f t="shared" si="100"/>
        <v>3.2695694455033397</v>
      </c>
      <c r="L98" t="str">
        <f t="shared" si="101"/>
        <v>54 Textiles, printing and other skilled trades</v>
      </c>
      <c r="M98" s="18">
        <f t="shared" si="102"/>
        <v>-1.8084111682795112</v>
      </c>
      <c r="N98" s="18">
        <f t="shared" si="102"/>
        <v>-16.97819434197433</v>
      </c>
      <c r="O98" s="18">
        <f t="shared" si="102"/>
        <v>1.7667482608918483</v>
      </c>
      <c r="P98" s="18">
        <f t="shared" si="102"/>
        <v>0.46085552911052652</v>
      </c>
      <c r="Q98" s="18">
        <f t="shared" si="103"/>
        <v>0.89428046320010335</v>
      </c>
      <c r="S98" s="18">
        <f t="shared" si="104"/>
        <v>0.89428046320010335</v>
      </c>
      <c r="T98" s="18">
        <f t="shared" si="105"/>
        <v>2.0524431548902156</v>
      </c>
      <c r="U98" s="18">
        <f t="shared" si="106"/>
        <v>2.7361249492473982</v>
      </c>
      <c r="W98" t="str">
        <f t="shared" si="107"/>
        <v>54 Textiles, printing and other skilled trades</v>
      </c>
      <c r="X98" s="18">
        <f t="shared" si="108"/>
        <v>-2.5509269797077239</v>
      </c>
      <c r="Y98" s="18">
        <f t="shared" si="108"/>
        <v>5.8030317352346872</v>
      </c>
      <c r="Z98" s="18">
        <f t="shared" si="108"/>
        <v>1.6792190254548922</v>
      </c>
      <c r="AA98" s="18">
        <f t="shared" si="108"/>
        <v>0.63645504189249191</v>
      </c>
      <c r="AB98" s="18">
        <f t="shared" si="109"/>
        <v>0.98284936661430233</v>
      </c>
      <c r="AD98" s="18">
        <f t="shared" si="110"/>
        <v>0.98284936661430233</v>
      </c>
      <c r="AE98" s="18">
        <f t="shared" si="111"/>
        <v>3.321029512993956</v>
      </c>
      <c r="AF98" s="18">
        <f t="shared" si="112"/>
        <v>3.9594196914423341</v>
      </c>
    </row>
    <row r="99" spans="1:32" x14ac:dyDescent="0.2">
      <c r="A99" t="str">
        <f t="shared" si="95"/>
        <v>61 Caring personal service occupations</v>
      </c>
      <c r="B99" s="18">
        <f t="shared" si="96"/>
        <v>0.76246401092487925</v>
      </c>
      <c r="C99" s="18">
        <f t="shared" si="96"/>
        <v>-4.0755147005047458</v>
      </c>
      <c r="D99" s="18">
        <f t="shared" si="96"/>
        <v>0.72303006906198064</v>
      </c>
      <c r="E99" s="18">
        <f t="shared" si="96"/>
        <v>0.56855027225584109</v>
      </c>
      <c r="F99" s="18">
        <f t="shared" si="97"/>
        <v>0.62001719467252858</v>
      </c>
      <c r="H99" s="18">
        <f t="shared" si="98"/>
        <v>0.62001719467252858</v>
      </c>
      <c r="I99" s="18">
        <f t="shared" si="99"/>
        <v>3.0911999410673241</v>
      </c>
      <c r="J99" s="18">
        <f t="shared" si="100"/>
        <v>3.5024255945252047</v>
      </c>
      <c r="L99" t="str">
        <f t="shared" si="101"/>
        <v>61 Caring personal service occupations</v>
      </c>
      <c r="M99" s="18">
        <f t="shared" si="102"/>
        <v>-0.59426845933123751</v>
      </c>
      <c r="N99" s="18">
        <f t="shared" si="102"/>
        <v>-0.16338390801765579</v>
      </c>
      <c r="O99" s="18">
        <f t="shared" si="102"/>
        <v>3.520190721248162</v>
      </c>
      <c r="P99" s="18">
        <f t="shared" si="102"/>
        <v>1.4206575193134841</v>
      </c>
      <c r="Q99" s="18">
        <f t="shared" si="103"/>
        <v>2.1157274889778144</v>
      </c>
      <c r="S99" s="18">
        <f t="shared" si="104"/>
        <v>2.1157274889778144</v>
      </c>
      <c r="T99" s="18">
        <f t="shared" si="105"/>
        <v>2.9310252554895388</v>
      </c>
      <c r="U99" s="18">
        <f t="shared" si="106"/>
        <v>4.4133359123003313</v>
      </c>
      <c r="W99" t="str">
        <f t="shared" si="107"/>
        <v>61 Caring personal service occupations</v>
      </c>
      <c r="X99" s="18">
        <f t="shared" si="108"/>
        <v>1.0758426370468754</v>
      </c>
      <c r="Y99" s="18">
        <f t="shared" si="108"/>
        <v>-4.942179972720262</v>
      </c>
      <c r="Z99" s="18">
        <f t="shared" si="108"/>
        <v>2.5454377169054077E-2</v>
      </c>
      <c r="AA99" s="18">
        <f t="shared" si="108"/>
        <v>0.32125017250956844</v>
      </c>
      <c r="AB99" s="18">
        <f t="shared" si="109"/>
        <v>0.22255450948718281</v>
      </c>
      <c r="AD99" s="18">
        <f t="shared" si="110"/>
        <v>0.22255450948718281</v>
      </c>
      <c r="AE99" s="18">
        <f t="shared" si="111"/>
        <v>3.1279731821282519</v>
      </c>
      <c r="AF99" s="18">
        <f t="shared" si="112"/>
        <v>3.2734024710576515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1.3133059628869903</v>
      </c>
      <c r="C100" s="18">
        <f t="shared" si="96"/>
        <v>-8.1282613264555987</v>
      </c>
      <c r="D100" s="18">
        <f t="shared" si="96"/>
        <v>-1.4403407685957825</v>
      </c>
      <c r="E100" s="18">
        <f t="shared" si="96"/>
        <v>0.15267196614778822</v>
      </c>
      <c r="F100" s="18">
        <f t="shared" si="97"/>
        <v>-0.3811727806331211</v>
      </c>
      <c r="H100" s="18">
        <f t="shared" si="98"/>
        <v>-0.3811727806331211</v>
      </c>
      <c r="I100" s="18">
        <f t="shared" si="99"/>
        <v>2.633330841511583</v>
      </c>
      <c r="J100" s="18">
        <f t="shared" si="100"/>
        <v>2.3707308094976565</v>
      </c>
      <c r="L100" t="str">
        <f t="shared" si="101"/>
        <v>62 Leisure, travel and related personal service occupations</v>
      </c>
      <c r="M100" s="18">
        <f t="shared" si="102"/>
        <v>2.8266173819976759</v>
      </c>
      <c r="N100" s="18">
        <f t="shared" si="102"/>
        <v>-10.047495915834281</v>
      </c>
      <c r="O100" s="18">
        <f t="shared" si="102"/>
        <v>-0.47647103909359556</v>
      </c>
      <c r="P100" s="18">
        <f t="shared" si="102"/>
        <v>1.0634647806438302</v>
      </c>
      <c r="Q100" s="18">
        <f t="shared" si="103"/>
        <v>0.54752337870118684</v>
      </c>
      <c r="S100" s="18">
        <f t="shared" si="104"/>
        <v>0.54752337870118684</v>
      </c>
      <c r="T100" s="18">
        <f t="shared" si="105"/>
        <v>2.4778493154085313</v>
      </c>
      <c r="U100" s="18">
        <f t="shared" si="106"/>
        <v>2.8710387359408784</v>
      </c>
      <c r="W100" t="str">
        <f t="shared" si="107"/>
        <v>62 Leisure, travel and related personal service occupations</v>
      </c>
      <c r="X100" s="18">
        <f t="shared" si="108"/>
        <v>0.67204577014257083</v>
      </c>
      <c r="Y100" s="18">
        <f t="shared" si="108"/>
        <v>-7.2708742170206513</v>
      </c>
      <c r="Z100" s="18">
        <f t="shared" si="108"/>
        <v>-1.8700209125652067</v>
      </c>
      <c r="AA100" s="18">
        <f t="shared" si="108"/>
        <v>-0.29762113718959649</v>
      </c>
      <c r="AB100" s="18">
        <f t="shared" si="109"/>
        <v>-0.82453415111671813</v>
      </c>
      <c r="AD100" s="18">
        <f t="shared" si="110"/>
        <v>-0.82453415111671813</v>
      </c>
      <c r="AE100" s="18">
        <f t="shared" si="111"/>
        <v>2.6996987643991277</v>
      </c>
      <c r="AF100" s="18">
        <f t="shared" si="112"/>
        <v>2.1428244706987343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-3.315115664599777</v>
      </c>
      <c r="C101" s="18">
        <f t="shared" si="96"/>
        <v>20.771296842142384</v>
      </c>
      <c r="D101" s="18">
        <f t="shared" si="96"/>
        <v>-5.1446692420330509</v>
      </c>
      <c r="E101" s="18">
        <f t="shared" si="96"/>
        <v>0.61072723716295574</v>
      </c>
      <c r="F101" s="18">
        <f t="shared" si="97"/>
        <v>-1.3455288014472266</v>
      </c>
      <c r="H101" s="18">
        <f t="shared" si="98"/>
        <v>-1.3455288014472266</v>
      </c>
      <c r="I101" s="18">
        <f t="shared" si="99"/>
        <v>2.2460989297226952</v>
      </c>
      <c r="J101" s="18">
        <f t="shared" si="100"/>
        <v>1.2874073316043955</v>
      </c>
      <c r="L101" t="str">
        <f t="shared" si="101"/>
        <v>63 Community and civil enforcement occupations</v>
      </c>
      <c r="M101" s="18">
        <f t="shared" si="102"/>
        <v>-7.0730213302962035</v>
      </c>
      <c r="N101" s="18">
        <f t="shared" si="102"/>
        <v>42.499170923030064</v>
      </c>
      <c r="O101" s="18">
        <f t="shared" si="102"/>
        <v>-10.822820906397867</v>
      </c>
      <c r="P101" s="18">
        <f t="shared" si="102"/>
        <v>1.1725672159205169</v>
      </c>
      <c r="Q101" s="18">
        <f t="shared" si="103"/>
        <v>-2.9952300074938654</v>
      </c>
      <c r="S101" s="18">
        <f t="shared" si="104"/>
        <v>-2.9952300074938654</v>
      </c>
      <c r="T101" s="18">
        <f t="shared" si="105"/>
        <v>1.5198980191303724</v>
      </c>
      <c r="U101" s="18">
        <f t="shared" si="106"/>
        <v>-0.79150459184629263</v>
      </c>
      <c r="W101" t="str">
        <f t="shared" si="107"/>
        <v>63 Community and civil enforcement occupations</v>
      </c>
      <c r="X101" s="18">
        <f t="shared" si="108"/>
        <v>5.8731543809009912</v>
      </c>
      <c r="Y101" s="18">
        <f t="shared" si="108"/>
        <v>-17.732455323197016</v>
      </c>
      <c r="Z101" s="18">
        <f t="shared" si="108"/>
        <v>6.86681759397616</v>
      </c>
      <c r="AA101" s="18">
        <f t="shared" si="108"/>
        <v>-0.1288733629071781</v>
      </c>
      <c r="AB101" s="18">
        <f t="shared" si="109"/>
        <v>2.1506007277439565</v>
      </c>
      <c r="AD101" s="18">
        <f t="shared" si="110"/>
        <v>2.1506007277439565</v>
      </c>
      <c r="AE101" s="18">
        <f t="shared" si="111"/>
        <v>4.1099943062530064</v>
      </c>
      <c r="AF101" s="18">
        <f t="shared" si="112"/>
        <v>5.4152064057204408</v>
      </c>
    </row>
    <row r="102" spans="1:32" x14ac:dyDescent="0.2">
      <c r="A102" t="str">
        <f t="shared" si="95"/>
        <v>71 Sales occupations</v>
      </c>
      <c r="B102" s="18">
        <f t="shared" si="96"/>
        <v>-0.90215671255043928</v>
      </c>
      <c r="C102" s="18">
        <f t="shared" si="96"/>
        <v>-0.28286755447229917</v>
      </c>
      <c r="D102" s="18">
        <f t="shared" si="96"/>
        <v>-0.18419942001628442</v>
      </c>
      <c r="E102" s="18">
        <f t="shared" si="96"/>
        <v>-0.26289072737976094</v>
      </c>
      <c r="F102" s="18">
        <f t="shared" si="97"/>
        <v>-0.23666718706285561</v>
      </c>
      <c r="H102" s="18">
        <f t="shared" si="98"/>
        <v>-0.23666718706285561</v>
      </c>
      <c r="I102" s="18">
        <f t="shared" si="99"/>
        <v>2.4252609466509423</v>
      </c>
      <c r="J102" s="18">
        <f t="shared" si="100"/>
        <v>2.2568971722322972</v>
      </c>
      <c r="L102" t="str">
        <f t="shared" si="101"/>
        <v>71 Sales occupations</v>
      </c>
      <c r="M102" s="18">
        <f t="shared" si="102"/>
        <v>0.33738272372154654</v>
      </c>
      <c r="N102" s="18">
        <f t="shared" si="102"/>
        <v>-0.69458166983096259</v>
      </c>
      <c r="O102" s="18">
        <f t="shared" si="102"/>
        <v>8.0803377493965378E-2</v>
      </c>
      <c r="P102" s="18">
        <f t="shared" si="102"/>
        <v>4.5765390253760252E-2</v>
      </c>
      <c r="Q102" s="18">
        <f t="shared" si="103"/>
        <v>5.7443356155761904E-2</v>
      </c>
      <c r="S102" s="18">
        <f t="shared" si="104"/>
        <v>5.7443356155761904E-2</v>
      </c>
      <c r="T102" s="18">
        <f t="shared" si="105"/>
        <v>1.9413150142040703</v>
      </c>
      <c r="U102" s="18">
        <f t="shared" si="106"/>
        <v>1.9852462216407574</v>
      </c>
      <c r="W102" t="str">
        <f t="shared" si="107"/>
        <v>71 Sales occupations</v>
      </c>
      <c r="X102" s="18">
        <f t="shared" si="108"/>
        <v>-1.8722548449525811</v>
      </c>
      <c r="Y102" s="18">
        <f t="shared" si="108"/>
        <v>5.7785883124683579E-2</v>
      </c>
      <c r="Z102" s="18">
        <f t="shared" si="108"/>
        <v>-0.40393870974620993</v>
      </c>
      <c r="AA102" s="18">
        <f t="shared" si="108"/>
        <v>-0.52941049448507194</v>
      </c>
      <c r="AB102" s="18">
        <f t="shared" si="109"/>
        <v>-0.48760413943491621</v>
      </c>
      <c r="AD102" s="18">
        <f t="shared" si="110"/>
        <v>-0.48760413943491621</v>
      </c>
      <c r="AE102" s="18">
        <f t="shared" si="111"/>
        <v>2.8000367110715407</v>
      </c>
      <c r="AF102" s="18">
        <f t="shared" si="112"/>
        <v>2.4726549702438483</v>
      </c>
    </row>
    <row r="103" spans="1:32" x14ac:dyDescent="0.2">
      <c r="A103" t="str">
        <f t="shared" si="95"/>
        <v>72 Customer service occupations</v>
      </c>
      <c r="B103" s="18">
        <f t="shared" si="96"/>
        <v>2.0417843386520973</v>
      </c>
      <c r="C103" s="18">
        <f t="shared" si="96"/>
        <v>1.4565760866495303</v>
      </c>
      <c r="D103" s="18">
        <f t="shared" si="96"/>
        <v>2.0494159275950663</v>
      </c>
      <c r="E103" s="18">
        <f t="shared" si="96"/>
        <v>1.0617274425751999</v>
      </c>
      <c r="F103" s="18">
        <f t="shared" si="97"/>
        <v>1.3898901900176508</v>
      </c>
      <c r="H103" s="18">
        <f t="shared" si="98"/>
        <v>1.3898901900176508</v>
      </c>
      <c r="I103" s="18">
        <f t="shared" si="99"/>
        <v>2.8078383411156871</v>
      </c>
      <c r="J103" s="18">
        <f t="shared" si="100"/>
        <v>3.7813397671209836</v>
      </c>
      <c r="L103" t="str">
        <f t="shared" si="101"/>
        <v>72 Customer service occupations</v>
      </c>
      <c r="M103" s="18">
        <f t="shared" si="102"/>
        <v>-1.8962772472471023</v>
      </c>
      <c r="N103" s="18">
        <f t="shared" si="102"/>
        <v>14.859341986532758</v>
      </c>
      <c r="O103" s="18">
        <f t="shared" si="102"/>
        <v>4.4986735019220792</v>
      </c>
      <c r="P103" s="18">
        <f t="shared" si="102"/>
        <v>1.7482169191965991</v>
      </c>
      <c r="Q103" s="18">
        <f t="shared" si="103"/>
        <v>2.6568965062152339</v>
      </c>
      <c r="S103" s="18">
        <f t="shared" si="104"/>
        <v>2.6568965062152339</v>
      </c>
      <c r="T103" s="18">
        <f t="shared" si="105"/>
        <v>2.4504376207851175</v>
      </c>
      <c r="U103" s="18">
        <f t="shared" si="106"/>
        <v>4.4438375767632543</v>
      </c>
      <c r="W103" t="str">
        <f t="shared" si="107"/>
        <v>72 Customer service occupations</v>
      </c>
      <c r="X103" s="18">
        <f t="shared" si="108"/>
        <v>4.0495658525725009</v>
      </c>
      <c r="Y103" s="18">
        <f t="shared" si="108"/>
        <v>-4.4376136726124056</v>
      </c>
      <c r="Z103" s="18">
        <f t="shared" si="108"/>
        <v>0.65346731792965684</v>
      </c>
      <c r="AA103" s="18">
        <f t="shared" si="108"/>
        <v>0.60109312791563063</v>
      </c>
      <c r="AB103" s="18">
        <f t="shared" si="109"/>
        <v>0.61854816250073164</v>
      </c>
      <c r="AD103" s="18">
        <f t="shared" si="110"/>
        <v>0.61854816250073164</v>
      </c>
      <c r="AE103" s="18">
        <f t="shared" si="111"/>
        <v>2.989948321151159</v>
      </c>
      <c r="AF103" s="18">
        <f t="shared" si="112"/>
        <v>3.4056990082953487</v>
      </c>
    </row>
    <row r="104" spans="1:32" x14ac:dyDescent="0.2">
      <c r="A104" t="str">
        <f t="shared" si="95"/>
        <v>81 Process, plant and machine operatives</v>
      </c>
      <c r="B104" s="18">
        <f t="shared" si="96"/>
        <v>0.74002564328612408</v>
      </c>
      <c r="C104" s="18">
        <f t="shared" si="96"/>
        <v>-11.897144082804346</v>
      </c>
      <c r="D104" s="18">
        <f t="shared" si="96"/>
        <v>1.1976601372452045</v>
      </c>
      <c r="E104" s="18">
        <f t="shared" si="96"/>
        <v>-0.50750197980659051</v>
      </c>
      <c r="F104" s="18">
        <f t="shared" si="97"/>
        <v>5.7668839702107455E-2</v>
      </c>
      <c r="H104" s="18">
        <f t="shared" si="98"/>
        <v>5.7668839702107455E-2</v>
      </c>
      <c r="I104" s="18">
        <f t="shared" si="99"/>
        <v>2.249713578059831</v>
      </c>
      <c r="J104" s="18">
        <f t="shared" si="100"/>
        <v>2.2919968157651072</v>
      </c>
      <c r="L104" t="str">
        <f t="shared" si="101"/>
        <v>81 Process, plant and machine operatives</v>
      </c>
      <c r="M104" s="18">
        <f t="shared" si="102"/>
        <v>0.77728915484702732</v>
      </c>
      <c r="N104" s="18">
        <f t="shared" si="102"/>
        <v>-12.134157098242449</v>
      </c>
      <c r="O104" s="18">
        <f t="shared" si="102"/>
        <v>0.78897349618587409</v>
      </c>
      <c r="P104" s="18">
        <f t="shared" si="102"/>
        <v>-0.65924124951747265</v>
      </c>
      <c r="Q104" s="18">
        <f t="shared" si="103"/>
        <v>-0.17883001154862521</v>
      </c>
      <c r="S104" s="18">
        <f t="shared" si="104"/>
        <v>-0.17883001154862521</v>
      </c>
      <c r="T104" s="18">
        <f t="shared" si="105"/>
        <v>2.1028576049453074</v>
      </c>
      <c r="U104" s="18">
        <f t="shared" si="106"/>
        <v>1.9696765333174993</v>
      </c>
      <c r="W104" t="str">
        <f t="shared" si="107"/>
        <v>81 Process, plant and machine operatives</v>
      </c>
      <c r="X104" s="18">
        <f t="shared" si="108"/>
        <v>0.55474030247835149</v>
      </c>
      <c r="Y104" s="18">
        <f t="shared" si="108"/>
        <v>-10.712110471281267</v>
      </c>
      <c r="Z104" s="18">
        <f t="shared" si="108"/>
        <v>3.1180386609191535</v>
      </c>
      <c r="AA104" s="18">
        <f t="shared" si="108"/>
        <v>0.13495460485812849</v>
      </c>
      <c r="AB104" s="18">
        <f t="shared" si="109"/>
        <v>1.1196019831044124</v>
      </c>
      <c r="AD104" s="18">
        <f t="shared" si="110"/>
        <v>1.1196019831044124</v>
      </c>
      <c r="AE104" s="18">
        <f t="shared" si="111"/>
        <v>2.9322286438807854</v>
      </c>
      <c r="AF104" s="18">
        <f t="shared" si="112"/>
        <v>3.6994071777617599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3.4046792616568178</v>
      </c>
      <c r="C105" s="18">
        <f t="shared" si="96"/>
        <v>-18.471354190980637</v>
      </c>
      <c r="D105" s="18">
        <f t="shared" si="96"/>
        <v>-0.27777292502657591</v>
      </c>
      <c r="E105" s="18">
        <f t="shared" si="96"/>
        <v>-0.33422214741508638</v>
      </c>
      <c r="F105" s="18">
        <f t="shared" si="97"/>
        <v>-0.31540929127982231</v>
      </c>
      <c r="H105" s="18">
        <f t="shared" si="98"/>
        <v>-0.31540929127982231</v>
      </c>
      <c r="I105" s="18">
        <f t="shared" si="99"/>
        <v>2.7978073867879205</v>
      </c>
      <c r="J105" s="18">
        <f t="shared" si="100"/>
        <v>2.5850829946993281</v>
      </c>
      <c r="L105" t="str">
        <f t="shared" si="101"/>
        <v>82 Transport and mobile machine drivers and operatives</v>
      </c>
      <c r="M105" s="18">
        <f t="shared" si="102"/>
        <v>3.6695006976406042</v>
      </c>
      <c r="N105" s="18">
        <f t="shared" si="102"/>
        <v>-18.743412784952895</v>
      </c>
      <c r="O105" s="18">
        <f t="shared" si="102"/>
        <v>-0.86192343029282137</v>
      </c>
      <c r="P105" s="18">
        <f t="shared" si="102"/>
        <v>-0.5388184649644634</v>
      </c>
      <c r="Q105" s="18">
        <f t="shared" si="103"/>
        <v>-0.64663695587120484</v>
      </c>
      <c r="S105" s="18">
        <f t="shared" si="104"/>
        <v>-0.64663695587120484</v>
      </c>
      <c r="T105" s="18">
        <f t="shared" si="105"/>
        <v>2.6850536746675591</v>
      </c>
      <c r="U105" s="18">
        <f t="shared" si="106"/>
        <v>2.2455390761450866</v>
      </c>
      <c r="W105" t="str">
        <f t="shared" si="107"/>
        <v>82 Transport and mobile machine drivers and operatives</v>
      </c>
      <c r="X105" s="18">
        <f t="shared" si="108"/>
        <v>0.53653134997568852</v>
      </c>
      <c r="Y105" s="18">
        <f t="shared" si="108"/>
        <v>-15.288317815044705</v>
      </c>
      <c r="Z105" s="18">
        <f t="shared" si="108"/>
        <v>5.4937193626418912</v>
      </c>
      <c r="AA105" s="18">
        <f t="shared" si="108"/>
        <v>1.2195657701059126</v>
      </c>
      <c r="AB105" s="18">
        <f t="shared" si="109"/>
        <v>2.6246875877132592</v>
      </c>
      <c r="AD105" s="18">
        <f t="shared" si="110"/>
        <v>2.6246875877132592</v>
      </c>
      <c r="AE105" s="18">
        <f t="shared" si="111"/>
        <v>3.9573446234968168</v>
      </c>
      <c r="AF105" s="18">
        <f t="shared" si="112"/>
        <v>5.6012980603372675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-2.6234612375766297</v>
      </c>
      <c r="C106" s="18">
        <f t="shared" si="96"/>
        <v>-11.584613230070829</v>
      </c>
      <c r="D106" s="18">
        <f t="shared" si="96"/>
        <v>12.560927453779879</v>
      </c>
      <c r="E106" s="18">
        <f t="shared" si="96"/>
        <v>0.9923921149636028</v>
      </c>
      <c r="F106" s="18">
        <f t="shared" si="97"/>
        <v>4.7100403598717033</v>
      </c>
      <c r="H106" s="18">
        <f t="shared" si="98"/>
        <v>4.7100403598717033</v>
      </c>
      <c r="I106" s="18">
        <f t="shared" si="99"/>
        <v>3.8809658186324425</v>
      </c>
      <c r="J106" s="18">
        <f t="shared" si="100"/>
        <v>7.0147156510652398</v>
      </c>
      <c r="L106" t="str">
        <f t="shared" si="101"/>
        <v>91 Elementary trades and related occupations</v>
      </c>
      <c r="M106" s="18">
        <f t="shared" si="102"/>
        <v>-1.9687102297792136</v>
      </c>
      <c r="N106" s="18">
        <f t="shared" si="102"/>
        <v>-11.735698882114642</v>
      </c>
      <c r="O106" s="18">
        <f t="shared" si="102"/>
        <v>6.3331873183753551</v>
      </c>
      <c r="P106" s="18">
        <f t="shared" si="102"/>
        <v>0.57814625121750396</v>
      </c>
      <c r="Q106" s="18">
        <f t="shared" si="103"/>
        <v>2.4610247884717662</v>
      </c>
      <c r="S106" s="18">
        <f t="shared" si="104"/>
        <v>2.4610247884717662</v>
      </c>
      <c r="T106" s="18">
        <f t="shared" si="105"/>
        <v>2.4883267820832389</v>
      </c>
      <c r="U106" s="18">
        <f t="shared" si="106"/>
        <v>4.3200264249977804</v>
      </c>
      <c r="W106" t="str">
        <f t="shared" si="107"/>
        <v>91 Elementary trades and related occupations</v>
      </c>
      <c r="X106" s="18">
        <f t="shared" si="108"/>
        <v>-5.6152048659083071</v>
      </c>
      <c r="Y106" s="18">
        <f t="shared" si="108"/>
        <v>-10.825196415702942</v>
      </c>
      <c r="Z106" s="18">
        <f t="shared" si="108"/>
        <v>32.170417711608664</v>
      </c>
      <c r="AA106" s="18">
        <f t="shared" si="108"/>
        <v>1.6544297177079947</v>
      </c>
      <c r="AB106" s="18">
        <f t="shared" si="109"/>
        <v>10.950422334415787</v>
      </c>
      <c r="AD106" s="18">
        <f t="shared" si="110"/>
        <v>10.950422334415787</v>
      </c>
      <c r="AE106" s="18">
        <f t="shared" si="111"/>
        <v>8.4673049452718363</v>
      </c>
      <c r="AF106" s="18">
        <f t="shared" si="112"/>
        <v>13.999046505595626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0.53416985719960675</v>
      </c>
      <c r="C107" s="18">
        <f t="shared" si="96"/>
        <v>-8.8354849655693393</v>
      </c>
      <c r="D107" s="18">
        <f t="shared" si="96"/>
        <v>-1.8971052802167931</v>
      </c>
      <c r="E107" s="18">
        <f t="shared" si="96"/>
        <v>-0.62432140840994466</v>
      </c>
      <c r="F107" s="18">
        <f t="shared" si="97"/>
        <v>-1.0504069828626061</v>
      </c>
      <c r="H107" s="18">
        <f t="shared" si="98"/>
        <v>-1.0504069828626061</v>
      </c>
      <c r="I107" s="18">
        <f t="shared" si="99"/>
        <v>2.4372195329345425</v>
      </c>
      <c r="J107" s="18">
        <f t="shared" si="100"/>
        <v>1.7045438664971879</v>
      </c>
      <c r="L107" t="str">
        <f t="shared" si="101"/>
        <v>92 Elementary administration and service occupations</v>
      </c>
      <c r="M107" s="18">
        <f t="shared" si="102"/>
        <v>8.3632120437471258E-2</v>
      </c>
      <c r="N107" s="18">
        <f t="shared" si="102"/>
        <v>-7.8355009201163668</v>
      </c>
      <c r="O107" s="18">
        <f t="shared" si="102"/>
        <v>-0.78413874317083687</v>
      </c>
      <c r="P107" s="18">
        <f t="shared" si="102"/>
        <v>-0.79151039199512052</v>
      </c>
      <c r="Q107" s="18">
        <f t="shared" si="103"/>
        <v>-0.78905323657868509</v>
      </c>
      <c r="S107" s="18">
        <f t="shared" si="104"/>
        <v>-0.78905323657868509</v>
      </c>
      <c r="T107" s="18">
        <f t="shared" si="105"/>
        <v>2.1146926901557395</v>
      </c>
      <c r="U107" s="18">
        <f t="shared" si="106"/>
        <v>1.5349714286343907</v>
      </c>
      <c r="W107" t="str">
        <f t="shared" si="107"/>
        <v>92 Elementary administration and service occupations</v>
      </c>
      <c r="X107" s="18">
        <f t="shared" si="108"/>
        <v>0.92909931399027812</v>
      </c>
      <c r="Y107" s="18">
        <f t="shared" si="108"/>
        <v>-9.6938001048276554</v>
      </c>
      <c r="Z107" s="18">
        <f t="shared" si="108"/>
        <v>-2.915347145136582</v>
      </c>
      <c r="AA107" s="18">
        <f t="shared" si="108"/>
        <v>-0.46347583024501926</v>
      </c>
      <c r="AB107" s="18">
        <f t="shared" si="109"/>
        <v>-1.2875703797229576</v>
      </c>
      <c r="AD107" s="18">
        <f t="shared" si="110"/>
        <v>-1.2875703797229576</v>
      </c>
      <c r="AE107" s="18">
        <f t="shared" si="111"/>
        <v>2.7085196454482263</v>
      </c>
      <c r="AF107" s="18">
        <f t="shared" si="112"/>
        <v>1.849903323823443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1.3518283101180195</v>
      </c>
      <c r="C109" s="26">
        <f>IF(AND(D$6-C$6 &lt;&gt; 0,C35&lt;&gt;0,D35&lt;&gt;0),(EXP(LN(D35/C35)/(D$6-C$6))-1)*100,0)</f>
        <v>-2.3682654469085684</v>
      </c>
      <c r="D109" s="26">
        <f>IF(AND(E$6-D$6 &lt;&gt; 0,D35&lt;&gt;0,E35&lt;&gt;0),(EXP(LN(E35/D35)/(E$6-D$6))-1)*100,0)</f>
        <v>0.39535733316045096</v>
      </c>
      <c r="E109" s="26">
        <f>IF(AND(F$6-E$6 &lt;&gt; 0,E35&lt;&gt;0,F35&lt;&gt;0),(EXP(LN(F35/E35)/(F$6-E$6))-1)*100,0)</f>
        <v>0.30790559242128701</v>
      </c>
      <c r="F109" s="26">
        <f t="shared" ref="F109" si="113">IF(AND(F$6-D$6 &lt;&gt; 0,D35&lt;&gt;0,F35&lt;&gt;0),(EXP(LN(F35/D35)/(F$6-D$6))-1)*100,0)</f>
        <v>0.33704770528932837</v>
      </c>
      <c r="H109" s="26">
        <f t="shared" ref="H109" si="114">IF($F$6-$D$6 &lt;&gt; 0,(EXP(LN(1+(H72/100))/($F$6-$D$6))-1)*100,0)</f>
        <v>0.33704770528932837</v>
      </c>
      <c r="I109" s="26">
        <f>IF(D35&gt;0,((1+(I35/D35))^(1/($F$6-$D$6))-1)*100,0)</f>
        <v>2.7117887857450507</v>
      </c>
      <c r="J109" s="26">
        <f t="shared" ref="J109" si="115">IF($F$6-$D$6 &lt;&gt; 0,(EXP(LN(1+(J72/100))/($F$6-$D$6))-1)*100,0)</f>
        <v>2.9453265341955026</v>
      </c>
      <c r="L109" s="24" t="str">
        <f>L35</f>
        <v>All occupations</v>
      </c>
      <c r="M109" s="26">
        <f>IF(AND(N$6-M$6 &lt;&gt; 0,M35&lt;&gt;0,N35&lt;&gt;0),(EXP(LN(N35/M35)/(N$6-M$6))-1)*100,0)</f>
        <v>1.213430404248883</v>
      </c>
      <c r="N109" s="26">
        <f>IF(AND(O$6-N$6 &lt;&gt; 0,N35&lt;&gt;0,O35&lt;&gt;0),(EXP(LN(O35/N35)/(O$6-N$6))-1)*100,0)</f>
        <v>-3.783861415337042</v>
      </c>
      <c r="O109" s="26">
        <f>IF(AND(P$6-O$6 &lt;&gt; 0,O35&lt;&gt;0,P35&lt;&gt;0),(EXP(LN(P35/O35)/(P$6-O$6))-1)*100,0)</f>
        <v>0.38838145175572603</v>
      </c>
      <c r="P109" s="26">
        <f>IF(AND(Q$6-P$6 &lt;&gt; 0,P35&lt;&gt;0,Q35&lt;&gt;0),(EXP(LN(Q35/P35)/(Q$6-P$6))-1)*100,0)</f>
        <v>0.28646872827471359</v>
      </c>
      <c r="Q109" s="26">
        <f t="shared" ref="Q109" si="116">IF(AND(Q$6-O$6 &lt;&gt; 0,O35&lt;&gt;0,Q35&lt;&gt;0),(EXP(LN(Q35/O35)/(Q$6-O$6))-1)*100,0)</f>
        <v>0.32042813533281755</v>
      </c>
      <c r="S109" s="26">
        <f t="shared" ref="S109" si="117">IF($F$6-$D$6 &lt;&gt; 0,(EXP(LN(1+(S72/100))/($F$6-$D$6))-1)*100,0)</f>
        <v>0.32042813533281755</v>
      </c>
      <c r="T109" s="26">
        <f t="shared" ref="T109" si="118">IF(O35&gt;0,((1+(T35/O35))^(1/($F$6-$D$6))-1)*100,0)</f>
        <v>2.3126310910828174</v>
      </c>
      <c r="U109" s="26">
        <f t="shared" ref="U109" si="119">IF($F$6-$D$6 &lt;&gt; 0,(EXP(LN(1+(U72/100))/($F$6-$D$6))-1)*100,0)</f>
        <v>2.5467935192286184</v>
      </c>
      <c r="W109" s="24" t="str">
        <f>W35</f>
        <v>All occupations</v>
      </c>
      <c r="X109" s="26">
        <f>IF(AND(Y$6-X$6 &lt;&gt; 0,X35&lt;&gt;0,Y35&lt;&gt;0),(EXP(LN(Y35/X35)/(Y$6-X$6))-1)*100,0)</f>
        <v>1.4943432881416419</v>
      </c>
      <c r="Y109" s="26">
        <f>IF(AND(Z$6-Y$6 &lt;&gt; 0,Y35&lt;&gt;0,Z35&lt;&gt;0),(EXP(LN(Z35/Y35)/(Z$6-Y$6))-1)*100,0)</f>
        <v>-0.92062368108919435</v>
      </c>
      <c r="Z109" s="26">
        <f>IF(AND(AA$6-Z$6 &lt;&gt; 0,Z35&lt;&gt;0,AA35&lt;&gt;0),(EXP(LN(AA35/Z35)/(AA$6-Z$6))-1)*100,0)</f>
        <v>0.40228305847918033</v>
      </c>
      <c r="AA109" s="26">
        <f>IF(AND(AB$6-AA$6 &lt;&gt; 0,AA35&lt;&gt;0,AB35&lt;&gt;0),(EXP(LN(AB35/AA35)/(AB$6-AA$6))-1)*100,0)</f>
        <v>0.32913880315195154</v>
      </c>
      <c r="AB109" s="26">
        <f t="shared" ref="AB109" si="120">IF(AND(AB$6-Z$6 &lt;&gt; 0,Z35&lt;&gt;0,AB35&lt;&gt;0),(EXP(LN(AB35/Z35)/(AB$6-Z$6))-1)*100,0)</f>
        <v>0.3535142989589124</v>
      </c>
      <c r="AD109" s="26">
        <f t="shared" ref="AD109" si="121">IF($F$6-$D$6 &lt;&gt; 0,(EXP(LN(1+(AD72/100))/($F$6-$D$6))-1)*100,0)</f>
        <v>0.3535142989589124</v>
      </c>
      <c r="AE109" s="26">
        <f t="shared" ref="AE109" si="122">IF(Z35&gt;0,((1+(AE35/Z35))^(1/($F$6-$D$6))-1)*100,0)</f>
        <v>3.0877927055397825</v>
      </c>
      <c r="AF109" s="26">
        <f t="shared" ref="AF109" si="123">IF($F$6-$D$6 &lt;&gt; 0,(EXP(LN(1+(AF72/100))/($F$6-$D$6))-1)*100,0)</f>
        <v>3.320816043528807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Brighton and Hove East Sussex West Sussex (Continued)</v>
      </c>
      <c r="L112" s="19" t="str">
        <f>CONCATENATE(L$1," (Continued)")</f>
        <v>Occupation Table 2.1  Males: Employment Change by Occupation (SOC 2020) and Replacement Demand, 2015-2035, Brighton and Hove East Sussex West Sussex (Continued)</v>
      </c>
      <c r="W112" s="19" t="str">
        <f>CONCATENATE(W$1," (Continued)")</f>
        <v>Occupation Table 2.2  Females: Employment Change by Occupation (SOC 2020) and Replacement Demand, 2015-2035, Brighton and Hove East Sussex West Sussex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11.138452258343939</v>
      </c>
      <c r="C119" s="27">
        <f t="shared" si="125"/>
        <v>0.81188071237693293</v>
      </c>
      <c r="D119" s="27">
        <f t="shared" si="125"/>
        <v>-6.6608000770274458</v>
      </c>
      <c r="E119" s="27">
        <f t="shared" si="125"/>
        <v>4.9419650682561382</v>
      </c>
      <c r="F119" s="27">
        <f t="shared" ref="F119:F144" si="126">F8-D8</f>
        <v>-1.7188350087713076</v>
      </c>
      <c r="L119" t="str">
        <f t="shared" ref="L119:L144" si="127">L8</f>
        <v>11 Corporate managers and directors</v>
      </c>
      <c r="M119" s="27">
        <f t="shared" ref="M119:P144" si="128">N8-M8</f>
        <v>5.544942497954203</v>
      </c>
      <c r="N119" s="27">
        <f t="shared" si="128"/>
        <v>-9.6325146374311998E-3</v>
      </c>
      <c r="O119" s="27">
        <f t="shared" si="128"/>
        <v>-6.4512435081061952</v>
      </c>
      <c r="P119" s="27">
        <f t="shared" si="128"/>
        <v>0.9860496322479122</v>
      </c>
      <c r="Q119" s="27">
        <f t="shared" ref="Q119:Q144" si="129">Q8-O8</f>
        <v>-5.465193875858283</v>
      </c>
      <c r="W119" t="str">
        <f t="shared" ref="W119:W144" si="130">W8</f>
        <v>11 Corporate managers and directors</v>
      </c>
      <c r="X119" s="27">
        <f t="shared" ref="X119:AA144" si="131">Y8-X8</f>
        <v>5.5935097603897752</v>
      </c>
      <c r="Y119" s="27">
        <f t="shared" si="131"/>
        <v>0.82151322701442453</v>
      </c>
      <c r="Z119" s="27">
        <f t="shared" si="131"/>
        <v>-0.2095565689214709</v>
      </c>
      <c r="AA119" s="27">
        <f t="shared" si="131"/>
        <v>3.955915436008393</v>
      </c>
      <c r="AB119" s="27">
        <f t="shared" ref="AB119:AB144" si="132">AB8-Z8</f>
        <v>3.7463588670869221</v>
      </c>
    </row>
    <row r="120" spans="1:28" x14ac:dyDescent="0.2">
      <c r="A120" t="str">
        <f t="shared" si="124"/>
        <v>12 Other managers and proprietors</v>
      </c>
      <c r="B120" s="27">
        <f t="shared" si="125"/>
        <v>1.5856957584913687</v>
      </c>
      <c r="C120" s="27">
        <f t="shared" si="125"/>
        <v>-0.60210613460323259</v>
      </c>
      <c r="D120" s="27">
        <f t="shared" si="125"/>
        <v>1.4974556315300163</v>
      </c>
      <c r="E120" s="27">
        <f t="shared" si="125"/>
        <v>4.1209289870020172</v>
      </c>
      <c r="F120" s="27">
        <f t="shared" si="126"/>
        <v>5.6183846185320334</v>
      </c>
      <c r="L120" t="str">
        <f t="shared" si="127"/>
        <v>12 Other managers and proprietors</v>
      </c>
      <c r="M120" s="27">
        <f t="shared" si="128"/>
        <v>0.90940341702972916</v>
      </c>
      <c r="N120" s="27">
        <f t="shared" si="128"/>
        <v>-1.2812130252473573</v>
      </c>
      <c r="O120" s="27">
        <f t="shared" si="128"/>
        <v>2.2278213572208934</v>
      </c>
      <c r="P120" s="27">
        <f t="shared" si="128"/>
        <v>2.287922666430088</v>
      </c>
      <c r="Q120" s="27">
        <f t="shared" si="129"/>
        <v>4.5157440236509814</v>
      </c>
      <c r="W120" t="str">
        <f t="shared" si="130"/>
        <v>12 Other managers and proprietors</v>
      </c>
      <c r="X120" s="27">
        <f t="shared" si="131"/>
        <v>0.67629234146166084</v>
      </c>
      <c r="Y120" s="27">
        <f t="shared" si="131"/>
        <v>0.6791068906441442</v>
      </c>
      <c r="Z120" s="27">
        <f t="shared" si="131"/>
        <v>-0.73036572569086999</v>
      </c>
      <c r="AA120" s="27">
        <f t="shared" si="131"/>
        <v>1.8330063205719469</v>
      </c>
      <c r="AB120" s="27">
        <f t="shared" si="132"/>
        <v>1.1026405948810769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5.7755937055240025</v>
      </c>
      <c r="C121" s="27">
        <f t="shared" si="125"/>
        <v>1.8453746599402976</v>
      </c>
      <c r="D121" s="27">
        <f t="shared" si="125"/>
        <v>12.663551432640588</v>
      </c>
      <c r="E121" s="27">
        <f t="shared" si="125"/>
        <v>8.2633396643804815</v>
      </c>
      <c r="F121" s="27">
        <f t="shared" si="126"/>
        <v>20.92689109702107</v>
      </c>
      <c r="L121" t="str">
        <f t="shared" si="127"/>
        <v>21 Science, research, engineering and technology professionals</v>
      </c>
      <c r="M121" s="27">
        <f t="shared" si="128"/>
        <v>4.8256938697797764</v>
      </c>
      <c r="N121" s="27">
        <f t="shared" si="128"/>
        <v>-0.39519741348097881</v>
      </c>
      <c r="O121" s="27">
        <f t="shared" si="128"/>
        <v>7.8359299526128652</v>
      </c>
      <c r="P121" s="27">
        <f t="shared" si="128"/>
        <v>4.7171354076028038</v>
      </c>
      <c r="Q121" s="27">
        <f t="shared" si="129"/>
        <v>12.553065360215669</v>
      </c>
      <c r="W121" t="str">
        <f t="shared" si="130"/>
        <v>21 Science, research, engineering and technology professionals</v>
      </c>
      <c r="X121" s="27">
        <f t="shared" si="131"/>
        <v>0.94989983574431491</v>
      </c>
      <c r="Y121" s="27">
        <f t="shared" si="131"/>
        <v>2.240572073421248</v>
      </c>
      <c r="Z121" s="27">
        <f t="shared" si="131"/>
        <v>4.8276214800277621</v>
      </c>
      <c r="AA121" s="27">
        <f t="shared" si="131"/>
        <v>3.5462042567775391</v>
      </c>
      <c r="AB121" s="27">
        <f t="shared" si="132"/>
        <v>8.3738257368053013</v>
      </c>
    </row>
    <row r="122" spans="1:28" x14ac:dyDescent="0.2">
      <c r="A122" t="str">
        <f t="shared" si="124"/>
        <v>22 Health professionals</v>
      </c>
      <c r="B122" s="27">
        <f t="shared" si="125"/>
        <v>5.8796255405003102</v>
      </c>
      <c r="C122" s="27">
        <f t="shared" si="125"/>
        <v>-0.20017671686227345</v>
      </c>
      <c r="D122" s="27">
        <f t="shared" si="125"/>
        <v>-1.1734664621698627</v>
      </c>
      <c r="E122" s="27">
        <f t="shared" si="125"/>
        <v>0.9853799522352773</v>
      </c>
      <c r="F122" s="27">
        <f t="shared" si="126"/>
        <v>-0.18808650993458542</v>
      </c>
      <c r="L122" t="str">
        <f t="shared" si="127"/>
        <v>22 Health professionals</v>
      </c>
      <c r="M122" s="27">
        <f t="shared" si="128"/>
        <v>1.1129616156261726</v>
      </c>
      <c r="N122" s="27">
        <f t="shared" si="128"/>
        <v>0.72356759187429631</v>
      </c>
      <c r="O122" s="27">
        <f t="shared" si="128"/>
        <v>-0.18407381002795731</v>
      </c>
      <c r="P122" s="27">
        <f t="shared" si="128"/>
        <v>0.30268027043091372</v>
      </c>
      <c r="Q122" s="27">
        <f t="shared" si="129"/>
        <v>0.11860646040295642</v>
      </c>
      <c r="W122" t="str">
        <f t="shared" si="130"/>
        <v>22 Health professionals</v>
      </c>
      <c r="X122" s="27">
        <f t="shared" si="131"/>
        <v>4.7666639248742086</v>
      </c>
      <c r="Y122" s="27">
        <f t="shared" si="131"/>
        <v>-0.9237443087366195</v>
      </c>
      <c r="Z122" s="27">
        <f t="shared" si="131"/>
        <v>-0.98939265214188055</v>
      </c>
      <c r="AA122" s="27">
        <f t="shared" si="131"/>
        <v>0.6826996818043618</v>
      </c>
      <c r="AB122" s="27">
        <f t="shared" si="132"/>
        <v>-0.30669297033751874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2.8513704049656354</v>
      </c>
      <c r="C123" s="27">
        <f t="shared" si="125"/>
        <v>0.47630411226881364</v>
      </c>
      <c r="D123" s="27">
        <f t="shared" si="125"/>
        <v>-1.2771883884604875</v>
      </c>
      <c r="E123" s="27">
        <f t="shared" si="125"/>
        <v>2.3553978935105917</v>
      </c>
      <c r="F123" s="27">
        <f t="shared" si="126"/>
        <v>1.0782095050501042</v>
      </c>
      <c r="L123" t="str">
        <f t="shared" si="127"/>
        <v>23 Teaching and other educational professionals</v>
      </c>
      <c r="M123" s="27">
        <f t="shared" si="128"/>
        <v>0.26344662340012448</v>
      </c>
      <c r="N123" s="27">
        <f t="shared" si="128"/>
        <v>0.70037128150561223</v>
      </c>
      <c r="O123" s="27">
        <f t="shared" si="128"/>
        <v>1.9691151356081349E-2</v>
      </c>
      <c r="P123" s="27">
        <f t="shared" si="128"/>
        <v>0.69341050471306964</v>
      </c>
      <c r="Q123" s="27">
        <f t="shared" si="129"/>
        <v>0.71310165606915099</v>
      </c>
      <c r="W123" t="str">
        <f t="shared" si="130"/>
        <v>23 Teaching and other educational professionals</v>
      </c>
      <c r="X123" s="27">
        <f t="shared" si="131"/>
        <v>2.5879237815655927</v>
      </c>
      <c r="Y123" s="27">
        <f t="shared" si="131"/>
        <v>-0.22406716923687853</v>
      </c>
      <c r="Z123" s="27">
        <f t="shared" si="131"/>
        <v>-1.2968795398164978</v>
      </c>
      <c r="AA123" s="27">
        <f t="shared" si="131"/>
        <v>1.66198738879757</v>
      </c>
      <c r="AB123" s="27">
        <f t="shared" si="132"/>
        <v>0.36510784898107218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8.0541110114255332</v>
      </c>
      <c r="C124" s="27">
        <f t="shared" si="125"/>
        <v>3.4679027710493386</v>
      </c>
      <c r="D124" s="27">
        <f t="shared" si="125"/>
        <v>2.9713943240220573</v>
      </c>
      <c r="E124" s="27">
        <f t="shared" si="125"/>
        <v>6.1307334886961797</v>
      </c>
      <c r="F124" s="27">
        <f t="shared" si="126"/>
        <v>9.102127812718237</v>
      </c>
      <c r="L124" t="str">
        <f t="shared" si="127"/>
        <v>24 Business, media and public service professionals</v>
      </c>
      <c r="M124" s="27">
        <f t="shared" si="128"/>
        <v>2.9980860965239096</v>
      </c>
      <c r="N124" s="27">
        <f t="shared" si="128"/>
        <v>1.3607141541216592</v>
      </c>
      <c r="O124" s="27">
        <f t="shared" si="128"/>
        <v>2.0101072202879067</v>
      </c>
      <c r="P124" s="27">
        <f t="shared" si="128"/>
        <v>2.7073933914404549</v>
      </c>
      <c r="Q124" s="27">
        <f t="shared" si="129"/>
        <v>4.7175006117283615</v>
      </c>
      <c r="W124" t="str">
        <f t="shared" si="130"/>
        <v>24 Business, media and public service professionals</v>
      </c>
      <c r="X124" s="27">
        <f t="shared" si="131"/>
        <v>5.0560249149015455</v>
      </c>
      <c r="Y124" s="27">
        <f t="shared" si="131"/>
        <v>2.1071886169277683</v>
      </c>
      <c r="Z124" s="27">
        <f t="shared" si="131"/>
        <v>0.96128710373397297</v>
      </c>
      <c r="AA124" s="27">
        <f t="shared" si="131"/>
        <v>3.4233400972558208</v>
      </c>
      <c r="AB124" s="27">
        <f t="shared" si="132"/>
        <v>4.3846272009897937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2.1551198924884361</v>
      </c>
      <c r="C125" s="27">
        <f t="shared" si="125"/>
        <v>1.1248458203410383</v>
      </c>
      <c r="D125" s="27">
        <f t="shared" si="125"/>
        <v>-0.90782036119601273</v>
      </c>
      <c r="E125" s="27">
        <f t="shared" si="125"/>
        <v>1.0911637494689135</v>
      </c>
      <c r="F125" s="27">
        <f t="shared" si="126"/>
        <v>0.18334338827290075</v>
      </c>
      <c r="L125" t="str">
        <f t="shared" si="127"/>
        <v>31 Science, engineering and technology associate professionals</v>
      </c>
      <c r="M125" s="27">
        <f t="shared" si="128"/>
        <v>1.9799973036941978</v>
      </c>
      <c r="N125" s="27">
        <f t="shared" si="128"/>
        <v>0.29535672214249153</v>
      </c>
      <c r="O125" s="27">
        <f t="shared" si="128"/>
        <v>-1.2483914465038684</v>
      </c>
      <c r="P125" s="27">
        <f t="shared" si="128"/>
        <v>0.18692468889271119</v>
      </c>
      <c r="Q125" s="27">
        <f t="shared" si="129"/>
        <v>-1.0614667576111572</v>
      </c>
      <c r="W125" t="str">
        <f t="shared" si="130"/>
        <v>31 Science, engineering and technology associate professionals</v>
      </c>
      <c r="X125" s="27">
        <f t="shared" si="131"/>
        <v>0.17512258879424447</v>
      </c>
      <c r="Y125" s="27">
        <f t="shared" si="131"/>
        <v>0.82948909819856453</v>
      </c>
      <c r="Z125" s="27">
        <f t="shared" si="131"/>
        <v>0.34057108530783431</v>
      </c>
      <c r="AA125" s="27">
        <f t="shared" si="131"/>
        <v>0.90423906057623782</v>
      </c>
      <c r="AB125" s="27">
        <f t="shared" si="132"/>
        <v>1.2448101458840721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1.8786222164834676</v>
      </c>
      <c r="C126" s="27">
        <f t="shared" si="125"/>
        <v>0.33432653454923766</v>
      </c>
      <c r="D126" s="27">
        <f t="shared" si="125"/>
        <v>8.8893701214867065</v>
      </c>
      <c r="E126" s="27">
        <f t="shared" si="125"/>
        <v>3.3991012954187418</v>
      </c>
      <c r="F126" s="27">
        <f t="shared" si="126"/>
        <v>12.288471416905448</v>
      </c>
      <c r="L126" t="str">
        <f t="shared" si="127"/>
        <v>32 Health and social care associate professionals</v>
      </c>
      <c r="M126" s="27">
        <f t="shared" si="128"/>
        <v>2.0599232768340858E-2</v>
      </c>
      <c r="N126" s="27">
        <f t="shared" si="128"/>
        <v>0.42036557150655796</v>
      </c>
      <c r="O126" s="27">
        <f t="shared" si="128"/>
        <v>1.0425522330709822</v>
      </c>
      <c r="P126" s="27">
        <f t="shared" si="128"/>
        <v>0.41423881413180563</v>
      </c>
      <c r="Q126" s="27">
        <f t="shared" si="129"/>
        <v>1.4567910472027878</v>
      </c>
      <c r="W126" t="str">
        <f t="shared" si="130"/>
        <v>32 Health and social care associate professionals</v>
      </c>
      <c r="X126" s="27">
        <f t="shared" si="131"/>
        <v>1.8580229837151254</v>
      </c>
      <c r="Y126" s="27">
        <f t="shared" si="131"/>
        <v>-8.6039036957314963E-2</v>
      </c>
      <c r="Z126" s="27">
        <f t="shared" si="131"/>
        <v>7.846817888415714</v>
      </c>
      <c r="AA126" s="27">
        <f t="shared" si="131"/>
        <v>2.9848624812869495</v>
      </c>
      <c r="AB126" s="27">
        <f t="shared" si="132"/>
        <v>10.831680369702664</v>
      </c>
    </row>
    <row r="127" spans="1:28" x14ac:dyDescent="0.2">
      <c r="A127" t="str">
        <f t="shared" si="124"/>
        <v>33 Protective service occupations</v>
      </c>
      <c r="B127" s="27">
        <f t="shared" si="125"/>
        <v>0.21599118190397881</v>
      </c>
      <c r="C127" s="27">
        <f t="shared" si="125"/>
        <v>0.56816696720820481</v>
      </c>
      <c r="D127" s="27">
        <f t="shared" si="125"/>
        <v>-1.4938849736526958</v>
      </c>
      <c r="E127" s="27">
        <f t="shared" si="125"/>
        <v>0.65296395092063619</v>
      </c>
      <c r="F127" s="27">
        <f t="shared" si="126"/>
        <v>-0.8409210227320596</v>
      </c>
      <c r="L127" t="str">
        <f t="shared" si="127"/>
        <v>33 Protective service occupations</v>
      </c>
      <c r="M127" s="27">
        <f t="shared" si="128"/>
        <v>-0.16940541579879742</v>
      </c>
      <c r="N127" s="27">
        <f t="shared" si="128"/>
        <v>0.27207897819887883</v>
      </c>
      <c r="O127" s="27">
        <f t="shared" si="128"/>
        <v>-1.209583592943325</v>
      </c>
      <c r="P127" s="27">
        <f t="shared" si="128"/>
        <v>-0.14284260916450009</v>
      </c>
      <c r="Q127" s="27">
        <f t="shared" si="129"/>
        <v>-1.352426202107825</v>
      </c>
      <c r="W127" t="str">
        <f t="shared" si="130"/>
        <v>33 Protective service occupations</v>
      </c>
      <c r="X127" s="27">
        <f t="shared" si="131"/>
        <v>0.38539659770276069</v>
      </c>
      <c r="Y127" s="27">
        <f t="shared" si="131"/>
        <v>0.29608798900936106</v>
      </c>
      <c r="Z127" s="27">
        <f t="shared" si="131"/>
        <v>-0.28430138070939082</v>
      </c>
      <c r="AA127" s="27">
        <f t="shared" si="131"/>
        <v>0.79580656008512873</v>
      </c>
      <c r="AB127" s="27">
        <f t="shared" si="132"/>
        <v>0.51150517937573792</v>
      </c>
    </row>
    <row r="128" spans="1:28" x14ac:dyDescent="0.2">
      <c r="A128" t="str">
        <f t="shared" si="124"/>
        <v>34 Culture, media and sports occupations</v>
      </c>
      <c r="B128" s="27">
        <f t="shared" si="125"/>
        <v>-1.6631992658784718</v>
      </c>
      <c r="C128" s="27">
        <f t="shared" si="125"/>
        <v>0.81151403990032733</v>
      </c>
      <c r="D128" s="27">
        <f t="shared" si="125"/>
        <v>-1.7141721448895382</v>
      </c>
      <c r="E128" s="27">
        <f t="shared" si="125"/>
        <v>1.3876887382023746</v>
      </c>
      <c r="F128" s="27">
        <f t="shared" si="126"/>
        <v>-0.32648340668716358</v>
      </c>
      <c r="L128" t="str">
        <f t="shared" si="127"/>
        <v>34 Culture, media and sports occupations</v>
      </c>
      <c r="M128" s="27">
        <f t="shared" si="128"/>
        <v>-1.4765274279961265</v>
      </c>
      <c r="N128" s="27">
        <f t="shared" si="128"/>
        <v>-6.7182590389675667E-2</v>
      </c>
      <c r="O128" s="27">
        <f t="shared" si="128"/>
        <v>-0.9091493175539398</v>
      </c>
      <c r="P128" s="27">
        <f t="shared" si="128"/>
        <v>0.89188299123194348</v>
      </c>
      <c r="Q128" s="27">
        <f t="shared" si="129"/>
        <v>-1.7266326321996317E-2</v>
      </c>
      <c r="W128" t="str">
        <f t="shared" si="130"/>
        <v>34 Culture, media and sports occupations</v>
      </c>
      <c r="X128" s="27">
        <f t="shared" si="131"/>
        <v>-0.18667183788234709</v>
      </c>
      <c r="Y128" s="27">
        <f t="shared" si="131"/>
        <v>0.87869663029000478</v>
      </c>
      <c r="Z128" s="27">
        <f t="shared" si="131"/>
        <v>-0.80502282733558594</v>
      </c>
      <c r="AA128" s="27">
        <f t="shared" si="131"/>
        <v>0.49580574697041691</v>
      </c>
      <c r="AB128" s="27">
        <f t="shared" si="132"/>
        <v>-0.30921708036516904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3.8211164562135806</v>
      </c>
      <c r="C129" s="27">
        <f t="shared" si="125"/>
        <v>1.2800788541028396</v>
      </c>
      <c r="D129" s="27">
        <f t="shared" si="125"/>
        <v>0.95115586460246959</v>
      </c>
      <c r="E129" s="27">
        <f t="shared" si="125"/>
        <v>2.9102419975022116</v>
      </c>
      <c r="F129" s="27">
        <f t="shared" si="126"/>
        <v>3.8613978621046812</v>
      </c>
      <c r="L129" t="str">
        <f t="shared" si="127"/>
        <v>35 Business and public service associate professionals</v>
      </c>
      <c r="M129" s="27">
        <f t="shared" si="128"/>
        <v>1.309892685193752</v>
      </c>
      <c r="N129" s="27">
        <f t="shared" si="128"/>
        <v>0.97364271450330975</v>
      </c>
      <c r="O129" s="27">
        <f t="shared" si="128"/>
        <v>0.15898015015234535</v>
      </c>
      <c r="P129" s="27">
        <f t="shared" si="128"/>
        <v>0.58909144121486179</v>
      </c>
      <c r="Q129" s="27">
        <f t="shared" si="129"/>
        <v>0.74807159136720713</v>
      </c>
      <c r="W129" t="str">
        <f t="shared" si="130"/>
        <v>35 Business and public service associate professionals</v>
      </c>
      <c r="X129" s="27">
        <f t="shared" si="131"/>
        <v>2.5112237710198926</v>
      </c>
      <c r="Y129" s="27">
        <f t="shared" si="131"/>
        <v>0.30643613959947658</v>
      </c>
      <c r="Z129" s="27">
        <f t="shared" si="131"/>
        <v>0.79217571445015622</v>
      </c>
      <c r="AA129" s="27">
        <f t="shared" si="131"/>
        <v>2.3211505562872858</v>
      </c>
      <c r="AB129" s="27">
        <f t="shared" si="132"/>
        <v>3.1133262707374421</v>
      </c>
    </row>
    <row r="130" spans="1:28" x14ac:dyDescent="0.2">
      <c r="A130" t="str">
        <f t="shared" si="124"/>
        <v>41 Administrative occupations</v>
      </c>
      <c r="B130" s="27">
        <f t="shared" si="125"/>
        <v>-1.1123575985461258</v>
      </c>
      <c r="C130" s="27">
        <f t="shared" si="125"/>
        <v>1.452605944632424</v>
      </c>
      <c r="D130" s="27">
        <f t="shared" si="125"/>
        <v>1.1740351117314987</v>
      </c>
      <c r="E130" s="27">
        <f t="shared" si="125"/>
        <v>-3.9347422207409579</v>
      </c>
      <c r="F130" s="27">
        <f t="shared" si="126"/>
        <v>-2.7607071090094593</v>
      </c>
      <c r="L130" t="str">
        <f t="shared" si="127"/>
        <v>41 Administrative occupations</v>
      </c>
      <c r="M130" s="27">
        <f t="shared" si="128"/>
        <v>-1.1484744879535569</v>
      </c>
      <c r="N130" s="27">
        <f t="shared" si="128"/>
        <v>2.6003692090412294</v>
      </c>
      <c r="O130" s="27">
        <f t="shared" si="128"/>
        <v>0.67586453680216962</v>
      </c>
      <c r="P130" s="27">
        <f t="shared" si="128"/>
        <v>1.4465209598203437</v>
      </c>
      <c r="Q130" s="27">
        <f t="shared" si="129"/>
        <v>2.1223854966225133</v>
      </c>
      <c r="W130" t="str">
        <f t="shared" si="130"/>
        <v>41 Administrative occupations</v>
      </c>
      <c r="X130" s="27">
        <f t="shared" si="131"/>
        <v>3.6116889407459496E-2</v>
      </c>
      <c r="Y130" s="27">
        <f t="shared" si="131"/>
        <v>-1.1477632644088231</v>
      </c>
      <c r="Z130" s="27">
        <f t="shared" si="131"/>
        <v>0.49817057492952443</v>
      </c>
      <c r="AA130" s="27">
        <f t="shared" si="131"/>
        <v>-5.3812631805615752</v>
      </c>
      <c r="AB130" s="27">
        <f t="shared" si="132"/>
        <v>-4.8830926056320507</v>
      </c>
    </row>
    <row r="131" spans="1:28" x14ac:dyDescent="0.2">
      <c r="A131" t="str">
        <f t="shared" si="124"/>
        <v>42 Secretarial and related occupations</v>
      </c>
      <c r="B131" s="27">
        <f t="shared" si="125"/>
        <v>-1.9530977415271806</v>
      </c>
      <c r="C131" s="27">
        <f t="shared" si="125"/>
        <v>-0.53882122457190817</v>
      </c>
      <c r="D131" s="27">
        <f t="shared" si="125"/>
        <v>-1.6886570738912212</v>
      </c>
      <c r="E131" s="27">
        <f t="shared" si="125"/>
        <v>-4.1021789116396175</v>
      </c>
      <c r="F131" s="27">
        <f t="shared" si="126"/>
        <v>-5.7908359855308387</v>
      </c>
      <c r="L131" t="str">
        <f t="shared" si="127"/>
        <v>42 Secretarial and related occupations</v>
      </c>
      <c r="M131" s="27">
        <f t="shared" si="128"/>
        <v>-0.18892879042372213</v>
      </c>
      <c r="N131" s="27">
        <f t="shared" si="128"/>
        <v>-6.836945531229921E-2</v>
      </c>
      <c r="O131" s="27">
        <f t="shared" si="128"/>
        <v>-2.6634725867307529E-2</v>
      </c>
      <c r="P131" s="27">
        <f t="shared" si="128"/>
        <v>8.7056636775977636E-2</v>
      </c>
      <c r="Q131" s="27">
        <f t="shared" si="129"/>
        <v>6.0421910908670107E-2</v>
      </c>
      <c r="W131" t="str">
        <f t="shared" si="130"/>
        <v>42 Secretarial and related occupations</v>
      </c>
      <c r="X131" s="27">
        <f t="shared" si="131"/>
        <v>-1.7641689511034535</v>
      </c>
      <c r="Y131" s="27">
        <f t="shared" si="131"/>
        <v>-0.47045176925960774</v>
      </c>
      <c r="Z131" s="27">
        <f t="shared" si="131"/>
        <v>-1.6620223480239211</v>
      </c>
      <c r="AA131" s="27">
        <f t="shared" si="131"/>
        <v>-4.1892355484155939</v>
      </c>
      <c r="AB131" s="27">
        <f t="shared" si="132"/>
        <v>-5.851257896439515</v>
      </c>
    </row>
    <row r="132" spans="1:28" x14ac:dyDescent="0.2">
      <c r="A132" t="str">
        <f t="shared" si="124"/>
        <v>51 Skilled agricultural and related trades</v>
      </c>
      <c r="B132" s="27">
        <f t="shared" si="125"/>
        <v>1.3922162233125128</v>
      </c>
      <c r="C132" s="27">
        <f t="shared" si="125"/>
        <v>-2.5797604593065424</v>
      </c>
      <c r="D132" s="27">
        <f t="shared" si="125"/>
        <v>0.11021145066010707</v>
      </c>
      <c r="E132" s="27">
        <f t="shared" si="125"/>
        <v>1.0818832365611382</v>
      </c>
      <c r="F132" s="27">
        <f t="shared" si="126"/>
        <v>1.1920946872212452</v>
      </c>
      <c r="L132" t="str">
        <f t="shared" si="127"/>
        <v>51 Skilled agricultural and related trades</v>
      </c>
      <c r="M132" s="27">
        <f t="shared" si="128"/>
        <v>2.0276116265918098</v>
      </c>
      <c r="N132" s="27">
        <f t="shared" si="128"/>
        <v>-3.0477607777410238</v>
      </c>
      <c r="O132" s="27">
        <f t="shared" si="128"/>
        <v>-8.3581014598782311E-2</v>
      </c>
      <c r="P132" s="27">
        <f t="shared" si="128"/>
        <v>0.5853020347405371</v>
      </c>
      <c r="Q132" s="27">
        <f t="shared" si="129"/>
        <v>0.50172102014175479</v>
      </c>
      <c r="W132" t="str">
        <f t="shared" si="130"/>
        <v>51 Skilled agricultural and related trades</v>
      </c>
      <c r="X132" s="27">
        <f t="shared" si="131"/>
        <v>-0.63539540327929878</v>
      </c>
      <c r="Y132" s="27">
        <f t="shared" si="131"/>
        <v>0.46800031843446588</v>
      </c>
      <c r="Z132" s="27">
        <f t="shared" si="131"/>
        <v>0.19379246525889071</v>
      </c>
      <c r="AA132" s="27">
        <f t="shared" si="131"/>
        <v>0.49658120182059484</v>
      </c>
      <c r="AB132" s="27">
        <f t="shared" si="132"/>
        <v>0.69037366707948555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1.4488643186886421</v>
      </c>
      <c r="C133" s="27">
        <f t="shared" si="125"/>
        <v>-3.6676380861960212</v>
      </c>
      <c r="D133" s="27">
        <f t="shared" si="125"/>
        <v>0.26391812955617766</v>
      </c>
      <c r="E133" s="27">
        <f t="shared" si="125"/>
        <v>-0.98539430140880313</v>
      </c>
      <c r="F133" s="27">
        <f t="shared" si="126"/>
        <v>-0.72147617185262547</v>
      </c>
      <c r="L133" t="str">
        <f t="shared" si="127"/>
        <v>52 Skilled metal, electrical and electronic trades</v>
      </c>
      <c r="M133" s="27">
        <f t="shared" si="128"/>
        <v>0.99464166798338738</v>
      </c>
      <c r="N133" s="27">
        <f t="shared" si="128"/>
        <v>-3.3835555427968629</v>
      </c>
      <c r="O133" s="27">
        <f t="shared" si="128"/>
        <v>-0.36295158310370113</v>
      </c>
      <c r="P133" s="27">
        <f t="shared" si="128"/>
        <v>-1.4241097910234721</v>
      </c>
      <c r="Q133" s="27">
        <f t="shared" si="129"/>
        <v>-1.7870613741271733</v>
      </c>
      <c r="W133" t="str">
        <f t="shared" si="130"/>
        <v>52 Skilled metal, electrical and electronic trades</v>
      </c>
      <c r="X133" s="27">
        <f t="shared" si="131"/>
        <v>0.45422265070521861</v>
      </c>
      <c r="Y133" s="27">
        <f t="shared" si="131"/>
        <v>-0.28408254339911565</v>
      </c>
      <c r="Z133" s="27">
        <f t="shared" si="131"/>
        <v>0.62686971265987412</v>
      </c>
      <c r="AA133" s="27">
        <f t="shared" si="131"/>
        <v>0.43871548961465101</v>
      </c>
      <c r="AB133" s="27">
        <f t="shared" si="132"/>
        <v>1.0655852022745251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-1.0440409144315801</v>
      </c>
      <c r="C134" s="27">
        <f t="shared" si="125"/>
        <v>-2.5784350918943808</v>
      </c>
      <c r="D134" s="27">
        <f t="shared" si="125"/>
        <v>0.17678360740948662</v>
      </c>
      <c r="E134" s="27">
        <f t="shared" si="125"/>
        <v>-2.1580337876459765</v>
      </c>
      <c r="F134" s="27">
        <f t="shared" si="126"/>
        <v>-1.9812501802364899</v>
      </c>
      <c r="L134" t="str">
        <f t="shared" si="127"/>
        <v>53 Skilled construction and building trades</v>
      </c>
      <c r="M134" s="27">
        <f t="shared" si="128"/>
        <v>-1.1138538795966149</v>
      </c>
      <c r="N134" s="27">
        <f t="shared" si="128"/>
        <v>-2.5548489630694462</v>
      </c>
      <c r="O134" s="27">
        <f t="shared" si="128"/>
        <v>0.32362432009294295</v>
      </c>
      <c r="P134" s="27">
        <f t="shared" si="128"/>
        <v>-2.2079093441899396</v>
      </c>
      <c r="Q134" s="27">
        <f t="shared" si="129"/>
        <v>-1.8842850240969966</v>
      </c>
      <c r="W134" t="str">
        <f t="shared" si="130"/>
        <v>53 Skilled construction and building trades</v>
      </c>
      <c r="X134" s="27">
        <f t="shared" si="131"/>
        <v>6.9812965165067464E-2</v>
      </c>
      <c r="Y134" s="27">
        <f t="shared" si="131"/>
        <v>-2.3586128824939379E-2</v>
      </c>
      <c r="Z134" s="27">
        <f t="shared" si="131"/>
        <v>-0.14684071268348459</v>
      </c>
      <c r="AA134" s="27">
        <f t="shared" si="131"/>
        <v>4.9875556543976907E-2</v>
      </c>
      <c r="AB134" s="27">
        <f t="shared" si="132"/>
        <v>-9.696515613950768E-2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-1.6701371591457885</v>
      </c>
      <c r="C135" s="27">
        <f t="shared" si="125"/>
        <v>-1.6803855849370528</v>
      </c>
      <c r="D135" s="27">
        <f t="shared" si="125"/>
        <v>1.5568792890584575</v>
      </c>
      <c r="E135" s="27">
        <f t="shared" si="125"/>
        <v>1.0360471247387615</v>
      </c>
      <c r="F135" s="27">
        <f t="shared" si="126"/>
        <v>2.592926413797219</v>
      </c>
      <c r="L135" t="str">
        <f t="shared" si="127"/>
        <v>54 Textiles, printing and other skilled trades</v>
      </c>
      <c r="M135" s="27">
        <f t="shared" si="128"/>
        <v>-0.92631921320163713</v>
      </c>
      <c r="N135" s="27">
        <f t="shared" si="128"/>
        <v>-2.0767791862831118</v>
      </c>
      <c r="O135" s="27">
        <f t="shared" si="128"/>
        <v>0.92935291226196703</v>
      </c>
      <c r="P135" s="27">
        <f t="shared" si="128"/>
        <v>0.52156577661080838</v>
      </c>
      <c r="Q135" s="27">
        <f t="shared" si="129"/>
        <v>1.4509186888727754</v>
      </c>
      <c r="W135" t="str">
        <f t="shared" si="130"/>
        <v>54 Textiles, printing and other skilled trades</v>
      </c>
      <c r="X135" s="27">
        <f t="shared" si="131"/>
        <v>-0.74381794594416029</v>
      </c>
      <c r="Y135" s="27">
        <f t="shared" si="131"/>
        <v>0.39639360134609802</v>
      </c>
      <c r="Z135" s="27">
        <f t="shared" si="131"/>
        <v>0.62752637679649581</v>
      </c>
      <c r="AA135" s="27">
        <f t="shared" si="131"/>
        <v>0.51448134812797441</v>
      </c>
      <c r="AB135" s="27">
        <f t="shared" si="132"/>
        <v>1.1420077249244702</v>
      </c>
    </row>
    <row r="136" spans="1:28" x14ac:dyDescent="0.2">
      <c r="A136" t="str">
        <f t="shared" si="124"/>
        <v>61 Caring personal service occupations</v>
      </c>
      <c r="B136" s="27">
        <f t="shared" si="125"/>
        <v>1.9781890825301502</v>
      </c>
      <c r="C136" s="27">
        <f t="shared" si="125"/>
        <v>-2.6940286586122042</v>
      </c>
      <c r="D136" s="27">
        <f t="shared" si="125"/>
        <v>2.3257107115983118</v>
      </c>
      <c r="E136" s="27">
        <f t="shared" si="125"/>
        <v>3.8344178836801746</v>
      </c>
      <c r="F136" s="27">
        <f t="shared" si="126"/>
        <v>6.1601285952784863</v>
      </c>
      <c r="L136" t="str">
        <f t="shared" si="127"/>
        <v>61 Caring personal service occupations</v>
      </c>
      <c r="M136" s="27">
        <f t="shared" si="128"/>
        <v>-0.28925201657978938</v>
      </c>
      <c r="N136" s="27">
        <f t="shared" si="128"/>
        <v>-1.958672944171802E-2</v>
      </c>
      <c r="O136" s="27">
        <f t="shared" si="128"/>
        <v>2.2602084885632525</v>
      </c>
      <c r="P136" s="27">
        <f t="shared" si="128"/>
        <v>2.1556713105844274</v>
      </c>
      <c r="Q136" s="27">
        <f t="shared" si="129"/>
        <v>4.4158797991476799</v>
      </c>
      <c r="W136" t="str">
        <f t="shared" si="130"/>
        <v>61 Caring personal service occupations</v>
      </c>
      <c r="X136" s="27">
        <f t="shared" si="131"/>
        <v>2.2674410991099307</v>
      </c>
      <c r="Y136" s="27">
        <f t="shared" si="131"/>
        <v>-2.6744419291704205</v>
      </c>
      <c r="Z136" s="27">
        <f t="shared" si="131"/>
        <v>6.550222303505393E-2</v>
      </c>
      <c r="AA136" s="27">
        <f t="shared" si="131"/>
        <v>1.6787465730957081</v>
      </c>
      <c r="AB136" s="27">
        <f t="shared" si="132"/>
        <v>1.744248796130762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1.211505323046616</v>
      </c>
      <c r="C137" s="27">
        <f t="shared" si="125"/>
        <v>-1.936498153646621</v>
      </c>
      <c r="D137" s="27">
        <f t="shared" si="125"/>
        <v>-1.5315332081299324</v>
      </c>
      <c r="E137" s="27">
        <f t="shared" si="125"/>
        <v>0.31292641905270102</v>
      </c>
      <c r="F137" s="27">
        <f t="shared" si="126"/>
        <v>-1.2186067890772314</v>
      </c>
      <c r="L137" t="str">
        <f t="shared" si="127"/>
        <v>62 Leisure, travel and related personal service occupations</v>
      </c>
      <c r="M137" s="27">
        <f t="shared" si="128"/>
        <v>0.77616432999372886</v>
      </c>
      <c r="N137" s="27">
        <f t="shared" si="128"/>
        <v>-0.73915837862443379</v>
      </c>
      <c r="O137" s="27">
        <f t="shared" si="128"/>
        <v>-0.15615679150286521</v>
      </c>
      <c r="P137" s="27">
        <f t="shared" si="128"/>
        <v>0.72097324597907608</v>
      </c>
      <c r="Q137" s="27">
        <f t="shared" si="129"/>
        <v>0.56481645447621087</v>
      </c>
      <c r="W137" t="str">
        <f t="shared" si="130"/>
        <v>62 Leisure, travel and related personal service occupations</v>
      </c>
      <c r="X137" s="27">
        <f t="shared" si="131"/>
        <v>0.43534099305289331</v>
      </c>
      <c r="Y137" s="27">
        <f t="shared" si="131"/>
        <v>-1.1973397750221402</v>
      </c>
      <c r="Z137" s="27">
        <f t="shared" si="131"/>
        <v>-1.3753764166271019</v>
      </c>
      <c r="AA137" s="27">
        <f t="shared" si="131"/>
        <v>-0.40804682692637861</v>
      </c>
      <c r="AB137" s="27">
        <f t="shared" si="132"/>
        <v>-1.7834232435534805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-0.12404510257035628</v>
      </c>
      <c r="C138" s="27">
        <f t="shared" si="125"/>
        <v>0.17847301393284798</v>
      </c>
      <c r="D138" s="27">
        <f t="shared" si="125"/>
        <v>-0.24084322213900644</v>
      </c>
      <c r="E138" s="27">
        <f t="shared" si="125"/>
        <v>5.0025839626905322E-2</v>
      </c>
      <c r="F138" s="27">
        <f t="shared" si="126"/>
        <v>-0.19081738251210112</v>
      </c>
      <c r="L138" t="str">
        <f t="shared" si="127"/>
        <v>63 Community and civil enforcement occupations</v>
      </c>
      <c r="M138" s="27">
        <f t="shared" si="128"/>
        <v>-0.18730843503811678</v>
      </c>
      <c r="N138" s="27">
        <f t="shared" si="128"/>
        <v>0.23343601860551733</v>
      </c>
      <c r="O138" s="27">
        <f t="shared" si="128"/>
        <v>-0.34127129206720069</v>
      </c>
      <c r="P138" s="27">
        <f t="shared" si="128"/>
        <v>5.4579812326362998E-2</v>
      </c>
      <c r="Q138" s="27">
        <f t="shared" si="129"/>
        <v>-0.2866914797408377</v>
      </c>
      <c r="W138" t="str">
        <f t="shared" si="130"/>
        <v>63 Community and civil enforcement occupations</v>
      </c>
      <c r="X138" s="27">
        <f t="shared" si="131"/>
        <v>6.3263332467759864E-2</v>
      </c>
      <c r="Y138" s="27">
        <f t="shared" si="131"/>
        <v>-5.4963004672670623E-2</v>
      </c>
      <c r="Z138" s="27">
        <f t="shared" si="131"/>
        <v>0.10042806992819547</v>
      </c>
      <c r="AA138" s="27">
        <f t="shared" si="131"/>
        <v>-4.5539726994573426E-3</v>
      </c>
      <c r="AB138" s="27">
        <f t="shared" si="132"/>
        <v>9.5874097228738131E-2</v>
      </c>
    </row>
    <row r="139" spans="1:28" x14ac:dyDescent="0.2">
      <c r="A139" t="str">
        <f t="shared" si="124"/>
        <v>71 Sales occupations</v>
      </c>
      <c r="B139" s="27">
        <f t="shared" si="125"/>
        <v>-1.8871394665311243</v>
      </c>
      <c r="C139" s="27">
        <f t="shared" si="125"/>
        <v>-0.14460502058722113</v>
      </c>
      <c r="D139" s="27">
        <f t="shared" si="125"/>
        <v>-0.46776566953962373</v>
      </c>
      <c r="E139" s="27">
        <f t="shared" si="125"/>
        <v>-1.312229104077737</v>
      </c>
      <c r="F139" s="27">
        <f t="shared" si="126"/>
        <v>-1.7799947736173607</v>
      </c>
      <c r="L139" t="str">
        <f t="shared" si="127"/>
        <v>71 Sales occupations</v>
      </c>
      <c r="M139" s="27">
        <f t="shared" si="128"/>
        <v>0.30975044837134647</v>
      </c>
      <c r="N139" s="27">
        <f t="shared" si="128"/>
        <v>-0.16077046653694183</v>
      </c>
      <c r="O139" s="27">
        <f t="shared" si="128"/>
        <v>9.3015915934767435E-2</v>
      </c>
      <c r="P139" s="27">
        <f t="shared" si="128"/>
        <v>0.10583798400780609</v>
      </c>
      <c r="Q139" s="27">
        <f t="shared" si="129"/>
        <v>0.19885389994257352</v>
      </c>
      <c r="W139" t="str">
        <f t="shared" si="130"/>
        <v>71 Sales occupations</v>
      </c>
      <c r="X139" s="27">
        <f t="shared" si="131"/>
        <v>-2.1968899149024601</v>
      </c>
      <c r="Y139" s="27">
        <f t="shared" si="131"/>
        <v>1.6165445949699375E-2</v>
      </c>
      <c r="Z139" s="27">
        <f t="shared" si="131"/>
        <v>-0.5607815854743734</v>
      </c>
      <c r="AA139" s="27">
        <f t="shared" si="131"/>
        <v>-1.4180670880854791</v>
      </c>
      <c r="AB139" s="27">
        <f t="shared" si="132"/>
        <v>-1.9788486735598525</v>
      </c>
    </row>
    <row r="140" spans="1:28" x14ac:dyDescent="0.2">
      <c r="A140" t="str">
        <f t="shared" si="124"/>
        <v>72 Customer service occupations</v>
      </c>
      <c r="B140" s="27">
        <f t="shared" si="125"/>
        <v>1.035779616254068</v>
      </c>
      <c r="C140" s="27">
        <f t="shared" si="125"/>
        <v>0.19425173359864267</v>
      </c>
      <c r="D140" s="27">
        <f t="shared" si="125"/>
        <v>1.4444809237507048</v>
      </c>
      <c r="E140" s="27">
        <f t="shared" si="125"/>
        <v>1.6680828632369096</v>
      </c>
      <c r="F140" s="27">
        <f t="shared" si="126"/>
        <v>3.1125637869876144</v>
      </c>
      <c r="L140" t="str">
        <f t="shared" si="127"/>
        <v>72 Customer service occupations</v>
      </c>
      <c r="M140" s="27">
        <f t="shared" si="128"/>
        <v>-0.32420120932725194</v>
      </c>
      <c r="N140" s="27">
        <f t="shared" si="128"/>
        <v>0.60529435042141788</v>
      </c>
      <c r="O140" s="27">
        <f t="shared" si="128"/>
        <v>1.1514630396046774</v>
      </c>
      <c r="P140" s="27">
        <f t="shared" si="128"/>
        <v>1.1032937739634638</v>
      </c>
      <c r="Q140" s="27">
        <f t="shared" si="129"/>
        <v>2.2547568135681413</v>
      </c>
      <c r="W140" t="str">
        <f t="shared" si="130"/>
        <v>72 Customer service occupations</v>
      </c>
      <c r="X140" s="27">
        <f t="shared" si="131"/>
        <v>1.3599808255813262</v>
      </c>
      <c r="Y140" s="27">
        <f t="shared" si="131"/>
        <v>-0.41104261682275656</v>
      </c>
      <c r="Z140" s="27">
        <f t="shared" si="131"/>
        <v>0.29301788414603003</v>
      </c>
      <c r="AA140" s="27">
        <f t="shared" si="131"/>
        <v>0.56478908927343419</v>
      </c>
      <c r="AB140" s="27">
        <f t="shared" si="132"/>
        <v>0.85780697341946421</v>
      </c>
    </row>
    <row r="141" spans="1:28" x14ac:dyDescent="0.2">
      <c r="A141" t="str">
        <f t="shared" si="124"/>
        <v>81 Process, plant and machine operatives</v>
      </c>
      <c r="B141" s="27">
        <f t="shared" si="125"/>
        <v>0.37553941765246357</v>
      </c>
      <c r="C141" s="27">
        <f t="shared" si="125"/>
        <v>-1.537382299513423</v>
      </c>
      <c r="D141" s="27">
        <f t="shared" si="125"/>
        <v>0.69828905980493339</v>
      </c>
      <c r="E141" s="27">
        <f t="shared" si="125"/>
        <v>-0.59940742805775393</v>
      </c>
      <c r="F141" s="27">
        <f t="shared" si="126"/>
        <v>9.8881631747179455E-2</v>
      </c>
      <c r="L141" t="str">
        <f t="shared" si="127"/>
        <v>81 Process, plant and machine operatives</v>
      </c>
      <c r="M141" s="27">
        <f t="shared" si="128"/>
        <v>0.32840380460536522</v>
      </c>
      <c r="N141" s="27">
        <f t="shared" si="128"/>
        <v>-1.3066690387544888</v>
      </c>
      <c r="O141" s="27">
        <f t="shared" si="128"/>
        <v>0.3791939080326987</v>
      </c>
      <c r="P141" s="27">
        <f t="shared" si="128"/>
        <v>-0.62985060222376177</v>
      </c>
      <c r="Q141" s="27">
        <f t="shared" si="129"/>
        <v>-0.25065669419106307</v>
      </c>
      <c r="W141" t="str">
        <f t="shared" si="130"/>
        <v>81 Process, plant and machine operatives</v>
      </c>
      <c r="X141" s="27">
        <f t="shared" si="131"/>
        <v>4.7135613047081915E-2</v>
      </c>
      <c r="Y141" s="27">
        <f t="shared" si="131"/>
        <v>-0.23071326075893239</v>
      </c>
      <c r="Z141" s="27">
        <f t="shared" si="131"/>
        <v>0.31909515177225067</v>
      </c>
      <c r="AA141" s="27">
        <f t="shared" si="131"/>
        <v>3.0443174165981191E-2</v>
      </c>
      <c r="AB141" s="27">
        <f t="shared" si="132"/>
        <v>0.34953832593823186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4.0898572349654252</v>
      </c>
      <c r="C142" s="27">
        <f t="shared" si="125"/>
        <v>-6.0272188600518604</v>
      </c>
      <c r="D142" s="27">
        <f t="shared" si="125"/>
        <v>-0.3674308936762003</v>
      </c>
      <c r="E142" s="27">
        <f t="shared" si="125"/>
        <v>-0.86377548805975479</v>
      </c>
      <c r="F142" s="27">
        <f t="shared" si="126"/>
        <v>-1.2312063817359551</v>
      </c>
      <c r="L142" t="str">
        <f t="shared" si="127"/>
        <v>82 Transport and mobile machine drivers and operatives</v>
      </c>
      <c r="M142" s="27">
        <f t="shared" si="128"/>
        <v>4.0354478510022638</v>
      </c>
      <c r="N142" s="27">
        <f t="shared" si="128"/>
        <v>-5.634410802248194</v>
      </c>
      <c r="O142" s="27">
        <f t="shared" si="128"/>
        <v>-1.0346908977405285</v>
      </c>
      <c r="P142" s="27">
        <f t="shared" si="128"/>
        <v>-1.2302599447599896</v>
      </c>
      <c r="Q142" s="27">
        <f t="shared" si="129"/>
        <v>-2.264950842500518</v>
      </c>
      <c r="W142" t="str">
        <f t="shared" si="130"/>
        <v>82 Transport and mobile machine drivers and operatives</v>
      </c>
      <c r="X142" s="27">
        <f t="shared" si="131"/>
        <v>5.4409383963216928E-2</v>
      </c>
      <c r="Y142" s="27">
        <f t="shared" si="131"/>
        <v>-0.3928080578036468</v>
      </c>
      <c r="Z142" s="27">
        <f t="shared" si="131"/>
        <v>0.66726000406428732</v>
      </c>
      <c r="AA142" s="27">
        <f t="shared" si="131"/>
        <v>0.36648445670026852</v>
      </c>
      <c r="AB142" s="27">
        <f t="shared" si="132"/>
        <v>1.0337444607645558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-1.1872178384220131</v>
      </c>
      <c r="C143" s="27">
        <f t="shared" si="125"/>
        <v>-1.2258048196629954</v>
      </c>
      <c r="D143" s="27">
        <f t="shared" si="125"/>
        <v>7.5491273046309626</v>
      </c>
      <c r="E143" s="27">
        <f t="shared" si="125"/>
        <v>1.7545385037555228</v>
      </c>
      <c r="F143" s="27">
        <f t="shared" si="126"/>
        <v>9.3036658083864854</v>
      </c>
      <c r="L143" t="str">
        <f t="shared" si="127"/>
        <v>91 Elementary trades and related occupations</v>
      </c>
      <c r="M143" s="27">
        <f t="shared" si="128"/>
        <v>-0.73059411894734616</v>
      </c>
      <c r="N143" s="27">
        <f t="shared" si="128"/>
        <v>-1.0357330284285293</v>
      </c>
      <c r="O143" s="27">
        <f t="shared" si="128"/>
        <v>2.7995632265096813</v>
      </c>
      <c r="P143" s="27">
        <f t="shared" si="128"/>
        <v>0.62839349961143576</v>
      </c>
      <c r="Q143" s="27">
        <f t="shared" si="129"/>
        <v>3.427956726121117</v>
      </c>
      <c r="W143" t="str">
        <f t="shared" si="130"/>
        <v>91 Elementary trades and related occupations</v>
      </c>
      <c r="X143" s="27">
        <f t="shared" si="131"/>
        <v>-0.45662371947467384</v>
      </c>
      <c r="Y143" s="27">
        <f t="shared" si="131"/>
        <v>-0.19007179123445139</v>
      </c>
      <c r="Z143" s="27">
        <f t="shared" si="131"/>
        <v>4.7495640781212867</v>
      </c>
      <c r="AA143" s="27">
        <f t="shared" si="131"/>
        <v>1.1261450041440941</v>
      </c>
      <c r="AB143" s="27">
        <f t="shared" si="132"/>
        <v>5.8757090822653808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1.918585444262547</v>
      </c>
      <c r="C144" s="27">
        <f t="shared" si="125"/>
        <v>-8.039864053455517</v>
      </c>
      <c r="D144" s="27">
        <f t="shared" si="125"/>
        <v>-7.5758004877108078</v>
      </c>
      <c r="E144" s="27">
        <f t="shared" si="125"/>
        <v>-4.576065414614817</v>
      </c>
      <c r="F144" s="27">
        <f t="shared" si="126"/>
        <v>-12.151865902325625</v>
      </c>
      <c r="L144" t="str">
        <f t="shared" si="127"/>
        <v>92 Elementary administration and service occupations</v>
      </c>
      <c r="M144" s="27">
        <f t="shared" si="128"/>
        <v>0.14030562865702478</v>
      </c>
      <c r="N144" s="27">
        <f t="shared" si="128"/>
        <v>-3.2931856589506836</v>
      </c>
      <c r="O144" s="27">
        <f t="shared" si="128"/>
        <v>-1.4950825089741429</v>
      </c>
      <c r="P144" s="27">
        <f t="shared" si="128"/>
        <v>-2.8448420806611523</v>
      </c>
      <c r="Q144" s="27">
        <f t="shared" si="129"/>
        <v>-4.3399245896352951</v>
      </c>
      <c r="W144" t="str">
        <f t="shared" si="130"/>
        <v>92 Elementary administration and service occupations</v>
      </c>
      <c r="X144" s="27">
        <f t="shared" si="131"/>
        <v>1.7782798156056145</v>
      </c>
      <c r="Y144" s="27">
        <f t="shared" si="131"/>
        <v>-4.7466783945045634</v>
      </c>
      <c r="Z144" s="27">
        <f t="shared" si="131"/>
        <v>-6.0807179787369563</v>
      </c>
      <c r="AA144" s="27">
        <f t="shared" si="131"/>
        <v>-1.7312233339535652</v>
      </c>
      <c r="AB144" s="27">
        <f t="shared" si="132"/>
        <v>-7.8119413126905215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46.164999999999623</v>
      </c>
      <c r="C146" s="29">
        <f t="shared" ref="C146" si="133">D35-C35</f>
        <v>-20.906999999999925</v>
      </c>
      <c r="D146" s="29">
        <f>E35-D35</f>
        <v>17.172999999999547</v>
      </c>
      <c r="E146" s="29">
        <f>F35-E35</f>
        <v>27.445000000000277</v>
      </c>
      <c r="F146" s="29">
        <f t="shared" ref="F146" si="134">F35-D35</f>
        <v>44.617999999999824</v>
      </c>
      <c r="L146" s="24" t="str">
        <f>L35</f>
        <v>All occupations</v>
      </c>
      <c r="M146" s="29">
        <f>N35-M35</f>
        <v>21.022483704312094</v>
      </c>
      <c r="N146" s="29">
        <f t="shared" ref="N146" si="135">O35-N35</f>
        <v>-16.888856980022126</v>
      </c>
      <c r="O146" s="29">
        <f>P35-O35</f>
        <v>8.4045579235134937</v>
      </c>
      <c r="P146" s="29">
        <f>Q35-P35</f>
        <v>12.706110470733904</v>
      </c>
      <c r="Q146" s="29">
        <f t="shared" ref="Q146" si="136">Q35-O35</f>
        <v>21.110668394247398</v>
      </c>
      <c r="W146" s="24" t="str">
        <f>W35</f>
        <v>All occupations</v>
      </c>
      <c r="X146" s="29">
        <f>Y35-X35</f>
        <v>25.142516295688381</v>
      </c>
      <c r="Y146" s="29">
        <f t="shared" ref="Y146" si="137">Z35-Y35</f>
        <v>-4.0181430199776287</v>
      </c>
      <c r="Z146" s="29">
        <f>AA35-Z35</f>
        <v>8.7684420764857691</v>
      </c>
      <c r="AA146" s="29">
        <f>AB35-AA35</f>
        <v>14.738889529266146</v>
      </c>
      <c r="AB146" s="29">
        <f t="shared" ref="AB146" si="138">AB35-Z35</f>
        <v>23.507331605751915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61.870408513420152</v>
      </c>
      <c r="C153" s="11">
        <f t="shared" ref="C153:F153" si="143">C8</f>
        <v>73.008860771764091</v>
      </c>
      <c r="D153" s="11">
        <f t="shared" si="143"/>
        <v>73.820741484141024</v>
      </c>
      <c r="E153" s="11">
        <f t="shared" si="143"/>
        <v>67.159941407113578</v>
      </c>
      <c r="F153" s="11">
        <f t="shared" si="143"/>
        <v>72.101906475369717</v>
      </c>
      <c r="H153" s="40">
        <f>IF(D$151-B$151 &lt;&gt; 0,(EXP(LN(D153/B153)/(D$151-B$151))-1)*100,0)</f>
        <v>3.5950689761925059</v>
      </c>
      <c r="I153" s="40">
        <f>IF(F$151-D$151 &lt;&gt; 0,(EXP(LN(F153/D153)/(F$151-D$151))-1)*100,0)</f>
        <v>-0.15693842931143731</v>
      </c>
      <c r="L153" s="10" t="str">
        <f>L8</f>
        <v>11 Corporate managers and directors</v>
      </c>
      <c r="M153" s="11">
        <f>M8</f>
        <v>41.932731132933675</v>
      </c>
      <c r="N153" s="11">
        <f t="shared" ref="N153:Q153" si="144">N8</f>
        <v>47.477673630887878</v>
      </c>
      <c r="O153" s="11">
        <f t="shared" si="144"/>
        <v>47.468041116250447</v>
      </c>
      <c r="P153" s="11">
        <f t="shared" si="144"/>
        <v>41.016797608144252</v>
      </c>
      <c r="Q153" s="11">
        <f t="shared" si="144"/>
        <v>42.002847240392164</v>
      </c>
      <c r="S153" s="40">
        <f>IF(O$151-M$151 &lt;&gt; 0,(EXP(LN(O153/M153)/(O$151-M$151))-1)*100,0)</f>
        <v>2.5108021922725543</v>
      </c>
      <c r="T153" s="40">
        <f>IF(Q$151-O$151 &lt;&gt; 0,(EXP(LN(Q153/O153)/(Q$151-O$151))-1)*100,0)</f>
        <v>-0.81214585400833927</v>
      </c>
      <c r="W153" s="10" t="str">
        <f>W8</f>
        <v>11 Corporate managers and directors</v>
      </c>
      <c r="X153" s="11">
        <f>X8</f>
        <v>19.937677380486456</v>
      </c>
      <c r="Y153" s="11">
        <f t="shared" ref="Y153:AB153" si="145">Y8</f>
        <v>25.531187140876231</v>
      </c>
      <c r="Z153" s="11">
        <f t="shared" si="145"/>
        <v>26.352700367890655</v>
      </c>
      <c r="AA153" s="11">
        <f t="shared" si="145"/>
        <v>26.143143798969184</v>
      </c>
      <c r="AB153" s="11">
        <f t="shared" si="145"/>
        <v>30.099059234977577</v>
      </c>
      <c r="AD153" s="40">
        <f>IF(Z$151-X$151 &lt;&gt; 0,(EXP(LN(Z153/X153)/(Z$151-X$151))-1)*100,0)</f>
        <v>5.7377614880789185</v>
      </c>
      <c r="AE153" s="40">
        <f>IF(AB$151-Z$151 &lt;&gt; 0,(EXP(LN(AB153/Z153)/(AB$151-Z$151))-1)*100,0)</f>
        <v>0.89009241286159835</v>
      </c>
    </row>
    <row r="154" spans="1:31" x14ac:dyDescent="0.2">
      <c r="A154" s="10" t="str">
        <f t="shared" si="142"/>
        <v>12 Other managers and proprietors</v>
      </c>
      <c r="B154" s="11">
        <f t="shared" si="142"/>
        <v>29.939658891390174</v>
      </c>
      <c r="C154" s="11">
        <f t="shared" ref="C154:F178" si="146">C9</f>
        <v>31.525354649881542</v>
      </c>
      <c r="D154" s="11">
        <f t="shared" si="146"/>
        <v>30.92324851527831</v>
      </c>
      <c r="E154" s="11">
        <f t="shared" si="146"/>
        <v>32.420704146808326</v>
      </c>
      <c r="F154" s="11">
        <f t="shared" si="146"/>
        <v>36.541633133810343</v>
      </c>
      <c r="H154" s="40">
        <f t="shared" ref="H154:H177" si="147">IF(D$151-B$151 &lt;&gt; 0,(EXP(LN(D154/B154)/(D$151-B$151))-1)*100,0)</f>
        <v>0.64858011634236767</v>
      </c>
      <c r="I154" s="40">
        <f t="shared" ref="I154:I180" si="148">IF(F$151-D$151 &lt;&gt; 0,(EXP(LN(F154/D154)/(F$151-D$151))-1)*100,0)</f>
        <v>1.1191761993611271</v>
      </c>
      <c r="L154" s="10" t="str">
        <f t="shared" ref="L154:Q154" si="149">L9</f>
        <v>12 Other managers and proprietors</v>
      </c>
      <c r="M154" s="11">
        <f t="shared" si="149"/>
        <v>17.130909158417168</v>
      </c>
      <c r="N154" s="11">
        <f t="shared" si="149"/>
        <v>18.040312575446897</v>
      </c>
      <c r="O154" s="11">
        <f t="shared" si="149"/>
        <v>16.75909955019954</v>
      </c>
      <c r="P154" s="11">
        <f t="shared" si="149"/>
        <v>18.986920907420433</v>
      </c>
      <c r="Q154" s="11">
        <f t="shared" si="149"/>
        <v>21.274843573850521</v>
      </c>
      <c r="S154" s="40">
        <f t="shared" ref="S154:S177" si="150">IF(O$151-M$151 &lt;&gt; 0,(EXP(LN(O154/M154)/(O$151-M$151))-1)*100,0)</f>
        <v>-0.43789876485903489</v>
      </c>
      <c r="T154" s="40">
        <f t="shared" ref="T154:T177" si="151">IF(Q$151-O$151 &lt;&gt; 0,(EXP(LN(Q154/O154)/(Q$151-O$151))-1)*100,0)</f>
        <v>1.6032764294351631</v>
      </c>
      <c r="W154" s="10" t="str">
        <f t="shared" ref="W154:AB154" si="152">W9</f>
        <v>12 Other managers and proprietors</v>
      </c>
      <c r="X154" s="11">
        <f t="shared" si="152"/>
        <v>12.808749732972966</v>
      </c>
      <c r="Y154" s="11">
        <f t="shared" si="152"/>
        <v>13.485042074434627</v>
      </c>
      <c r="Z154" s="11">
        <f t="shared" si="152"/>
        <v>14.164148965078772</v>
      </c>
      <c r="AA154" s="11">
        <f t="shared" si="152"/>
        <v>13.433783239387902</v>
      </c>
      <c r="AB154" s="11">
        <f t="shared" si="152"/>
        <v>15.266789559959848</v>
      </c>
      <c r="AD154" s="40">
        <f t="shared" ref="AD154:AD177" si="153">IF(Z$151-X$151 &lt;&gt; 0,(EXP(LN(Z154/X154)/(Z$151-X$151))-1)*100,0)</f>
        <v>2.0320820979882859</v>
      </c>
      <c r="AE154" s="40">
        <f t="shared" ref="AE154:AE177" si="154">IF(AB$151-Z$151 &lt;&gt; 0,(EXP(LN(AB154/Z154)/(AB$151-Z$151))-1)*100,0)</f>
        <v>0.50102294899188049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47.882149274114816</v>
      </c>
      <c r="C155" s="11">
        <f t="shared" si="146"/>
        <v>53.657742979638819</v>
      </c>
      <c r="D155" s="11">
        <f t="shared" si="146"/>
        <v>55.503117639579116</v>
      </c>
      <c r="E155" s="11">
        <f t="shared" si="146"/>
        <v>68.166669072219705</v>
      </c>
      <c r="F155" s="11">
        <f t="shared" si="146"/>
        <v>76.430008736600186</v>
      </c>
      <c r="H155" s="40">
        <f t="shared" si="147"/>
        <v>2.9979897316368964</v>
      </c>
      <c r="I155" s="40">
        <f t="shared" si="148"/>
        <v>2.1558171421158567</v>
      </c>
      <c r="L155" s="10" t="str">
        <f t="shared" ref="L155:Q155" si="155">L10</f>
        <v>21 Science, research, engineering and technology professionals</v>
      </c>
      <c r="M155" s="11">
        <f t="shared" si="155"/>
        <v>37.437508883443236</v>
      </c>
      <c r="N155" s="11">
        <f t="shared" si="155"/>
        <v>42.263202753223013</v>
      </c>
      <c r="O155" s="11">
        <f t="shared" si="155"/>
        <v>41.868005339742034</v>
      </c>
      <c r="P155" s="11">
        <f t="shared" si="155"/>
        <v>49.703935292354899</v>
      </c>
      <c r="Q155" s="11">
        <f t="shared" si="155"/>
        <v>54.421070699957703</v>
      </c>
      <c r="S155" s="40">
        <f t="shared" si="150"/>
        <v>2.2621844615381859</v>
      </c>
      <c r="T155" s="40">
        <f t="shared" si="151"/>
        <v>1.7635668477028243</v>
      </c>
      <c r="W155" s="10" t="str">
        <f t="shared" ref="W155:AB155" si="156">W10</f>
        <v>21 Science, research, engineering and technology professionals</v>
      </c>
      <c r="X155" s="11">
        <f t="shared" si="156"/>
        <v>10.444640390671513</v>
      </c>
      <c r="Y155" s="11">
        <f t="shared" si="156"/>
        <v>11.394540226415828</v>
      </c>
      <c r="Z155" s="11">
        <f t="shared" si="156"/>
        <v>13.635112299837076</v>
      </c>
      <c r="AA155" s="11">
        <f t="shared" si="156"/>
        <v>18.462733779864838</v>
      </c>
      <c r="AB155" s="11">
        <f t="shared" si="156"/>
        <v>22.008938036642377</v>
      </c>
      <c r="AD155" s="40">
        <f t="shared" si="153"/>
        <v>5.4758528053233446</v>
      </c>
      <c r="AE155" s="40">
        <f t="shared" si="154"/>
        <v>3.2434934247129066</v>
      </c>
    </row>
    <row r="156" spans="1:31" x14ac:dyDescent="0.2">
      <c r="A156" s="10" t="str">
        <f t="shared" si="142"/>
        <v>22 Health professionals</v>
      </c>
      <c r="B156" s="11">
        <f t="shared" si="142"/>
        <v>31.925830751175209</v>
      </c>
      <c r="C156" s="11">
        <f t="shared" si="146"/>
        <v>37.805456291675519</v>
      </c>
      <c r="D156" s="11">
        <f t="shared" si="146"/>
        <v>37.605279574813245</v>
      </c>
      <c r="E156" s="11">
        <f t="shared" si="146"/>
        <v>36.431813112643383</v>
      </c>
      <c r="F156" s="11">
        <f t="shared" si="146"/>
        <v>37.41719306487866</v>
      </c>
      <c r="H156" s="40">
        <f t="shared" si="147"/>
        <v>3.3287850535885788</v>
      </c>
      <c r="I156" s="40">
        <f t="shared" si="148"/>
        <v>-3.3422069302069257E-2</v>
      </c>
      <c r="L156" s="10" t="str">
        <f t="shared" ref="L156:Q156" si="157">L11</f>
        <v>22 Health professionals</v>
      </c>
      <c r="M156" s="11">
        <f t="shared" si="157"/>
        <v>6.6483750728481112</v>
      </c>
      <c r="N156" s="11">
        <f t="shared" si="157"/>
        <v>7.7613366884742838</v>
      </c>
      <c r="O156" s="11">
        <f t="shared" si="157"/>
        <v>8.4849042803485801</v>
      </c>
      <c r="P156" s="11">
        <f t="shared" si="157"/>
        <v>8.3008304703206228</v>
      </c>
      <c r="Q156" s="11">
        <f t="shared" si="157"/>
        <v>8.6035107407515365</v>
      </c>
      <c r="S156" s="40">
        <f t="shared" si="150"/>
        <v>4.9992717618041249</v>
      </c>
      <c r="T156" s="40">
        <f t="shared" si="151"/>
        <v>9.2587689612444457E-2</v>
      </c>
      <c r="W156" s="10" t="str">
        <f t="shared" ref="W156:AB156" si="158">W11</f>
        <v>22 Health professionals</v>
      </c>
      <c r="X156" s="11">
        <f t="shared" si="158"/>
        <v>25.277455678327076</v>
      </c>
      <c r="Y156" s="11">
        <f t="shared" si="158"/>
        <v>30.044119603201285</v>
      </c>
      <c r="Z156" s="11">
        <f t="shared" si="158"/>
        <v>29.120375294464665</v>
      </c>
      <c r="AA156" s="11">
        <f t="shared" si="158"/>
        <v>28.130982642322785</v>
      </c>
      <c r="AB156" s="11">
        <f t="shared" si="158"/>
        <v>28.813682324127146</v>
      </c>
      <c r="AD156" s="40">
        <f t="shared" si="153"/>
        <v>2.8709432554169467</v>
      </c>
      <c r="AE156" s="40">
        <f t="shared" si="154"/>
        <v>-7.0560135148090009E-2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37.098818505446197</v>
      </c>
      <c r="C157" s="11">
        <f t="shared" si="146"/>
        <v>39.950188910411832</v>
      </c>
      <c r="D157" s="11">
        <f t="shared" si="146"/>
        <v>40.426493022680646</v>
      </c>
      <c r="E157" s="11">
        <f t="shared" si="146"/>
        <v>39.149304634220158</v>
      </c>
      <c r="F157" s="11">
        <f t="shared" si="146"/>
        <v>41.50470252773075</v>
      </c>
      <c r="H157" s="40">
        <f t="shared" si="147"/>
        <v>1.7328468715575696</v>
      </c>
      <c r="I157" s="40">
        <f t="shared" si="148"/>
        <v>0.17563002788814064</v>
      </c>
      <c r="L157" s="10" t="str">
        <f t="shared" ref="L157:Q157" si="159">L12</f>
        <v>23 Teaching and other educational professionals</v>
      </c>
      <c r="M157" s="11">
        <f t="shared" si="159"/>
        <v>11.519008064279751</v>
      </c>
      <c r="N157" s="11">
        <f t="shared" si="159"/>
        <v>11.782454687679875</v>
      </c>
      <c r="O157" s="11">
        <f t="shared" si="159"/>
        <v>12.482825969185487</v>
      </c>
      <c r="P157" s="11">
        <f t="shared" si="159"/>
        <v>12.502517120541569</v>
      </c>
      <c r="Q157" s="11">
        <f t="shared" si="159"/>
        <v>13.195927625254638</v>
      </c>
      <c r="S157" s="40">
        <f t="shared" si="150"/>
        <v>1.6200880076240987</v>
      </c>
      <c r="T157" s="40">
        <f t="shared" si="151"/>
        <v>0.37104996966186299</v>
      </c>
      <c r="W157" s="10" t="str">
        <f t="shared" ref="W157:AB157" si="160">W12</f>
        <v>23 Teaching and other educational professionals</v>
      </c>
      <c r="X157" s="11">
        <f t="shared" si="160"/>
        <v>25.579810441166391</v>
      </c>
      <c r="Y157" s="11">
        <f t="shared" si="160"/>
        <v>28.167734222731983</v>
      </c>
      <c r="Z157" s="11">
        <f t="shared" si="160"/>
        <v>27.943667053495105</v>
      </c>
      <c r="AA157" s="11">
        <f t="shared" si="160"/>
        <v>26.646787513678607</v>
      </c>
      <c r="AB157" s="11">
        <f t="shared" si="160"/>
        <v>28.308774902476177</v>
      </c>
      <c r="AD157" s="40">
        <f t="shared" si="153"/>
        <v>1.7834612119738358</v>
      </c>
      <c r="AE157" s="40">
        <f t="shared" si="154"/>
        <v>8.6578999037745241E-2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49.962412278442926</v>
      </c>
      <c r="C158" s="11">
        <f t="shared" si="146"/>
        <v>58.016523289868459</v>
      </c>
      <c r="D158" s="11">
        <f t="shared" si="146"/>
        <v>61.484426060917798</v>
      </c>
      <c r="E158" s="11">
        <f t="shared" si="146"/>
        <v>64.455820384939855</v>
      </c>
      <c r="F158" s="11">
        <f t="shared" si="146"/>
        <v>70.586553873636035</v>
      </c>
      <c r="H158" s="40">
        <f t="shared" si="147"/>
        <v>4.2375859448610331</v>
      </c>
      <c r="I158" s="40">
        <f t="shared" si="148"/>
        <v>0.92462020034456138</v>
      </c>
      <c r="L158" s="10" t="str">
        <f t="shared" ref="L158:Q158" si="161">L13</f>
        <v>24 Business, media and public service professionals</v>
      </c>
      <c r="M158" s="11">
        <f t="shared" si="161"/>
        <v>29.089315858391455</v>
      </c>
      <c r="N158" s="11">
        <f t="shared" si="161"/>
        <v>32.087401954915364</v>
      </c>
      <c r="O158" s="11">
        <f t="shared" si="161"/>
        <v>33.448116109037024</v>
      </c>
      <c r="P158" s="11">
        <f t="shared" si="161"/>
        <v>35.45822332932493</v>
      </c>
      <c r="Q158" s="11">
        <f t="shared" si="161"/>
        <v>38.165616720765385</v>
      </c>
      <c r="S158" s="40">
        <f t="shared" si="150"/>
        <v>2.8318457119281604</v>
      </c>
      <c r="T158" s="40">
        <f t="shared" si="151"/>
        <v>0.88347688266956492</v>
      </c>
      <c r="W158" s="10" t="str">
        <f t="shared" ref="W158:AB158" si="162">W13</f>
        <v>24 Business, media and public service professionals</v>
      </c>
      <c r="X158" s="11">
        <f t="shared" si="162"/>
        <v>20.873096420051557</v>
      </c>
      <c r="Y158" s="11">
        <f t="shared" si="162"/>
        <v>25.929121334953102</v>
      </c>
      <c r="Z158" s="11">
        <f t="shared" si="162"/>
        <v>28.03630995188087</v>
      </c>
      <c r="AA158" s="11">
        <f t="shared" si="162"/>
        <v>28.997597055614843</v>
      </c>
      <c r="AB158" s="11">
        <f t="shared" si="162"/>
        <v>32.420937152870664</v>
      </c>
      <c r="AD158" s="40">
        <f t="shared" si="153"/>
        <v>6.0783594792305884</v>
      </c>
      <c r="AE158" s="40">
        <f t="shared" si="154"/>
        <v>0.9734001413743032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12.456623600110081</v>
      </c>
      <c r="C159" s="11">
        <f t="shared" si="146"/>
        <v>14.611743492598517</v>
      </c>
      <c r="D159" s="11">
        <f t="shared" si="146"/>
        <v>15.736589312939556</v>
      </c>
      <c r="E159" s="11">
        <f t="shared" si="146"/>
        <v>14.828768951743543</v>
      </c>
      <c r="F159" s="11">
        <f t="shared" si="146"/>
        <v>15.919932701212456</v>
      </c>
      <c r="H159" s="40">
        <f t="shared" si="147"/>
        <v>4.7857084210126244</v>
      </c>
      <c r="I159" s="40">
        <f t="shared" si="148"/>
        <v>7.7252642678526939E-2</v>
      </c>
      <c r="L159" s="10" t="str">
        <f t="shared" ref="L159:Q159" si="163">L14</f>
        <v>31 Science, engineering and technology associate professionals</v>
      </c>
      <c r="M159" s="11">
        <f t="shared" si="163"/>
        <v>8.5176811006524868</v>
      </c>
      <c r="N159" s="11">
        <f t="shared" si="163"/>
        <v>10.497678404346685</v>
      </c>
      <c r="O159" s="11">
        <f t="shared" si="163"/>
        <v>10.793035126489176</v>
      </c>
      <c r="P159" s="11">
        <f t="shared" si="163"/>
        <v>9.5446436799853078</v>
      </c>
      <c r="Q159" s="11">
        <f t="shared" si="163"/>
        <v>9.731568368878019</v>
      </c>
      <c r="S159" s="40">
        <f t="shared" si="150"/>
        <v>4.8490362460842373</v>
      </c>
      <c r="T159" s="40">
        <f t="shared" si="151"/>
        <v>-0.68779683027681005</v>
      </c>
      <c r="W159" s="10" t="str">
        <f t="shared" ref="W159:AB159" si="164">W14</f>
        <v>31 Science, engineering and technology associate professionals</v>
      </c>
      <c r="X159" s="11">
        <f t="shared" si="164"/>
        <v>3.9389424994575766</v>
      </c>
      <c r="Y159" s="11">
        <f t="shared" si="164"/>
        <v>4.114065088251821</v>
      </c>
      <c r="Z159" s="11">
        <f t="shared" si="164"/>
        <v>4.9435541864503856</v>
      </c>
      <c r="AA159" s="11">
        <f t="shared" si="164"/>
        <v>5.2841252717582199</v>
      </c>
      <c r="AB159" s="11">
        <f t="shared" si="164"/>
        <v>6.1883643323344577</v>
      </c>
      <c r="AD159" s="40">
        <f t="shared" si="153"/>
        <v>4.6482406974994728</v>
      </c>
      <c r="AE159" s="40">
        <f t="shared" si="154"/>
        <v>1.5085065799187003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14.348302589233661</v>
      </c>
      <c r="C160" s="11">
        <f t="shared" si="146"/>
        <v>16.226924805717129</v>
      </c>
      <c r="D160" s="11">
        <f t="shared" si="146"/>
        <v>16.561251340266367</v>
      </c>
      <c r="E160" s="11">
        <f t="shared" si="146"/>
        <v>25.450621461753073</v>
      </c>
      <c r="F160" s="11">
        <f t="shared" si="146"/>
        <v>28.849722757171815</v>
      </c>
      <c r="H160" s="40">
        <f t="shared" si="147"/>
        <v>2.9102241811133078</v>
      </c>
      <c r="I160" s="40">
        <f t="shared" si="148"/>
        <v>3.7695419501310168</v>
      </c>
      <c r="L160" s="10" t="str">
        <f t="shared" ref="L160:Q160" si="165">L15</f>
        <v>32 Health and social care associate professionals</v>
      </c>
      <c r="M160" s="11">
        <f t="shared" si="165"/>
        <v>2.9128380538680938</v>
      </c>
      <c r="N160" s="11">
        <f t="shared" si="165"/>
        <v>2.9334372866364347</v>
      </c>
      <c r="O160" s="11">
        <f t="shared" si="165"/>
        <v>3.3538028581429926</v>
      </c>
      <c r="P160" s="11">
        <f t="shared" si="165"/>
        <v>4.3963550912139748</v>
      </c>
      <c r="Q160" s="11">
        <f t="shared" si="165"/>
        <v>4.8105939053457805</v>
      </c>
      <c r="S160" s="40">
        <f t="shared" si="150"/>
        <v>2.8594595666191713</v>
      </c>
      <c r="T160" s="40">
        <f>IF(Q$151-O$151 &lt;&gt; 0,(EXP(LN(Q160/O160)/(Q$151-O$151))-1)*100,0)</f>
        <v>2.4339871933090507</v>
      </c>
      <c r="W160" s="10" t="str">
        <f t="shared" ref="W160:AB160" si="166">W15</f>
        <v>32 Health and social care associate professionals</v>
      </c>
      <c r="X160" s="11">
        <f t="shared" si="166"/>
        <v>11.435464535365565</v>
      </c>
      <c r="Y160" s="11">
        <f t="shared" si="166"/>
        <v>13.29348751908069</v>
      </c>
      <c r="Z160" s="11">
        <f t="shared" si="166"/>
        <v>13.207448482123375</v>
      </c>
      <c r="AA160" s="11">
        <f t="shared" si="166"/>
        <v>21.054266370539089</v>
      </c>
      <c r="AB160" s="11">
        <f t="shared" si="166"/>
        <v>24.039128851826039</v>
      </c>
      <c r="AD160" s="40">
        <f t="shared" si="153"/>
        <v>2.9231389354790416</v>
      </c>
      <c r="AE160" s="40">
        <f t="shared" si="154"/>
        <v>4.0734584232082094</v>
      </c>
    </row>
    <row r="161" spans="1:31" x14ac:dyDescent="0.2">
      <c r="A161" s="10" t="str">
        <f t="shared" si="142"/>
        <v>33 Protective service occupations</v>
      </c>
      <c r="B161" s="11">
        <f t="shared" si="142"/>
        <v>10.940452389436857</v>
      </c>
      <c r="C161" s="11">
        <f t="shared" si="146"/>
        <v>11.156443571340835</v>
      </c>
      <c r="D161" s="11">
        <f t="shared" si="146"/>
        <v>11.72461053854904</v>
      </c>
      <c r="E161" s="11">
        <f t="shared" si="146"/>
        <v>10.230725564896344</v>
      </c>
      <c r="F161" s="11">
        <f t="shared" si="146"/>
        <v>10.883689515816981</v>
      </c>
      <c r="H161" s="40">
        <f t="shared" si="147"/>
        <v>1.3940870030251018</v>
      </c>
      <c r="I161" s="40">
        <f t="shared" si="148"/>
        <v>-0.49493649026556286</v>
      </c>
      <c r="L161" s="10" t="str">
        <f t="shared" ref="L161:Q161" si="167">L16</f>
        <v>33 Protective service occupations</v>
      </c>
      <c r="M161" s="11">
        <f t="shared" si="167"/>
        <v>8.4595274051201699</v>
      </c>
      <c r="N161" s="11">
        <f t="shared" si="167"/>
        <v>8.2901219893213725</v>
      </c>
      <c r="O161" s="11">
        <f t="shared" si="167"/>
        <v>8.5622009675202513</v>
      </c>
      <c r="P161" s="11">
        <f t="shared" si="167"/>
        <v>7.3526173745769263</v>
      </c>
      <c r="Q161" s="11">
        <f t="shared" si="167"/>
        <v>7.2097747654124262</v>
      </c>
      <c r="S161" s="40">
        <f t="shared" si="150"/>
        <v>0.2415707069430395</v>
      </c>
      <c r="T161" s="40">
        <f t="shared" si="151"/>
        <v>-1.1395873985125871</v>
      </c>
      <c r="W161" s="10" t="str">
        <f t="shared" ref="W161:AB161" si="168">W16</f>
        <v>33 Protective service occupations</v>
      </c>
      <c r="X161" s="11">
        <f t="shared" si="168"/>
        <v>2.4809249843166912</v>
      </c>
      <c r="Y161" s="11">
        <f t="shared" si="168"/>
        <v>2.8663215820194519</v>
      </c>
      <c r="Z161" s="11">
        <f t="shared" si="168"/>
        <v>3.1624095710288129</v>
      </c>
      <c r="AA161" s="11">
        <f t="shared" si="168"/>
        <v>2.8781081903194221</v>
      </c>
      <c r="AB161" s="11">
        <f t="shared" si="168"/>
        <v>3.6739147504045508</v>
      </c>
      <c r="AD161" s="40">
        <f t="shared" si="153"/>
        <v>4.9737946505417741</v>
      </c>
      <c r="AE161" s="40">
        <f t="shared" si="154"/>
        <v>1.0045017426366654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20.061897522988822</v>
      </c>
      <c r="C162" s="11">
        <f t="shared" si="146"/>
        <v>18.39869825711035</v>
      </c>
      <c r="D162" s="11">
        <f t="shared" si="146"/>
        <v>19.210212297010678</v>
      </c>
      <c r="E162" s="11">
        <f t="shared" si="146"/>
        <v>17.496040152121139</v>
      </c>
      <c r="F162" s="11">
        <f t="shared" si="146"/>
        <v>18.883728890323514</v>
      </c>
      <c r="H162" s="40">
        <f t="shared" si="147"/>
        <v>-0.86385399962173315</v>
      </c>
      <c r="I162" s="40">
        <f t="shared" si="148"/>
        <v>-0.11421061064387228</v>
      </c>
      <c r="L162" s="10" t="str">
        <f t="shared" ref="L162:Q162" si="169">L17</f>
        <v>34 Culture, media and sports occupations</v>
      </c>
      <c r="M162" s="11">
        <f t="shared" si="169"/>
        <v>10.882578759294965</v>
      </c>
      <c r="N162" s="11">
        <f t="shared" si="169"/>
        <v>9.4060513312988387</v>
      </c>
      <c r="O162" s="11">
        <f t="shared" si="169"/>
        <v>9.3388687409091631</v>
      </c>
      <c r="P162" s="11">
        <f t="shared" si="169"/>
        <v>8.4297194233552233</v>
      </c>
      <c r="Q162" s="11">
        <f t="shared" si="169"/>
        <v>9.3216024145871668</v>
      </c>
      <c r="S162" s="40">
        <f t="shared" si="150"/>
        <v>-3.0132312390130145</v>
      </c>
      <c r="T162" s="40">
        <f t="shared" si="151"/>
        <v>-1.2336427492165569E-2</v>
      </c>
      <c r="W162" s="10" t="str">
        <f t="shared" ref="W162:AB162" si="170">W17</f>
        <v>34 Culture, media and sports occupations</v>
      </c>
      <c r="X162" s="11">
        <f t="shared" si="170"/>
        <v>9.1793187636938516</v>
      </c>
      <c r="Y162" s="11">
        <f t="shared" si="170"/>
        <v>8.9926469258115045</v>
      </c>
      <c r="Z162" s="11">
        <f t="shared" si="170"/>
        <v>9.8713435561015093</v>
      </c>
      <c r="AA162" s="11">
        <f t="shared" si="170"/>
        <v>9.0663207287659233</v>
      </c>
      <c r="AB162" s="11">
        <f t="shared" si="170"/>
        <v>9.5621264757363402</v>
      </c>
      <c r="AD162" s="40">
        <f t="shared" si="153"/>
        <v>1.4642765385486811</v>
      </c>
      <c r="AE162" s="40">
        <f t="shared" si="154"/>
        <v>-0.21194728979633259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53.463069025367879</v>
      </c>
      <c r="C163" s="11">
        <f t="shared" si="146"/>
        <v>57.28418548158146</v>
      </c>
      <c r="D163" s="11">
        <f t="shared" si="146"/>
        <v>58.5642643356843</v>
      </c>
      <c r="E163" s="11">
        <f t="shared" si="146"/>
        <v>59.515420200286769</v>
      </c>
      <c r="F163" s="11">
        <f t="shared" si="146"/>
        <v>62.425662197788981</v>
      </c>
      <c r="H163" s="40">
        <f t="shared" si="147"/>
        <v>1.839383435855857</v>
      </c>
      <c r="I163" s="40">
        <f t="shared" si="148"/>
        <v>0.42658567776312495</v>
      </c>
      <c r="L163" s="10" t="str">
        <f t="shared" ref="L163:Q163" si="171">L18</f>
        <v>35 Business and public service associate professionals</v>
      </c>
      <c r="M163" s="11">
        <f t="shared" si="171"/>
        <v>28.057327130110426</v>
      </c>
      <c r="N163" s="11">
        <f t="shared" si="171"/>
        <v>29.367219815304178</v>
      </c>
      <c r="O163" s="11">
        <f t="shared" si="171"/>
        <v>30.340862529807488</v>
      </c>
      <c r="P163" s="11">
        <f t="shared" si="171"/>
        <v>30.499842679959833</v>
      </c>
      <c r="Q163" s="11">
        <f t="shared" si="171"/>
        <v>31.088934121174695</v>
      </c>
      <c r="S163" s="40">
        <f t="shared" si="150"/>
        <v>1.5772206217991691</v>
      </c>
      <c r="T163" s="40">
        <f t="shared" si="151"/>
        <v>0.16250881944188666</v>
      </c>
      <c r="W163" s="10" t="str">
        <f t="shared" ref="W163:AB163" si="172">W18</f>
        <v>35 Business and public service associate professionals</v>
      </c>
      <c r="X163" s="11">
        <f t="shared" si="172"/>
        <v>25.40574189525741</v>
      </c>
      <c r="Y163" s="11">
        <f t="shared" si="172"/>
        <v>27.916965666277303</v>
      </c>
      <c r="Z163" s="11">
        <f t="shared" si="172"/>
        <v>28.223401805876779</v>
      </c>
      <c r="AA163" s="11">
        <f t="shared" si="172"/>
        <v>29.015577520326936</v>
      </c>
      <c r="AB163" s="11">
        <f t="shared" si="172"/>
        <v>31.336728076614222</v>
      </c>
      <c r="AD163" s="40">
        <f t="shared" si="153"/>
        <v>2.1258056014172411</v>
      </c>
      <c r="AE163" s="40">
        <f t="shared" si="154"/>
        <v>0.70003450303095516</v>
      </c>
    </row>
    <row r="164" spans="1:31" x14ac:dyDescent="0.2">
      <c r="A164" s="10" t="str">
        <f t="shared" si="142"/>
        <v>41 Administrative occupations</v>
      </c>
      <c r="B164" s="11">
        <f t="shared" si="142"/>
        <v>70.705405223856772</v>
      </c>
      <c r="C164" s="11">
        <f t="shared" si="146"/>
        <v>69.593047625310646</v>
      </c>
      <c r="D164" s="11">
        <f t="shared" si="146"/>
        <v>71.04565356994307</v>
      </c>
      <c r="E164" s="11">
        <f t="shared" si="146"/>
        <v>72.219688681674569</v>
      </c>
      <c r="F164" s="11">
        <f t="shared" si="146"/>
        <v>68.284946460933611</v>
      </c>
      <c r="H164" s="40">
        <f t="shared" si="147"/>
        <v>9.6059217207944414E-2</v>
      </c>
      <c r="I164" s="40">
        <f t="shared" si="148"/>
        <v>-0.26387350255253628</v>
      </c>
      <c r="L164" s="10" t="str">
        <f t="shared" ref="L164:Q164" si="173">L19</f>
        <v>41 Administrative occupations</v>
      </c>
      <c r="M164" s="11">
        <f t="shared" si="173"/>
        <v>17.771305480393686</v>
      </c>
      <c r="N164" s="11">
        <f t="shared" si="173"/>
        <v>16.622830992440129</v>
      </c>
      <c r="O164" s="11">
        <f t="shared" si="173"/>
        <v>19.223200201481358</v>
      </c>
      <c r="P164" s="11">
        <f t="shared" si="173"/>
        <v>19.899064738283528</v>
      </c>
      <c r="Q164" s="11">
        <f t="shared" si="173"/>
        <v>21.345585698103871</v>
      </c>
      <c r="S164" s="40">
        <f t="shared" si="150"/>
        <v>1.58305540158723</v>
      </c>
      <c r="T164" s="40">
        <f t="shared" si="151"/>
        <v>0.7006234019194757</v>
      </c>
      <c r="W164" s="10" t="str">
        <f t="shared" ref="W164:AB164" si="174">W19</f>
        <v>41 Administrative occupations</v>
      </c>
      <c r="X164" s="11">
        <f t="shared" si="174"/>
        <v>52.934099743463044</v>
      </c>
      <c r="Y164" s="11">
        <f t="shared" si="174"/>
        <v>52.970216632870503</v>
      </c>
      <c r="Z164" s="11">
        <f t="shared" si="174"/>
        <v>51.82245336846168</v>
      </c>
      <c r="AA164" s="11">
        <f t="shared" si="174"/>
        <v>52.320623943391205</v>
      </c>
      <c r="AB164" s="11">
        <f t="shared" si="174"/>
        <v>46.939360762829629</v>
      </c>
      <c r="AD164" s="40">
        <f t="shared" si="153"/>
        <v>-0.42358475356414349</v>
      </c>
      <c r="AE164" s="40">
        <f t="shared" si="154"/>
        <v>-0.6576078724199963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21.079454322479634</v>
      </c>
      <c r="C165" s="11">
        <f t="shared" si="146"/>
        <v>19.126356580952454</v>
      </c>
      <c r="D165" s="11">
        <f t="shared" si="146"/>
        <v>18.587535356380545</v>
      </c>
      <c r="E165" s="11">
        <f t="shared" si="146"/>
        <v>16.898878282489324</v>
      </c>
      <c r="F165" s="11">
        <f t="shared" si="146"/>
        <v>12.796699370849707</v>
      </c>
      <c r="H165" s="40">
        <f t="shared" si="147"/>
        <v>-2.4847611863797581</v>
      </c>
      <c r="I165" s="40">
        <f t="shared" si="148"/>
        <v>-2.4579802659707162</v>
      </c>
      <c r="L165" s="10" t="str">
        <f t="shared" ref="L165:Q165" si="175">L20</f>
        <v>42 Secretarial and related occupations</v>
      </c>
      <c r="M165" s="11">
        <f t="shared" si="175"/>
        <v>1.0059115344964016</v>
      </c>
      <c r="N165" s="11">
        <f t="shared" si="175"/>
        <v>0.81698274407267946</v>
      </c>
      <c r="O165" s="11">
        <f t="shared" si="175"/>
        <v>0.74861328876038025</v>
      </c>
      <c r="P165" s="11">
        <f t="shared" si="175"/>
        <v>0.72197856289307272</v>
      </c>
      <c r="Q165" s="11">
        <f t="shared" si="175"/>
        <v>0.80903519966905035</v>
      </c>
      <c r="S165" s="40">
        <f>IF(O$151-M$151 &lt;&gt; 0,(EXP(LN(O165/M165)/(O$151-M$151))-1)*100,0)</f>
        <v>-5.7373708569666837</v>
      </c>
      <c r="T165" s="40">
        <f t="shared" si="151"/>
        <v>0.51880702971554005</v>
      </c>
      <c r="W165" s="10" t="str">
        <f t="shared" ref="W165:AB165" si="176">W20</f>
        <v>42 Secretarial and related occupations</v>
      </c>
      <c r="X165" s="11">
        <f t="shared" si="176"/>
        <v>20.073542787983232</v>
      </c>
      <c r="Y165" s="11">
        <f t="shared" si="176"/>
        <v>18.309373836879779</v>
      </c>
      <c r="Z165" s="11">
        <f t="shared" si="176"/>
        <v>17.838922067620171</v>
      </c>
      <c r="AA165" s="11">
        <f t="shared" si="176"/>
        <v>16.17689971959625</v>
      </c>
      <c r="AB165" s="11">
        <f t="shared" si="176"/>
        <v>11.987664171180656</v>
      </c>
      <c r="AD165" s="40">
        <f t="shared" si="153"/>
        <v>-2.3327597841563796</v>
      </c>
      <c r="AE165" s="40">
        <f t="shared" si="154"/>
        <v>-2.615225272026489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9.1144972278364147</v>
      </c>
      <c r="C166" s="11">
        <f t="shared" si="146"/>
        <v>10.506713451148928</v>
      </c>
      <c r="D166" s="11">
        <f t="shared" si="146"/>
        <v>7.9269529918423851</v>
      </c>
      <c r="E166" s="11">
        <f t="shared" si="146"/>
        <v>8.0371644425024922</v>
      </c>
      <c r="F166" s="11">
        <f t="shared" si="146"/>
        <v>9.1190476790636303</v>
      </c>
      <c r="H166" s="40">
        <f t="shared" si="147"/>
        <v>-2.7533357478925158</v>
      </c>
      <c r="I166" s="40">
        <f t="shared" si="148"/>
        <v>0.93835287393360112</v>
      </c>
      <c r="L166" s="10" t="str">
        <f t="shared" ref="L166:Q166" si="177">L21</f>
        <v>51 Skilled agricultural and related trades</v>
      </c>
      <c r="M166" s="11">
        <f t="shared" si="177"/>
        <v>6.9378149963018316</v>
      </c>
      <c r="N166" s="11">
        <f t="shared" si="177"/>
        <v>8.9654266228936415</v>
      </c>
      <c r="O166" s="11">
        <f t="shared" si="177"/>
        <v>5.9176658451526176</v>
      </c>
      <c r="P166" s="11">
        <f t="shared" si="177"/>
        <v>5.8340848305538353</v>
      </c>
      <c r="Q166" s="11">
        <f t="shared" si="177"/>
        <v>6.4193868652943724</v>
      </c>
      <c r="S166" s="40">
        <f t="shared" si="150"/>
        <v>-3.1308375718406278</v>
      </c>
      <c r="T166" s="40">
        <f t="shared" si="151"/>
        <v>0.54401120317835172</v>
      </c>
      <c r="W166" s="10" t="str">
        <f t="shared" ref="W166:AB166" si="178">W21</f>
        <v>51 Skilled agricultural and related trades</v>
      </c>
      <c r="X166" s="11">
        <f t="shared" si="178"/>
        <v>2.1766822315345924</v>
      </c>
      <c r="Y166" s="11">
        <f t="shared" si="178"/>
        <v>1.5412868282552936</v>
      </c>
      <c r="Z166" s="11">
        <f t="shared" si="178"/>
        <v>2.0092871466897595</v>
      </c>
      <c r="AA166" s="11">
        <f t="shared" si="178"/>
        <v>2.2030796119486502</v>
      </c>
      <c r="AB166" s="11">
        <f t="shared" si="178"/>
        <v>2.699660813769245</v>
      </c>
      <c r="AD166" s="40">
        <f t="shared" si="153"/>
        <v>-1.587697065132021</v>
      </c>
      <c r="AE166" s="40">
        <f t="shared" si="154"/>
        <v>1.9884863823707466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26.151077927082735</v>
      </c>
      <c r="C167" s="11">
        <f t="shared" si="146"/>
        <v>27.599942245771377</v>
      </c>
      <c r="D167" s="11">
        <f t="shared" si="146"/>
        <v>23.932304159575356</v>
      </c>
      <c r="E167" s="11">
        <f t="shared" si="146"/>
        <v>24.196222289131534</v>
      </c>
      <c r="F167" s="11">
        <f t="shared" si="146"/>
        <v>23.21082798772273</v>
      </c>
      <c r="H167" s="40">
        <f t="shared" si="147"/>
        <v>-1.7575954063563271</v>
      </c>
      <c r="I167" s="40">
        <f t="shared" si="148"/>
        <v>-0.20386053073211396</v>
      </c>
      <c r="L167" s="10" t="str">
        <f t="shared" ref="L167:Q167" si="179">L22</f>
        <v>52 Skilled metal, electrical and electronic trades</v>
      </c>
      <c r="M167" s="11">
        <f t="shared" si="179"/>
        <v>25.556189590987564</v>
      </c>
      <c r="N167" s="11">
        <f t="shared" si="179"/>
        <v>26.550831258970952</v>
      </c>
      <c r="O167" s="11">
        <f t="shared" si="179"/>
        <v>23.167275716174089</v>
      </c>
      <c r="P167" s="11">
        <f t="shared" si="179"/>
        <v>22.804324133070388</v>
      </c>
      <c r="Q167" s="11">
        <f t="shared" si="179"/>
        <v>21.380214342046916</v>
      </c>
      <c r="S167" s="40">
        <f t="shared" si="150"/>
        <v>-1.9436387247759868</v>
      </c>
      <c r="T167" s="40">
        <f t="shared" si="151"/>
        <v>-0.53373602441426637</v>
      </c>
      <c r="W167" s="10" t="str">
        <f t="shared" ref="W167:AB167" si="180">W22</f>
        <v>52 Skilled metal, electrical and electronic trades</v>
      </c>
      <c r="X167" s="11">
        <f t="shared" si="180"/>
        <v>0.59488833609517655</v>
      </c>
      <c r="Y167" s="11">
        <f t="shared" si="180"/>
        <v>1.0491109868003952</v>
      </c>
      <c r="Z167" s="11">
        <f t="shared" si="180"/>
        <v>0.76502844340127951</v>
      </c>
      <c r="AA167" s="11">
        <f t="shared" si="180"/>
        <v>1.3918981560611536</v>
      </c>
      <c r="AB167" s="11">
        <f t="shared" si="180"/>
        <v>1.8306136456758046</v>
      </c>
      <c r="AD167" s="40">
        <f t="shared" si="153"/>
        <v>5.1594789793204088</v>
      </c>
      <c r="AE167" s="40">
        <f t="shared" si="154"/>
        <v>5.9891170385380166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23.938602136186613</v>
      </c>
      <c r="C168" s="11">
        <f t="shared" si="146"/>
        <v>22.894561221755033</v>
      </c>
      <c r="D168" s="11">
        <f t="shared" si="146"/>
        <v>20.316126129860653</v>
      </c>
      <c r="E168" s="11">
        <f t="shared" si="146"/>
        <v>20.492909737270139</v>
      </c>
      <c r="F168" s="11">
        <f t="shared" si="146"/>
        <v>18.334875949624163</v>
      </c>
      <c r="H168" s="40">
        <f t="shared" si="147"/>
        <v>-3.2282883427948272</v>
      </c>
      <c r="I168" s="40">
        <f t="shared" si="148"/>
        <v>-0.68173176395761592</v>
      </c>
      <c r="L168" s="10" t="str">
        <f t="shared" ref="L168:Q168" si="181">L23</f>
        <v>53 Skilled construction and building trades</v>
      </c>
      <c r="M168" s="11">
        <f t="shared" si="181"/>
        <v>23.560313991541239</v>
      </c>
      <c r="N168" s="11">
        <f t="shared" si="181"/>
        <v>22.446460111944624</v>
      </c>
      <c r="O168" s="11">
        <f t="shared" si="181"/>
        <v>19.891611148875178</v>
      </c>
      <c r="P168" s="11">
        <f t="shared" si="181"/>
        <v>20.215235468968121</v>
      </c>
      <c r="Q168" s="11">
        <f t="shared" si="181"/>
        <v>18.007326124778182</v>
      </c>
      <c r="S168" s="40">
        <f t="shared" si="150"/>
        <v>-3.3286513649456673</v>
      </c>
      <c r="T168" s="40">
        <f t="shared" si="151"/>
        <v>-0.6612666821492641</v>
      </c>
      <c r="W168" s="10" t="str">
        <f t="shared" ref="W168:AB168" si="182">W23</f>
        <v>53 Skilled construction and building trades</v>
      </c>
      <c r="X168" s="11">
        <f t="shared" si="182"/>
        <v>0.37828814464534533</v>
      </c>
      <c r="Y168" s="11">
        <f t="shared" si="182"/>
        <v>0.44810110981041279</v>
      </c>
      <c r="Z168" s="11">
        <f t="shared" si="182"/>
        <v>0.42451498098547341</v>
      </c>
      <c r="AA168" s="11">
        <f t="shared" si="182"/>
        <v>0.27767426830198882</v>
      </c>
      <c r="AB168" s="11">
        <f t="shared" si="182"/>
        <v>0.32754982484596573</v>
      </c>
      <c r="AD168" s="40">
        <f t="shared" si="153"/>
        <v>2.3326116550622222</v>
      </c>
      <c r="AE168" s="40">
        <f t="shared" si="154"/>
        <v>-1.713857573811095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20.73297706305582</v>
      </c>
      <c r="C169" s="11">
        <f t="shared" si="146"/>
        <v>19.062839903910032</v>
      </c>
      <c r="D169" s="11">
        <f t="shared" si="146"/>
        <v>17.382454318972979</v>
      </c>
      <c r="E169" s="11">
        <f t="shared" si="146"/>
        <v>18.939333608031436</v>
      </c>
      <c r="F169" s="11">
        <f t="shared" si="146"/>
        <v>19.975380732770198</v>
      </c>
      <c r="H169" s="40">
        <f t="shared" si="147"/>
        <v>-3.4638697032151056</v>
      </c>
      <c r="I169" s="40">
        <f t="shared" si="148"/>
        <v>0.93123746319188072</v>
      </c>
      <c r="L169" s="10" t="str">
        <f t="shared" ref="L169:Q169" si="183">L24</f>
        <v>54 Textiles, printing and other skilled trades</v>
      </c>
      <c r="M169" s="11">
        <f t="shared" si="183"/>
        <v>13.158357228862677</v>
      </c>
      <c r="N169" s="11">
        <f t="shared" si="183"/>
        <v>12.23203801566104</v>
      </c>
      <c r="O169" s="11">
        <f t="shared" si="183"/>
        <v>10.155258829377928</v>
      </c>
      <c r="P169" s="11">
        <f t="shared" si="183"/>
        <v>11.084611741639895</v>
      </c>
      <c r="Q169" s="11">
        <f t="shared" si="183"/>
        <v>11.606177518250703</v>
      </c>
      <c r="S169" s="40">
        <f t="shared" si="150"/>
        <v>-5.0493668948256021</v>
      </c>
      <c r="T169" s="40">
        <f t="shared" si="151"/>
        <v>0.89428046320010335</v>
      </c>
      <c r="W169" s="10" t="str">
        <f t="shared" ref="W169:AB169" si="184">W24</f>
        <v>54 Textiles, printing and other skilled trades</v>
      </c>
      <c r="X169" s="11">
        <f t="shared" si="184"/>
        <v>7.5746198341931237</v>
      </c>
      <c r="Y169" s="11">
        <f t="shared" si="184"/>
        <v>6.8308018882489634</v>
      </c>
      <c r="Z169" s="11">
        <f t="shared" si="184"/>
        <v>7.2271954895950614</v>
      </c>
      <c r="AA169" s="11">
        <f t="shared" si="184"/>
        <v>7.8547218663915572</v>
      </c>
      <c r="AB169" s="11">
        <f t="shared" si="184"/>
        <v>8.3692032145195316</v>
      </c>
      <c r="AD169" s="40">
        <f t="shared" si="153"/>
        <v>-0.9346467968025074</v>
      </c>
      <c r="AE169" s="40">
        <f t="shared" si="154"/>
        <v>0.98284936661430233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64.124594408314692</v>
      </c>
      <c r="C170" s="11">
        <f t="shared" si="146"/>
        <v>66.102783490844843</v>
      </c>
      <c r="D170" s="11">
        <f t="shared" si="146"/>
        <v>63.408754832232638</v>
      </c>
      <c r="E170" s="11">
        <f t="shared" si="146"/>
        <v>65.73446554383095</v>
      </c>
      <c r="F170" s="11">
        <f t="shared" si="146"/>
        <v>69.568883427511125</v>
      </c>
      <c r="H170" s="40">
        <f t="shared" si="147"/>
        <v>-0.22426889484463697</v>
      </c>
      <c r="I170" s="40">
        <f t="shared" si="148"/>
        <v>0.62001719467252858</v>
      </c>
      <c r="L170" s="10" t="str">
        <f t="shared" ref="L170:Q170" si="185">L25</f>
        <v>61 Caring personal service occupations</v>
      </c>
      <c r="M170" s="11">
        <f t="shared" si="185"/>
        <v>12.277415159061208</v>
      </c>
      <c r="N170" s="11">
        <f t="shared" si="185"/>
        <v>11.988163142481419</v>
      </c>
      <c r="O170" s="11">
        <f t="shared" si="185"/>
        <v>11.968576413039701</v>
      </c>
      <c r="P170" s="11">
        <f t="shared" si="185"/>
        <v>14.228784901602953</v>
      </c>
      <c r="Q170" s="11">
        <f t="shared" si="185"/>
        <v>16.384456212187381</v>
      </c>
      <c r="S170" s="40">
        <f t="shared" si="150"/>
        <v>-0.50824057878137152</v>
      </c>
      <c r="T170" s="40">
        <f t="shared" si="151"/>
        <v>2.1157274889778144</v>
      </c>
      <c r="W170" s="10" t="str">
        <f t="shared" ref="W170:AB170" si="186">W25</f>
        <v>61 Caring personal service occupations</v>
      </c>
      <c r="X170" s="11">
        <f t="shared" si="186"/>
        <v>51.847179249253472</v>
      </c>
      <c r="Y170" s="11">
        <f t="shared" si="186"/>
        <v>54.114620348363403</v>
      </c>
      <c r="Z170" s="11">
        <f t="shared" si="186"/>
        <v>51.440178419192982</v>
      </c>
      <c r="AA170" s="11">
        <f t="shared" si="186"/>
        <v>51.505680642228036</v>
      </c>
      <c r="AB170" s="11">
        <f t="shared" si="186"/>
        <v>53.184427215323744</v>
      </c>
      <c r="AD170" s="40">
        <f t="shared" si="153"/>
        <v>-0.15749549836682197</v>
      </c>
      <c r="AE170" s="40">
        <f t="shared" si="154"/>
        <v>0.22255450948718281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22.612755190622778</v>
      </c>
      <c r="C171" s="11">
        <f t="shared" si="146"/>
        <v>23.824260513669394</v>
      </c>
      <c r="D171" s="11">
        <f t="shared" si="146"/>
        <v>21.887762360022773</v>
      </c>
      <c r="E171" s="11">
        <f t="shared" si="146"/>
        <v>20.35622915189284</v>
      </c>
      <c r="F171" s="11">
        <f t="shared" si="146"/>
        <v>20.669155570945541</v>
      </c>
      <c r="H171" s="40">
        <f t="shared" si="147"/>
        <v>-0.64960988741838976</v>
      </c>
      <c r="I171" s="40">
        <f t="shared" si="148"/>
        <v>-0.3811727806331211</v>
      </c>
      <c r="L171" s="10" t="str">
        <f t="shared" ref="L171:Q171" si="187">L26</f>
        <v>62 Leisure, travel and related personal service occupations</v>
      </c>
      <c r="M171" s="11">
        <f t="shared" si="187"/>
        <v>6.5804784078207952</v>
      </c>
      <c r="N171" s="11">
        <f t="shared" si="187"/>
        <v>7.356642737814524</v>
      </c>
      <c r="O171" s="11">
        <f t="shared" si="187"/>
        <v>6.6174843591900903</v>
      </c>
      <c r="P171" s="11">
        <f t="shared" si="187"/>
        <v>6.461327567687225</v>
      </c>
      <c r="Q171" s="11">
        <f t="shared" si="187"/>
        <v>7.1823008136663011</v>
      </c>
      <c r="S171" s="40">
        <f t="shared" si="150"/>
        <v>0.11221976958883939</v>
      </c>
      <c r="T171" s="40">
        <f t="shared" si="151"/>
        <v>0.54752337870118684</v>
      </c>
      <c r="W171" s="10" t="str">
        <f t="shared" ref="W171:AB171" si="188">W26</f>
        <v>62 Leisure, travel and related personal service occupations</v>
      </c>
      <c r="X171" s="11">
        <f t="shared" si="188"/>
        <v>16.032276782801961</v>
      </c>
      <c r="Y171" s="11">
        <f t="shared" si="188"/>
        <v>16.467617775854855</v>
      </c>
      <c r="Z171" s="11">
        <f t="shared" si="188"/>
        <v>15.270278000832715</v>
      </c>
      <c r="AA171" s="11">
        <f t="shared" si="188"/>
        <v>13.894901584205613</v>
      </c>
      <c r="AB171" s="11">
        <f t="shared" si="188"/>
        <v>13.486854757279234</v>
      </c>
      <c r="AD171" s="40">
        <f t="shared" si="153"/>
        <v>-0.96918611115435205</v>
      </c>
      <c r="AE171" s="40">
        <f t="shared" si="154"/>
        <v>-0.82453415111671813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0.98327414006958658</v>
      </c>
      <c r="C172" s="11">
        <f t="shared" si="146"/>
        <v>0.8592290374992303</v>
      </c>
      <c r="D172" s="11">
        <f t="shared" si="146"/>
        <v>1.0377020514320783</v>
      </c>
      <c r="E172" s="11">
        <f t="shared" si="146"/>
        <v>0.79685882929307184</v>
      </c>
      <c r="F172" s="11">
        <f t="shared" si="146"/>
        <v>0.84688466891997716</v>
      </c>
      <c r="H172" s="40">
        <f t="shared" si="147"/>
        <v>1.0833465420522659</v>
      </c>
      <c r="I172" s="40">
        <f t="shared" si="148"/>
        <v>-1.3455288014472266</v>
      </c>
      <c r="L172" s="10" t="str">
        <f t="shared" ref="L172:Q172" si="189">L27</f>
        <v>63 Community and civil enforcement occupations</v>
      </c>
      <c r="M172" s="11">
        <f t="shared" si="189"/>
        <v>0.73658037031490509</v>
      </c>
      <c r="N172" s="11">
        <f t="shared" si="189"/>
        <v>0.5492719352767883</v>
      </c>
      <c r="O172" s="11">
        <f t="shared" si="189"/>
        <v>0.78270795388230563</v>
      </c>
      <c r="P172" s="11">
        <f t="shared" si="189"/>
        <v>0.44143666181510494</v>
      </c>
      <c r="Q172" s="11">
        <f t="shared" si="189"/>
        <v>0.49601647414146793</v>
      </c>
      <c r="S172" s="40">
        <f t="shared" si="150"/>
        <v>1.2222347449616811</v>
      </c>
      <c r="T172" s="40">
        <f t="shared" si="151"/>
        <v>-2.9952300074938654</v>
      </c>
      <c r="W172" s="10" t="str">
        <f t="shared" ref="W172:AB172" si="190">W27</f>
        <v>63 Community and civil enforcement occupations</v>
      </c>
      <c r="X172" s="11">
        <f t="shared" si="190"/>
        <v>0.24669376975468213</v>
      </c>
      <c r="Y172" s="11">
        <f t="shared" si="190"/>
        <v>0.30995710222244199</v>
      </c>
      <c r="Z172" s="11">
        <f t="shared" si="190"/>
        <v>0.25499409754977137</v>
      </c>
      <c r="AA172" s="11">
        <f t="shared" si="190"/>
        <v>0.35542216747796684</v>
      </c>
      <c r="AB172" s="11">
        <f t="shared" si="190"/>
        <v>0.3508681947785095</v>
      </c>
      <c r="AD172" s="40">
        <f t="shared" si="153"/>
        <v>0.66404766725682851</v>
      </c>
      <c r="AE172" s="40">
        <f t="shared" si="154"/>
        <v>2.1506007277439565</v>
      </c>
    </row>
    <row r="173" spans="1:31" x14ac:dyDescent="0.2">
      <c r="A173" s="10" t="str">
        <f t="shared" si="142"/>
        <v>71 Sales occupations</v>
      </c>
      <c r="B173" s="11">
        <f t="shared" si="142"/>
        <v>53.008244839321961</v>
      </c>
      <c r="C173" s="11">
        <f t="shared" si="146"/>
        <v>51.121105372790836</v>
      </c>
      <c r="D173" s="11">
        <f t="shared" si="146"/>
        <v>50.976500352203615</v>
      </c>
      <c r="E173" s="11">
        <f t="shared" si="146"/>
        <v>50.508734682663992</v>
      </c>
      <c r="F173" s="11">
        <f t="shared" si="146"/>
        <v>49.196505578586255</v>
      </c>
      <c r="H173" s="40">
        <f t="shared" si="147"/>
        <v>-0.77860733349530697</v>
      </c>
      <c r="I173" s="40">
        <f t="shared" si="148"/>
        <v>-0.23666718706285561</v>
      </c>
      <c r="L173" s="10" t="str">
        <f t="shared" ref="L173:Q173" si="191">L28</f>
        <v>71 Sales occupations</v>
      </c>
      <c r="M173" s="11">
        <f t="shared" si="191"/>
        <v>22.836622904105511</v>
      </c>
      <c r="N173" s="11">
        <f t="shared" si="191"/>
        <v>23.146373352476857</v>
      </c>
      <c r="O173" s="11">
        <f t="shared" si="191"/>
        <v>22.985602885939915</v>
      </c>
      <c r="P173" s="11">
        <f t="shared" si="191"/>
        <v>23.078618801874683</v>
      </c>
      <c r="Q173" s="11">
        <f t="shared" si="191"/>
        <v>23.184456785882489</v>
      </c>
      <c r="S173" s="40">
        <f t="shared" si="150"/>
        <v>0.13013547154374638</v>
      </c>
      <c r="T173" s="40">
        <f t="shared" si="151"/>
        <v>5.7443356155761904E-2</v>
      </c>
      <c r="W173" s="10" t="str">
        <f t="shared" ref="W173:AB173" si="192">W28</f>
        <v>71 Sales occupations</v>
      </c>
      <c r="X173" s="11">
        <f t="shared" si="192"/>
        <v>30.171621935216439</v>
      </c>
      <c r="Y173" s="11">
        <f t="shared" si="192"/>
        <v>27.974732020313979</v>
      </c>
      <c r="Z173" s="11">
        <f t="shared" si="192"/>
        <v>27.990897466263679</v>
      </c>
      <c r="AA173" s="11">
        <f t="shared" si="192"/>
        <v>27.430115880789305</v>
      </c>
      <c r="AB173" s="11">
        <f t="shared" si="192"/>
        <v>26.012048792703826</v>
      </c>
      <c r="AD173" s="40">
        <f t="shared" si="153"/>
        <v>-1.489248250774966</v>
      </c>
      <c r="AE173" s="40">
        <f t="shared" si="154"/>
        <v>-0.48760413943491621</v>
      </c>
    </row>
    <row r="174" spans="1:31" x14ac:dyDescent="0.2">
      <c r="A174" s="10" t="str">
        <f t="shared" si="142"/>
        <v>72 Customer service occupations</v>
      </c>
      <c r="B174" s="11">
        <f t="shared" si="142"/>
        <v>12.300408954949686</v>
      </c>
      <c r="C174" s="11">
        <f t="shared" si="146"/>
        <v>13.336188571203754</v>
      </c>
      <c r="D174" s="11">
        <f t="shared" si="146"/>
        <v>13.530440304802397</v>
      </c>
      <c r="E174" s="11">
        <f t="shared" si="146"/>
        <v>14.974921228553102</v>
      </c>
      <c r="F174" s="11">
        <f t="shared" si="146"/>
        <v>16.643004091790012</v>
      </c>
      <c r="H174" s="40">
        <f t="shared" si="147"/>
        <v>1.9244732677321519</v>
      </c>
      <c r="I174" s="40">
        <f t="shared" si="148"/>
        <v>1.3898901900176508</v>
      </c>
      <c r="L174" s="10" t="str">
        <f t="shared" ref="L174:Q174" si="193">L29</f>
        <v>72 Customer service occupations</v>
      </c>
      <c r="M174" s="11">
        <f t="shared" si="193"/>
        <v>4.3976948469998023</v>
      </c>
      <c r="N174" s="11">
        <f t="shared" si="193"/>
        <v>4.0734936376725503</v>
      </c>
      <c r="O174" s="11">
        <f t="shared" si="193"/>
        <v>4.6787879880939682</v>
      </c>
      <c r="P174" s="11">
        <f t="shared" si="193"/>
        <v>5.8302510276986457</v>
      </c>
      <c r="Q174" s="11">
        <f t="shared" si="193"/>
        <v>6.9335448016621095</v>
      </c>
      <c r="S174" s="40">
        <f t="shared" si="150"/>
        <v>1.2468814318153498</v>
      </c>
      <c r="T174" s="40">
        <f t="shared" si="151"/>
        <v>2.6568965062152339</v>
      </c>
      <c r="W174" s="10" t="str">
        <f t="shared" ref="W174:AB174" si="194">W29</f>
        <v>72 Customer service occupations</v>
      </c>
      <c r="X174" s="11">
        <f t="shared" si="194"/>
        <v>7.9027141079498708</v>
      </c>
      <c r="Y174" s="11">
        <f t="shared" si="194"/>
        <v>9.262694933531197</v>
      </c>
      <c r="Z174" s="11">
        <f t="shared" si="194"/>
        <v>8.8516523167084404</v>
      </c>
      <c r="AA174" s="11">
        <f t="shared" si="194"/>
        <v>9.1446702008544705</v>
      </c>
      <c r="AB174" s="11">
        <f t="shared" si="194"/>
        <v>9.7094592901279047</v>
      </c>
      <c r="AD174" s="40">
        <f t="shared" si="153"/>
        <v>2.293871406128889</v>
      </c>
      <c r="AE174" s="40">
        <f>IF(AB$151-Z$151 &lt;&gt; 0,(EXP(LN(AB174/Z174)/(AB$151-Z$151))-1)*100,0)</f>
        <v>0.61854816250073164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12.546740827196324</v>
      </c>
      <c r="C175" s="11">
        <f t="shared" si="146"/>
        <v>12.922280244848787</v>
      </c>
      <c r="D175" s="11">
        <f t="shared" si="146"/>
        <v>11.384897945335364</v>
      </c>
      <c r="E175" s="11">
        <f t="shared" si="146"/>
        <v>12.083187005140298</v>
      </c>
      <c r="F175" s="11">
        <f t="shared" si="146"/>
        <v>11.483779577082544</v>
      </c>
      <c r="H175" s="40">
        <f t="shared" si="147"/>
        <v>-1.9247005143376295</v>
      </c>
      <c r="I175" s="40">
        <f t="shared" si="148"/>
        <v>5.7668839702107455E-2</v>
      </c>
      <c r="L175" s="10" t="str">
        <f t="shared" ref="L175:Q175" si="195">L30</f>
        <v>81 Process, plant and machine operatives</v>
      </c>
      <c r="M175" s="11">
        <f t="shared" si="195"/>
        <v>10.440115410822878</v>
      </c>
      <c r="N175" s="11">
        <f t="shared" si="195"/>
        <v>10.768519215428244</v>
      </c>
      <c r="O175" s="11">
        <f t="shared" si="195"/>
        <v>9.4618501766737548</v>
      </c>
      <c r="P175" s="11">
        <f t="shared" si="195"/>
        <v>9.8410440847064535</v>
      </c>
      <c r="Q175" s="11">
        <f t="shared" si="195"/>
        <v>9.2111934824826918</v>
      </c>
      <c r="S175" s="40">
        <f t="shared" si="150"/>
        <v>-1.9485199725349567</v>
      </c>
      <c r="T175" s="40">
        <f t="shared" si="151"/>
        <v>-0.17883001154862521</v>
      </c>
      <c r="W175" s="10" t="str">
        <f t="shared" ref="W175:AB175" si="196">W30</f>
        <v>81 Process, plant and machine operatives</v>
      </c>
      <c r="X175" s="11">
        <f t="shared" si="196"/>
        <v>2.1066254163734537</v>
      </c>
      <c r="Y175" s="11">
        <f t="shared" si="196"/>
        <v>2.1537610294205356</v>
      </c>
      <c r="Z175" s="11">
        <f t="shared" si="196"/>
        <v>1.9230477686616032</v>
      </c>
      <c r="AA175" s="11">
        <f t="shared" si="196"/>
        <v>2.2421429204338539</v>
      </c>
      <c r="AB175" s="11">
        <f t="shared" si="196"/>
        <v>2.2725860945998351</v>
      </c>
      <c r="AD175" s="40">
        <f t="shared" si="153"/>
        <v>-1.8069950932369516</v>
      </c>
      <c r="AE175" s="40">
        <f t="shared" si="154"/>
        <v>1.1196019831044124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28.540229318162812</v>
      </c>
      <c r="C176" s="11">
        <f t="shared" si="146"/>
        <v>32.630086553128237</v>
      </c>
      <c r="D176" s="11">
        <f t="shared" si="146"/>
        <v>26.602867693076377</v>
      </c>
      <c r="E176" s="11">
        <f t="shared" si="146"/>
        <v>26.235436799400176</v>
      </c>
      <c r="F176" s="11">
        <f t="shared" si="146"/>
        <v>25.371661311340421</v>
      </c>
      <c r="H176" s="40">
        <f t="shared" si="147"/>
        <v>-1.3960757820396075</v>
      </c>
      <c r="I176" s="40">
        <f t="shared" si="148"/>
        <v>-0.31540929127982231</v>
      </c>
      <c r="L176" s="10" t="str">
        <f t="shared" ref="L176:Q176" si="197">L31</f>
        <v>82 Transport and mobile machine drivers and operatives</v>
      </c>
      <c r="M176" s="11">
        <f t="shared" si="197"/>
        <v>26.025303981617384</v>
      </c>
      <c r="N176" s="11">
        <f t="shared" si="197"/>
        <v>30.060751832619648</v>
      </c>
      <c r="O176" s="11">
        <f t="shared" si="197"/>
        <v>24.426341030371454</v>
      </c>
      <c r="P176" s="11">
        <f t="shared" si="197"/>
        <v>23.391650132630925</v>
      </c>
      <c r="Q176" s="11">
        <f t="shared" si="197"/>
        <v>22.161390187870936</v>
      </c>
      <c r="S176" s="40">
        <f t="shared" si="150"/>
        <v>-1.2601368256371814</v>
      </c>
      <c r="T176" s="40">
        <f t="shared" si="151"/>
        <v>-0.64663695587120484</v>
      </c>
      <c r="W176" s="10" t="str">
        <f t="shared" ref="W176:AB176" si="198">W31</f>
        <v>82 Transport and mobile machine drivers and operatives</v>
      </c>
      <c r="X176" s="11">
        <f t="shared" si="198"/>
        <v>2.5149253365453919</v>
      </c>
      <c r="Y176" s="11">
        <f t="shared" si="198"/>
        <v>2.5693347205086088</v>
      </c>
      <c r="Z176" s="11">
        <f t="shared" si="198"/>
        <v>2.176526662704962</v>
      </c>
      <c r="AA176" s="11">
        <f t="shared" si="198"/>
        <v>2.8437866667692493</v>
      </c>
      <c r="AB176" s="11">
        <f t="shared" si="198"/>
        <v>3.2102711234695178</v>
      </c>
      <c r="AD176" s="40">
        <f t="shared" si="153"/>
        <v>-2.8488872924734787</v>
      </c>
      <c r="AE176" s="40">
        <f t="shared" si="154"/>
        <v>2.6246875877132592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11.76853631076518</v>
      </c>
      <c r="C177" s="11">
        <f t="shared" si="146"/>
        <v>10.581318472343167</v>
      </c>
      <c r="D177" s="11">
        <f t="shared" si="146"/>
        <v>9.3555136526801714</v>
      </c>
      <c r="E177" s="11">
        <f t="shared" si="146"/>
        <v>16.904640957311134</v>
      </c>
      <c r="F177" s="11">
        <f t="shared" si="146"/>
        <v>18.659179461066657</v>
      </c>
      <c r="H177" s="40">
        <f t="shared" si="147"/>
        <v>-4.4855592784288305</v>
      </c>
      <c r="I177" s="40">
        <f t="shared" si="148"/>
        <v>4.7100403598717033</v>
      </c>
      <c r="L177" s="10" t="str">
        <f t="shared" ref="L177:Q178" si="199">L32</f>
        <v>91 Elementary trades and related occupations</v>
      </c>
      <c r="M177" s="11">
        <f t="shared" si="199"/>
        <v>9.5560849468263775</v>
      </c>
      <c r="N177" s="11">
        <f t="shared" si="199"/>
        <v>8.8254908278790314</v>
      </c>
      <c r="O177" s="11">
        <f t="shared" si="199"/>
        <v>7.7897577994505021</v>
      </c>
      <c r="P177" s="11">
        <f t="shared" si="199"/>
        <v>10.589321025960183</v>
      </c>
      <c r="Q177" s="11">
        <f t="shared" si="199"/>
        <v>11.217714525571619</v>
      </c>
      <c r="S177" s="40">
        <f t="shared" si="150"/>
        <v>-4.0049607295625673</v>
      </c>
      <c r="T177" s="40">
        <f t="shared" si="151"/>
        <v>2.4610247884717662</v>
      </c>
      <c r="W177" s="10" t="str">
        <f t="shared" ref="W177:AB178" si="200">W32</f>
        <v>91 Elementary trades and related occupations</v>
      </c>
      <c r="X177" s="11">
        <f t="shared" si="200"/>
        <v>2.2124513639387953</v>
      </c>
      <c r="Y177" s="11">
        <f t="shared" si="200"/>
        <v>1.7558276444641214</v>
      </c>
      <c r="Z177" s="11">
        <f t="shared" si="200"/>
        <v>1.56575585322967</v>
      </c>
      <c r="AA177" s="11">
        <f t="shared" si="200"/>
        <v>6.3153199313509569</v>
      </c>
      <c r="AB177" s="11">
        <f t="shared" si="200"/>
        <v>7.4414649354950511</v>
      </c>
      <c r="AD177" s="40">
        <f t="shared" si="153"/>
        <v>-6.6810030049825215</v>
      </c>
      <c r="AE177" s="40">
        <f t="shared" si="154"/>
        <v>10.950422334415787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89.076578768972539</v>
      </c>
      <c r="C178" s="11">
        <f t="shared" si="146"/>
        <v>90.995164213235086</v>
      </c>
      <c r="D178" s="11">
        <f t="shared" si="146"/>
        <v>82.955300159779569</v>
      </c>
      <c r="E178" s="11">
        <f t="shared" si="146"/>
        <v>75.379499672068761</v>
      </c>
      <c r="F178" s="11">
        <f t="shared" si="146"/>
        <v>70.803434257453944</v>
      </c>
      <c r="H178" s="40">
        <f>IF(D$151-B$151 &lt;&gt; 0,(EXP(LN(D178/B178)/(D$151-B$151))-1)*100,0)</f>
        <v>-1.4138011220828917</v>
      </c>
      <c r="I178" s="40">
        <f t="shared" ref="I178" si="201">IF(F$151-D$151 &lt;&gt; 0,(EXP(LN(F178/D178)/(F$151-D$151))-1)*100,0)</f>
        <v>-1.0504069828626061</v>
      </c>
      <c r="L178" s="10" t="str">
        <f t="shared" si="199"/>
        <v>92 Elementary administration and service occupations</v>
      </c>
      <c r="M178" s="11">
        <f t="shared" si="199"/>
        <v>41.888732368083765</v>
      </c>
      <c r="N178" s="11">
        <f t="shared" si="199"/>
        <v>42.02903799674079</v>
      </c>
      <c r="O178" s="11">
        <f t="shared" si="199"/>
        <v>38.735852337790107</v>
      </c>
      <c r="P178" s="11">
        <f t="shared" si="199"/>
        <v>37.240769828815964</v>
      </c>
      <c r="Q178" s="11">
        <f t="shared" si="199"/>
        <v>34.395927748154811</v>
      </c>
      <c r="S178" s="40">
        <f t="shared" ref="S178" si="202">IF(O$151-M$151 &lt;&gt; 0,(EXP(LN(O178/M178)/(O$151-M$151))-1)*100,0)</f>
        <v>-1.5528428178041009</v>
      </c>
      <c r="T178" s="40">
        <f t="shared" ref="T178" si="203">IF(Q$151-O$151 &lt;&gt; 0,(EXP(LN(Q178/O178)/(Q$151-O$151))-1)*100,0)</f>
        <v>-0.78905323657868509</v>
      </c>
      <c r="W178" s="10" t="str">
        <f t="shared" si="200"/>
        <v>92 Elementary administration and service occupations</v>
      </c>
      <c r="X178" s="11">
        <f t="shared" si="200"/>
        <v>47.187846400888638</v>
      </c>
      <c r="Y178" s="11">
        <f t="shared" si="200"/>
        <v>48.966126216494253</v>
      </c>
      <c r="Z178" s="11">
        <f t="shared" si="200"/>
        <v>44.219447821989689</v>
      </c>
      <c r="AA178" s="11">
        <f t="shared" si="200"/>
        <v>38.138729843252733</v>
      </c>
      <c r="AB178" s="11">
        <f t="shared" si="200"/>
        <v>36.407506509299168</v>
      </c>
      <c r="AD178" s="40">
        <f t="shared" ref="AD178" si="204">IF(Z$151-X$151 &lt;&gt; 0,(EXP(LN(Z178/X178)/(Z$151-X$151))-1)*100,0)</f>
        <v>-1.2910274048634429</v>
      </c>
      <c r="AE178" s="40">
        <f t="shared" ref="AE178" si="205">IF(AB$151-Z$151 &lt;&gt; 0,(EXP(LN(AB178/Z178)/(AB$151-Z$151))-1)*100,0)</f>
        <v>-1.2875703797229576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836.63300000000049</v>
      </c>
      <c r="C180" s="34">
        <f t="shared" si="206"/>
        <v>882.79800000000012</v>
      </c>
      <c r="D180" s="34">
        <f t="shared" si="206"/>
        <v>861.89100000000019</v>
      </c>
      <c r="E180" s="34">
        <f t="shared" si="206"/>
        <v>879.06399999999974</v>
      </c>
      <c r="F180" s="34">
        <f t="shared" si="206"/>
        <v>906.50900000000001</v>
      </c>
      <c r="H180" s="43">
        <f>IF(D$151-B$151 &lt;&gt; 0,(EXP(LN(D180/B180)/(D$151-B$151))-1)*100,0)</f>
        <v>0.59663902141595671</v>
      </c>
      <c r="I180" s="43">
        <f t="shared" si="148"/>
        <v>0.33704770528932837</v>
      </c>
      <c r="L180" s="231" t="str">
        <f t="shared" ref="L180:Q180" si="207">L35</f>
        <v>All occupations</v>
      </c>
      <c r="M180" s="34">
        <f t="shared" si="207"/>
        <v>425.31672183759559</v>
      </c>
      <c r="N180" s="34">
        <f t="shared" si="207"/>
        <v>446.33920554190769</v>
      </c>
      <c r="O180" s="34">
        <f t="shared" si="207"/>
        <v>429.45034856188556</v>
      </c>
      <c r="P180" s="34">
        <f t="shared" si="207"/>
        <v>437.85490648539906</v>
      </c>
      <c r="Q180" s="34">
        <f t="shared" si="207"/>
        <v>450.56101695613296</v>
      </c>
      <c r="S180" s="43">
        <f t="shared" ref="S180" si="208">IF(O$151-M$151 &lt;&gt; 0,(EXP(LN(O180/M180)/(O$151-M$151))-1)*100,0)</f>
        <v>0.19362746887241489</v>
      </c>
      <c r="T180" s="43">
        <f t="shared" ref="T180" si="209">IF(Q$151-O$151 &lt;&gt; 0,(EXP(LN(Q180/O180)/(Q$151-O$151))-1)*100,0)</f>
        <v>0.32042813533281755</v>
      </c>
      <c r="W180" s="231" t="str">
        <f t="shared" ref="W180:AB180" si="210">W35</f>
        <v>All occupations</v>
      </c>
      <c r="X180" s="34">
        <f t="shared" si="210"/>
        <v>411.31627816240422</v>
      </c>
      <c r="Y180" s="34">
        <f t="shared" si="210"/>
        <v>436.4587944580926</v>
      </c>
      <c r="Z180" s="34">
        <f t="shared" si="210"/>
        <v>432.44065143811497</v>
      </c>
      <c r="AA180" s="34">
        <f t="shared" si="210"/>
        <v>441.20909351460074</v>
      </c>
      <c r="AB180" s="34">
        <f t="shared" si="210"/>
        <v>455.94798304386688</v>
      </c>
      <c r="AD180" s="43">
        <f t="shared" ref="AD180" si="211">IF(Z$151-X$151 &lt;&gt; 0,(EXP(LN(Z180/X180)/(Z$151-X$151))-1)*100,0)</f>
        <v>1.006686194713069</v>
      </c>
      <c r="AE180" s="43">
        <f t="shared" ref="AE180" si="212">IF(AB$151-Z$151 &lt;&gt; 0,(EXP(LN(AB180/Z180)/(AB$151-Z$151))-1)*100,0)</f>
        <v>0.3535142989589124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Brighton and Hove East Sussex West Sussex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91.810067404810326</v>
      </c>
      <c r="C7" s="31">
        <f>'Occ T1'!C8</f>
        <v>104.53421542164563</v>
      </c>
      <c r="D7" s="31">
        <f>'Occ T1'!D8</f>
        <v>104.74398999941934</v>
      </c>
      <c r="E7" s="31">
        <f>'Occ T1'!E8</f>
        <v>99.580645553921897</v>
      </c>
      <c r="F7" s="31">
        <f>'Occ T1'!F8</f>
        <v>108.64353960918007</v>
      </c>
      <c r="H7" s="31">
        <f>C7-B7</f>
        <v>12.724148016835301</v>
      </c>
      <c r="I7" s="31">
        <f>D7-C7</f>
        <v>0.20977457777371455</v>
      </c>
      <c r="J7" s="31">
        <f>E7-D7</f>
        <v>-5.1633444454974438</v>
      </c>
      <c r="K7" s="31">
        <f>F7-E7</f>
        <v>9.0628940552581696</v>
      </c>
      <c r="L7" s="31">
        <f>F7-D7</f>
        <v>3.8995496097607258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61.870408513420152</v>
      </c>
      <c r="C8" s="32">
        <f>'Occ T2'!C8</f>
        <v>73.008860771764091</v>
      </c>
      <c r="D8" s="32">
        <f>'Occ T2'!D8</f>
        <v>73.820741484141024</v>
      </c>
      <c r="E8" s="32">
        <f>'Occ T2'!E8</f>
        <v>67.159941407113578</v>
      </c>
      <c r="F8" s="32">
        <f>'Occ T2'!F8</f>
        <v>72.101906475369717</v>
      </c>
      <c r="H8" s="31">
        <f t="shared" ref="H8:H9" si="0">C8-B8</f>
        <v>11.138452258343939</v>
      </c>
      <c r="I8" s="31">
        <f t="shared" ref="I8:I9" si="1">D8-C8</f>
        <v>0.81188071237693293</v>
      </c>
      <c r="J8" s="31">
        <f t="shared" ref="J8:J9" si="2">E8-D8</f>
        <v>-6.6608000770274458</v>
      </c>
      <c r="K8" s="31">
        <f t="shared" ref="K8:K9" si="3">F8-E8</f>
        <v>4.9419650682561382</v>
      </c>
      <c r="L8" s="31">
        <f t="shared" ref="L8:L49" si="4">F8-D8</f>
        <v>-1.7188350087713076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29.939658891390174</v>
      </c>
      <c r="C9" s="32">
        <f>'Occ T2'!C9</f>
        <v>31.525354649881542</v>
      </c>
      <c r="D9" s="32">
        <f>'Occ T2'!D9</f>
        <v>30.92324851527831</v>
      </c>
      <c r="E9" s="32">
        <f>'Occ T2'!E9</f>
        <v>32.420704146808326</v>
      </c>
      <c r="F9" s="32">
        <f>'Occ T2'!F9</f>
        <v>36.541633133810343</v>
      </c>
      <c r="H9" s="31">
        <f t="shared" si="0"/>
        <v>1.5856957584913687</v>
      </c>
      <c r="I9" s="31">
        <f t="shared" si="1"/>
        <v>-0.60210613460323259</v>
      </c>
      <c r="J9" s="31">
        <f t="shared" si="2"/>
        <v>1.4974556315300163</v>
      </c>
      <c r="K9" s="31">
        <f t="shared" si="3"/>
        <v>4.1209289870020172</v>
      </c>
      <c r="L9" s="31">
        <f t="shared" si="4"/>
        <v>5.6183846185320334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166.86921080917915</v>
      </c>
      <c r="C11" s="31">
        <f>'Occ T1'!C9</f>
        <v>189.42991147159461</v>
      </c>
      <c r="D11" s="31">
        <f>'Occ T1'!D9</f>
        <v>195.0193162979908</v>
      </c>
      <c r="E11" s="31">
        <f>'Occ T1'!E9</f>
        <v>208.20360720402311</v>
      </c>
      <c r="F11" s="31">
        <f>'Occ T1'!F9</f>
        <v>225.93845820284562</v>
      </c>
      <c r="H11" s="31">
        <f>C11-B11</f>
        <v>22.560700662415456</v>
      </c>
      <c r="I11" s="31">
        <f t="shared" ref="I11:I49" si="5">D11-C11</f>
        <v>5.5894048263961906</v>
      </c>
      <c r="J11" s="31">
        <f>E11-D11</f>
        <v>13.184290906032317</v>
      </c>
      <c r="K11" s="31">
        <f>F11-E11</f>
        <v>17.734850998822509</v>
      </c>
      <c r="L11" s="31">
        <f t="shared" si="4"/>
        <v>30.919141904854825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47.882149274114816</v>
      </c>
      <c r="C12" s="10">
        <f>'Occ T2'!C10</f>
        <v>53.657742979638819</v>
      </c>
      <c r="D12" s="10">
        <f>'Occ T2'!D10</f>
        <v>55.503117639579116</v>
      </c>
      <c r="E12" s="10">
        <f>'Occ T2'!E10</f>
        <v>68.166669072219705</v>
      </c>
      <c r="F12" s="10">
        <f>'Occ T2'!F10</f>
        <v>76.430008736600186</v>
      </c>
      <c r="H12" s="11">
        <f t="shared" ref="H12:K14" si="6">C12-B12</f>
        <v>5.7755937055240025</v>
      </c>
      <c r="I12" s="31">
        <f t="shared" si="5"/>
        <v>1.8453746599402976</v>
      </c>
      <c r="J12" s="11">
        <f t="shared" si="6"/>
        <v>12.663551432640588</v>
      </c>
      <c r="K12" s="11">
        <f t="shared" si="6"/>
        <v>8.2633396643804815</v>
      </c>
      <c r="L12" s="31">
        <f t="shared" si="4"/>
        <v>20.92689109702107</v>
      </c>
    </row>
    <row r="13" spans="1:12" x14ac:dyDescent="0.2">
      <c r="A13" s="10" t="str">
        <f>'Occ T2'!A11</f>
        <v>22 Health professionals</v>
      </c>
      <c r="B13" s="10">
        <f>'Occ T2'!B11</f>
        <v>31.925830751175209</v>
      </c>
      <c r="C13" s="10">
        <f>'Occ T2'!C11</f>
        <v>37.805456291675519</v>
      </c>
      <c r="D13" s="10">
        <f>'Occ T2'!D11</f>
        <v>37.605279574813245</v>
      </c>
      <c r="E13" s="10">
        <f>'Occ T2'!E11</f>
        <v>36.431813112643383</v>
      </c>
      <c r="F13" s="10">
        <f>'Occ T2'!F11</f>
        <v>37.41719306487866</v>
      </c>
      <c r="H13" s="11">
        <f t="shared" si="6"/>
        <v>5.8796255405003102</v>
      </c>
      <c r="I13" s="31">
        <f t="shared" si="5"/>
        <v>-0.20017671686227345</v>
      </c>
      <c r="J13" s="11">
        <f t="shared" si="6"/>
        <v>-1.1734664621698627</v>
      </c>
      <c r="K13" s="11">
        <f t="shared" si="6"/>
        <v>0.9853799522352773</v>
      </c>
      <c r="L13" s="31">
        <f t="shared" si="4"/>
        <v>-0.18808650993458542</v>
      </c>
    </row>
    <row r="14" spans="1:12" x14ac:dyDescent="0.2">
      <c r="A14" s="10" t="str">
        <f>'Occ T2'!A12</f>
        <v>23 Teaching and other educational professionals</v>
      </c>
      <c r="B14" s="10">
        <f>'Occ T2'!B12</f>
        <v>37.098818505446197</v>
      </c>
      <c r="C14" s="10">
        <f>'Occ T2'!C12</f>
        <v>39.950188910411832</v>
      </c>
      <c r="D14" s="10">
        <f>'Occ T2'!D12</f>
        <v>40.426493022680646</v>
      </c>
      <c r="E14" s="10">
        <f>'Occ T2'!E12</f>
        <v>39.149304634220158</v>
      </c>
      <c r="F14" s="10">
        <f>'Occ T2'!F12</f>
        <v>41.50470252773075</v>
      </c>
      <c r="H14" s="11">
        <f t="shared" si="6"/>
        <v>2.8513704049656354</v>
      </c>
      <c r="I14" s="31">
        <f t="shared" si="5"/>
        <v>0.47630411226881364</v>
      </c>
      <c r="J14" s="11">
        <f t="shared" si="6"/>
        <v>-1.2771883884604875</v>
      </c>
      <c r="K14" s="11">
        <f t="shared" si="6"/>
        <v>2.3553978935105917</v>
      </c>
      <c r="L14" s="31">
        <f t="shared" si="4"/>
        <v>1.0782095050501042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49.962412278442926</v>
      </c>
      <c r="C15" s="10">
        <f>'Occ T2'!C13</f>
        <v>58.016523289868459</v>
      </c>
      <c r="D15" s="10">
        <f>'Occ T2'!D13</f>
        <v>61.484426060917798</v>
      </c>
      <c r="E15" s="10">
        <f>'Occ T2'!E13</f>
        <v>64.455820384939855</v>
      </c>
      <c r="F15" s="10">
        <f>'Occ T2'!F13</f>
        <v>70.586553873636035</v>
      </c>
      <c r="H15" s="11">
        <f t="shared" ref="H15" si="7">C15-B15</f>
        <v>8.0541110114255332</v>
      </c>
      <c r="I15" s="31">
        <f t="shared" si="5"/>
        <v>3.4679027710493386</v>
      </c>
      <c r="J15" s="11">
        <f t="shared" ref="J15" si="8">E15-D15</f>
        <v>2.9713943240220573</v>
      </c>
      <c r="K15" s="11">
        <f t="shared" ref="K15" si="9">F15-E15</f>
        <v>6.1307334886961797</v>
      </c>
      <c r="L15" s="31">
        <f t="shared" si="4"/>
        <v>9.102127812718237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111.2703451271373</v>
      </c>
      <c r="C17" s="31">
        <f>'Occ T1'!C10</f>
        <v>117.6779956083483</v>
      </c>
      <c r="D17" s="31">
        <f>'Occ T1'!D10</f>
        <v>121.79692782444994</v>
      </c>
      <c r="E17" s="31">
        <f>'Occ T1'!E10</f>
        <v>127.52157633080087</v>
      </c>
      <c r="F17" s="31">
        <f>'Occ T1'!F10</f>
        <v>136.96273606231375</v>
      </c>
      <c r="H17" s="31">
        <f t="shared" ref="H17:K21" si="10">C17-B17</f>
        <v>6.4076504812109931</v>
      </c>
      <c r="I17" s="31">
        <f t="shared" si="5"/>
        <v>4.1189322161016406</v>
      </c>
      <c r="J17" s="31">
        <f t="shared" si="10"/>
        <v>5.7246485063509311</v>
      </c>
      <c r="K17" s="31">
        <f t="shared" si="10"/>
        <v>9.441159731512883</v>
      </c>
      <c r="L17" s="31">
        <f t="shared" si="4"/>
        <v>15.165808237863814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12.456623600110081</v>
      </c>
      <c r="C18" s="10">
        <f>'Occ T2'!C14</f>
        <v>14.611743492598517</v>
      </c>
      <c r="D18" s="10">
        <f>'Occ T2'!D14</f>
        <v>15.736589312939556</v>
      </c>
      <c r="E18" s="10">
        <f>'Occ T2'!E14</f>
        <v>14.828768951743543</v>
      </c>
      <c r="F18" s="10">
        <f>'Occ T2'!F14</f>
        <v>15.919932701212456</v>
      </c>
      <c r="H18" s="11">
        <f t="shared" si="10"/>
        <v>2.1551198924884361</v>
      </c>
      <c r="I18" s="31">
        <f t="shared" si="5"/>
        <v>1.1248458203410383</v>
      </c>
      <c r="J18" s="11">
        <f t="shared" si="10"/>
        <v>-0.90782036119601273</v>
      </c>
      <c r="K18" s="11">
        <f t="shared" si="10"/>
        <v>1.0911637494689135</v>
      </c>
      <c r="L18" s="31">
        <f t="shared" si="4"/>
        <v>0.18334338827290075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14.348302589233661</v>
      </c>
      <c r="C19" s="10">
        <f>'Occ T2'!C15</f>
        <v>16.226924805717129</v>
      </c>
      <c r="D19" s="10">
        <f>'Occ T2'!D15</f>
        <v>16.561251340266367</v>
      </c>
      <c r="E19" s="10">
        <f>'Occ T2'!E15</f>
        <v>25.450621461753073</v>
      </c>
      <c r="F19" s="10">
        <f>'Occ T2'!F15</f>
        <v>28.849722757171815</v>
      </c>
      <c r="H19" s="11">
        <f t="shared" si="10"/>
        <v>1.8786222164834676</v>
      </c>
      <c r="I19" s="31">
        <f t="shared" si="5"/>
        <v>0.33432653454923766</v>
      </c>
      <c r="J19" s="11">
        <f t="shared" si="10"/>
        <v>8.8893701214867065</v>
      </c>
      <c r="K19" s="11">
        <f t="shared" si="10"/>
        <v>3.3991012954187418</v>
      </c>
      <c r="L19" s="31">
        <f t="shared" si="4"/>
        <v>12.288471416905448</v>
      </c>
    </row>
    <row r="20" spans="1:12" x14ac:dyDescent="0.2">
      <c r="A20" s="10" t="str">
        <f>'Occ T2'!A16</f>
        <v>33 Protective service occupations</v>
      </c>
      <c r="B20" s="10">
        <f>'Occ T2'!B16</f>
        <v>10.940452389436857</v>
      </c>
      <c r="C20" s="10">
        <f>'Occ T2'!C16</f>
        <v>11.156443571340835</v>
      </c>
      <c r="D20" s="10">
        <f>'Occ T2'!D16</f>
        <v>11.72461053854904</v>
      </c>
      <c r="E20" s="10">
        <f>'Occ T2'!E16</f>
        <v>10.230725564896344</v>
      </c>
      <c r="F20" s="10">
        <f>'Occ T2'!F16</f>
        <v>10.883689515816981</v>
      </c>
      <c r="H20" s="11">
        <f t="shared" si="10"/>
        <v>0.21599118190397881</v>
      </c>
      <c r="I20" s="31">
        <f t="shared" si="5"/>
        <v>0.56816696720820481</v>
      </c>
      <c r="J20" s="11">
        <f t="shared" si="10"/>
        <v>-1.4938849736526958</v>
      </c>
      <c r="K20" s="11">
        <f t="shared" si="10"/>
        <v>0.65296395092063619</v>
      </c>
      <c r="L20" s="31">
        <f t="shared" si="4"/>
        <v>-0.8409210227320596</v>
      </c>
    </row>
    <row r="21" spans="1:12" x14ac:dyDescent="0.2">
      <c r="A21" s="10" t="str">
        <f>'Occ T2'!A17</f>
        <v>34 Culture, media and sports occupations</v>
      </c>
      <c r="B21" s="10">
        <f>'Occ T2'!B17</f>
        <v>20.061897522988822</v>
      </c>
      <c r="C21" s="10">
        <f>'Occ T2'!C17</f>
        <v>18.39869825711035</v>
      </c>
      <c r="D21" s="10">
        <f>'Occ T2'!D17</f>
        <v>19.210212297010678</v>
      </c>
      <c r="E21" s="10">
        <f>'Occ T2'!E17</f>
        <v>17.496040152121139</v>
      </c>
      <c r="F21" s="10">
        <f>'Occ T2'!F17</f>
        <v>18.883728890323514</v>
      </c>
      <c r="H21" s="11">
        <f t="shared" si="10"/>
        <v>-1.6631992658784718</v>
      </c>
      <c r="I21" s="31">
        <f t="shared" si="5"/>
        <v>0.81151403990032733</v>
      </c>
      <c r="J21" s="11">
        <f t="shared" si="10"/>
        <v>-1.7141721448895382</v>
      </c>
      <c r="K21" s="11">
        <f t="shared" si="10"/>
        <v>1.3876887382023746</v>
      </c>
      <c r="L21" s="31">
        <f t="shared" si="4"/>
        <v>-0.32648340668716358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53.463069025367879</v>
      </c>
      <c r="C22" s="10">
        <f>'Occ T2'!C18</f>
        <v>57.28418548158146</v>
      </c>
      <c r="D22" s="10">
        <f>'Occ T2'!D18</f>
        <v>58.5642643356843</v>
      </c>
      <c r="E22" s="10">
        <f>'Occ T2'!E18</f>
        <v>59.515420200286769</v>
      </c>
      <c r="F22" s="10">
        <f>'Occ T2'!F18</f>
        <v>62.425662197788981</v>
      </c>
      <c r="H22" s="11">
        <f t="shared" ref="H22" si="11">C22-B22</f>
        <v>3.8211164562135806</v>
      </c>
      <c r="I22" s="31">
        <f t="shared" si="5"/>
        <v>1.2800788541028396</v>
      </c>
      <c r="J22" s="11">
        <f t="shared" ref="J22" si="12">E22-D22</f>
        <v>0.95115586460246959</v>
      </c>
      <c r="K22" s="11">
        <f t="shared" ref="K22" si="13">F22-E22</f>
        <v>2.9102419975022116</v>
      </c>
      <c r="L22" s="31">
        <f t="shared" si="4"/>
        <v>3.8613978621046812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91.784859546336406</v>
      </c>
      <c r="C24" s="31">
        <f>'Occ T1'!C11</f>
        <v>88.719404206263107</v>
      </c>
      <c r="D24" s="31">
        <f>'Occ T1'!D11</f>
        <v>89.633188926323612</v>
      </c>
      <c r="E24" s="31">
        <f>'Occ T1'!E11</f>
        <v>89.11856696416389</v>
      </c>
      <c r="F24" s="31">
        <f>'Occ T1'!F11</f>
        <v>81.08164583178332</v>
      </c>
      <c r="H24" s="31">
        <f t="shared" ref="H24:K26" si="14">C24-B24</f>
        <v>-3.0654553400732993</v>
      </c>
      <c r="I24" s="31">
        <f t="shared" si="5"/>
        <v>0.91378472006050515</v>
      </c>
      <c r="J24" s="31">
        <f t="shared" si="14"/>
        <v>-0.51462196215972256</v>
      </c>
      <c r="K24" s="31">
        <f t="shared" si="14"/>
        <v>-8.03692113238057</v>
      </c>
      <c r="L24" s="31">
        <f t="shared" si="4"/>
        <v>-8.5515430945402926</v>
      </c>
    </row>
    <row r="25" spans="1:12" x14ac:dyDescent="0.2">
      <c r="A25" t="str">
        <f>'Occ T2'!A19</f>
        <v>41 Administrative occupations</v>
      </c>
      <c r="B25" s="32">
        <f>'Occ T2'!B19</f>
        <v>70.705405223856772</v>
      </c>
      <c r="C25" s="32">
        <f>'Occ T2'!C19</f>
        <v>69.593047625310646</v>
      </c>
      <c r="D25" s="32">
        <f>'Occ T2'!D19</f>
        <v>71.04565356994307</v>
      </c>
      <c r="E25" s="32">
        <f>'Occ T2'!E19</f>
        <v>72.219688681674569</v>
      </c>
      <c r="F25" s="32">
        <f>'Occ T2'!F19</f>
        <v>68.284946460933611</v>
      </c>
      <c r="H25" s="11">
        <f t="shared" si="14"/>
        <v>-1.1123575985461258</v>
      </c>
      <c r="I25" s="31">
        <f t="shared" si="5"/>
        <v>1.452605944632424</v>
      </c>
      <c r="J25" s="11">
        <f t="shared" si="14"/>
        <v>1.1740351117314987</v>
      </c>
      <c r="K25" s="11">
        <f t="shared" si="14"/>
        <v>-3.9347422207409579</v>
      </c>
      <c r="L25" s="31">
        <f t="shared" si="4"/>
        <v>-2.7607071090094593</v>
      </c>
    </row>
    <row r="26" spans="1:12" x14ac:dyDescent="0.2">
      <c r="A26" t="str">
        <f>'Occ T2'!A20</f>
        <v>42 Secretarial and related occupations</v>
      </c>
      <c r="B26" s="32">
        <f>'Occ T2'!B20</f>
        <v>21.079454322479634</v>
      </c>
      <c r="C26" s="32">
        <f>'Occ T2'!C20</f>
        <v>19.126356580952454</v>
      </c>
      <c r="D26" s="32">
        <f>'Occ T2'!D20</f>
        <v>18.587535356380545</v>
      </c>
      <c r="E26" s="32">
        <f>'Occ T2'!E20</f>
        <v>16.898878282489324</v>
      </c>
      <c r="F26" s="32">
        <f>'Occ T2'!F20</f>
        <v>12.796699370849707</v>
      </c>
      <c r="H26" s="11">
        <f t="shared" si="14"/>
        <v>-1.9530977415271806</v>
      </c>
      <c r="I26" s="31">
        <f t="shared" si="5"/>
        <v>-0.53882122457190817</v>
      </c>
      <c r="J26" s="11">
        <f t="shared" si="14"/>
        <v>-1.6886570738912212</v>
      </c>
      <c r="K26" s="11">
        <f t="shared" si="14"/>
        <v>-4.1021789116396175</v>
      </c>
      <c r="L26" s="31">
        <f t="shared" si="4"/>
        <v>-5.7908359855308387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79.937154354161578</v>
      </c>
      <c r="C28" s="31">
        <f>'Occ T1'!C12</f>
        <v>80.064056822585371</v>
      </c>
      <c r="D28" s="31">
        <f>'Occ T1'!D12</f>
        <v>69.557837600251375</v>
      </c>
      <c r="E28" s="31">
        <f>'Occ T1'!E12</f>
        <v>71.665630076935599</v>
      </c>
      <c r="F28" s="31">
        <f>'Occ T1'!F12</f>
        <v>70.640132349180732</v>
      </c>
      <c r="H28" s="31">
        <f t="shared" ref="H28:K30" si="15">C28-B28</f>
        <v>0.12690246842379338</v>
      </c>
      <c r="I28" s="31">
        <f t="shared" si="5"/>
        <v>-10.506219222333996</v>
      </c>
      <c r="J28" s="31">
        <f t="shared" si="15"/>
        <v>2.1077924766842244</v>
      </c>
      <c r="K28" s="31">
        <f t="shared" si="15"/>
        <v>-1.0254977277548676</v>
      </c>
      <c r="L28" s="31">
        <f t="shared" si="4"/>
        <v>1.0822947489293568</v>
      </c>
    </row>
    <row r="29" spans="1:12" x14ac:dyDescent="0.2">
      <c r="A29" s="10" t="str">
        <f>'Occ T2'!A21</f>
        <v>51 Skilled agricultural and related trades</v>
      </c>
      <c r="B29" s="10">
        <f>'Occ T2'!B21</f>
        <v>9.1144972278364147</v>
      </c>
      <c r="C29" s="10">
        <f>'Occ T2'!C21</f>
        <v>10.506713451148928</v>
      </c>
      <c r="D29" s="10">
        <f>'Occ T2'!D21</f>
        <v>7.9269529918423851</v>
      </c>
      <c r="E29" s="10">
        <f>'Occ T2'!E21</f>
        <v>8.0371644425024922</v>
      </c>
      <c r="F29" s="10">
        <f>'Occ T2'!F21</f>
        <v>9.1190476790636303</v>
      </c>
      <c r="H29" s="11">
        <f t="shared" si="15"/>
        <v>1.3922162233125128</v>
      </c>
      <c r="I29" s="31">
        <f t="shared" si="5"/>
        <v>-2.5797604593065424</v>
      </c>
      <c r="J29" s="11">
        <f t="shared" si="15"/>
        <v>0.11021145066010707</v>
      </c>
      <c r="K29" s="11">
        <f t="shared" si="15"/>
        <v>1.0818832365611382</v>
      </c>
      <c r="L29" s="31">
        <f t="shared" si="4"/>
        <v>1.1920946872212452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26.151077927082735</v>
      </c>
      <c r="C30" s="10">
        <f>'Occ T2'!C22</f>
        <v>27.599942245771377</v>
      </c>
      <c r="D30" s="10">
        <f>'Occ T2'!D22</f>
        <v>23.932304159575356</v>
      </c>
      <c r="E30" s="10">
        <f>'Occ T2'!E22</f>
        <v>24.196222289131534</v>
      </c>
      <c r="F30" s="10">
        <f>'Occ T2'!F22</f>
        <v>23.21082798772273</v>
      </c>
      <c r="H30" s="11">
        <f t="shared" si="15"/>
        <v>1.4488643186886421</v>
      </c>
      <c r="I30" s="31">
        <f t="shared" si="5"/>
        <v>-3.6676380861960212</v>
      </c>
      <c r="J30" s="11">
        <f t="shared" si="15"/>
        <v>0.26391812955617766</v>
      </c>
      <c r="K30" s="11">
        <f t="shared" si="15"/>
        <v>-0.98539430140880313</v>
      </c>
      <c r="L30" s="31">
        <f t="shared" si="4"/>
        <v>-0.72147617185262547</v>
      </c>
    </row>
    <row r="31" spans="1:12" x14ac:dyDescent="0.2">
      <c r="A31" s="10" t="str">
        <f>'Occ T2'!A23</f>
        <v>53 Skilled construction and building trades</v>
      </c>
      <c r="B31" s="10">
        <f>'Occ T2'!B23</f>
        <v>23.938602136186613</v>
      </c>
      <c r="C31" s="10">
        <f>'Occ T2'!C23</f>
        <v>22.894561221755033</v>
      </c>
      <c r="D31" s="10">
        <f>'Occ T2'!D23</f>
        <v>20.316126129860653</v>
      </c>
      <c r="E31" s="10">
        <f>'Occ T2'!E23</f>
        <v>20.492909737270139</v>
      </c>
      <c r="F31" s="10">
        <f>'Occ T2'!F23</f>
        <v>18.334875949624163</v>
      </c>
      <c r="H31" s="11">
        <f t="shared" ref="H31:H32" si="16">C31-B31</f>
        <v>-1.0440409144315801</v>
      </c>
      <c r="I31" s="31">
        <f t="shared" si="5"/>
        <v>-2.5784350918943808</v>
      </c>
      <c r="J31" s="11">
        <f t="shared" ref="J31:J32" si="17">E31-D31</f>
        <v>0.17678360740948662</v>
      </c>
      <c r="K31" s="11">
        <f t="shared" ref="K31:K32" si="18">F31-E31</f>
        <v>-2.1580337876459765</v>
      </c>
      <c r="L31" s="31">
        <f t="shared" si="4"/>
        <v>-1.9812501802364899</v>
      </c>
    </row>
    <row r="32" spans="1:12" x14ac:dyDescent="0.2">
      <c r="A32" s="10" t="str">
        <f>'Occ T2'!A24</f>
        <v>54 Textiles, printing and other skilled trades</v>
      </c>
      <c r="B32" s="10">
        <f>'Occ T2'!B24</f>
        <v>20.73297706305582</v>
      </c>
      <c r="C32" s="10">
        <f>'Occ T2'!C24</f>
        <v>19.062839903910032</v>
      </c>
      <c r="D32" s="10">
        <f>'Occ T2'!D24</f>
        <v>17.382454318972979</v>
      </c>
      <c r="E32" s="10">
        <f>'Occ T2'!E24</f>
        <v>18.939333608031436</v>
      </c>
      <c r="F32" s="10">
        <f>'Occ T2'!F24</f>
        <v>19.975380732770198</v>
      </c>
      <c r="H32" s="11">
        <f t="shared" si="16"/>
        <v>-1.6701371591457885</v>
      </c>
      <c r="I32" s="31">
        <f t="shared" si="5"/>
        <v>-1.6803855849370528</v>
      </c>
      <c r="J32" s="11">
        <f t="shared" si="17"/>
        <v>1.5568792890584575</v>
      </c>
      <c r="K32" s="11">
        <f t="shared" si="18"/>
        <v>1.0360471247387615</v>
      </c>
      <c r="L32" s="31">
        <f t="shared" si="4"/>
        <v>2.592926413797219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87.720623739007053</v>
      </c>
      <c r="C34" s="31">
        <f>'Occ T1'!C13</f>
        <v>90.786273042013477</v>
      </c>
      <c r="D34" s="31">
        <f>'Occ T1'!D13</f>
        <v>86.334219243687485</v>
      </c>
      <c r="E34" s="31">
        <f>'Occ T1'!E13</f>
        <v>86.887553525016855</v>
      </c>
      <c r="F34" s="31">
        <f>'Occ T1'!F13</f>
        <v>91.084923667376643</v>
      </c>
      <c r="H34" s="31">
        <f t="shared" ref="H34:K36" si="19">C34-B34</f>
        <v>3.065649303006424</v>
      </c>
      <c r="I34" s="31">
        <f t="shared" si="5"/>
        <v>-4.4520537983259914</v>
      </c>
      <c r="J34" s="31">
        <f t="shared" si="19"/>
        <v>0.55333428132937001</v>
      </c>
      <c r="K34" s="31">
        <f t="shared" si="19"/>
        <v>4.1973701423597873</v>
      </c>
      <c r="L34" s="31">
        <f t="shared" si="4"/>
        <v>4.7507044236891574</v>
      </c>
    </row>
    <row r="35" spans="1:12" x14ac:dyDescent="0.2">
      <c r="A35" s="10" t="str">
        <f>'Occ T2'!A25</f>
        <v>61 Caring personal service occupations</v>
      </c>
      <c r="B35" s="10">
        <f>'Occ T2'!B25</f>
        <v>64.124594408314692</v>
      </c>
      <c r="C35" s="10">
        <f>'Occ T2'!C25</f>
        <v>66.102783490844843</v>
      </c>
      <c r="D35" s="10">
        <f>'Occ T2'!D25</f>
        <v>63.408754832232638</v>
      </c>
      <c r="E35" s="10">
        <f>'Occ T2'!E25</f>
        <v>65.73446554383095</v>
      </c>
      <c r="F35" s="10">
        <f>'Occ T2'!F25</f>
        <v>69.568883427511125</v>
      </c>
      <c r="G35" s="10"/>
      <c r="H35" s="11">
        <f t="shared" si="19"/>
        <v>1.9781890825301502</v>
      </c>
      <c r="I35" s="31">
        <f t="shared" si="5"/>
        <v>-2.6940286586122042</v>
      </c>
      <c r="J35" s="11">
        <f t="shared" si="19"/>
        <v>2.3257107115983118</v>
      </c>
      <c r="K35" s="11">
        <f t="shared" si="19"/>
        <v>3.8344178836801746</v>
      </c>
      <c r="L35" s="31">
        <f t="shared" si="4"/>
        <v>6.1601285952784863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22.612755190622778</v>
      </c>
      <c r="C36" s="10">
        <f>'Occ T2'!C26</f>
        <v>23.824260513669394</v>
      </c>
      <c r="D36" s="10">
        <f>'Occ T2'!D26</f>
        <v>21.887762360022773</v>
      </c>
      <c r="E36" s="10">
        <f>'Occ T2'!E26</f>
        <v>20.35622915189284</v>
      </c>
      <c r="F36" s="10">
        <f>'Occ T2'!F26</f>
        <v>20.669155570945541</v>
      </c>
      <c r="G36" s="10"/>
      <c r="H36" s="11">
        <f t="shared" si="19"/>
        <v>1.211505323046616</v>
      </c>
      <c r="I36" s="31">
        <f t="shared" si="5"/>
        <v>-1.936498153646621</v>
      </c>
      <c r="J36" s="11">
        <f t="shared" si="19"/>
        <v>-1.5315332081299324</v>
      </c>
      <c r="K36" s="11">
        <f t="shared" si="19"/>
        <v>0.31292641905270102</v>
      </c>
      <c r="L36" s="31">
        <f t="shared" si="4"/>
        <v>-1.2186067890772314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0.98327414006958658</v>
      </c>
      <c r="C37" s="10">
        <f>'Occ T2'!C27</f>
        <v>0.8592290374992303</v>
      </c>
      <c r="D37" s="10">
        <f>'Occ T2'!D27</f>
        <v>1.0377020514320783</v>
      </c>
      <c r="E37" s="10">
        <f>'Occ T2'!E27</f>
        <v>0.79685882929307184</v>
      </c>
      <c r="F37" s="10">
        <f>'Occ T2'!F27</f>
        <v>0.84688466891997716</v>
      </c>
      <c r="G37" s="10"/>
      <c r="H37" s="11">
        <f t="shared" ref="H37" si="20">C37-B37</f>
        <v>-0.12404510257035628</v>
      </c>
      <c r="I37" s="31">
        <f t="shared" ref="I37" si="21">D37-C37</f>
        <v>0.17847301393284798</v>
      </c>
      <c r="J37" s="11">
        <f t="shared" ref="J37" si="22">E37-D37</f>
        <v>-0.24084322213900644</v>
      </c>
      <c r="K37" s="11">
        <f t="shared" ref="K37" si="23">F37-E37</f>
        <v>5.0025839626905322E-2</v>
      </c>
      <c r="L37" s="31">
        <f t="shared" ref="L37" si="24">F37-D37</f>
        <v>-0.19081738251210112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65.308653794271649</v>
      </c>
      <c r="C39" s="31">
        <f>'Occ T1'!C14</f>
        <v>64.457293943994586</v>
      </c>
      <c r="D39" s="31">
        <f>'Occ T1'!D14</f>
        <v>64.506940657006012</v>
      </c>
      <c r="E39" s="31">
        <f>'Occ T1'!E14</f>
        <v>65.483655911217099</v>
      </c>
      <c r="F39" s="31">
        <f>'Occ T1'!F14</f>
        <v>65.839509670376259</v>
      </c>
      <c r="H39" s="31">
        <f>C39-B39</f>
        <v>-0.8513598502770634</v>
      </c>
      <c r="I39" s="31">
        <f t="shared" si="5"/>
        <v>4.9646713011426868E-2</v>
      </c>
      <c r="J39" s="31">
        <f>E39-D39</f>
        <v>0.9767152542110864</v>
      </c>
      <c r="K39" s="31">
        <f>F39-E39</f>
        <v>0.35585375915916018</v>
      </c>
      <c r="L39" s="31">
        <f t="shared" si="4"/>
        <v>1.3325690133702466</v>
      </c>
    </row>
    <row r="40" spans="1:12" s="30" customFormat="1" x14ac:dyDescent="0.2">
      <c r="A40" s="126" t="str">
        <f>'Occ T2'!A28</f>
        <v>71 Sales occupations</v>
      </c>
      <c r="B40" s="126">
        <f>'Occ T2'!B28</f>
        <v>53.008244839321961</v>
      </c>
      <c r="C40" s="126">
        <f>'Occ T2'!C28</f>
        <v>51.121105372790836</v>
      </c>
      <c r="D40" s="126">
        <f>'Occ T2'!D28</f>
        <v>50.976500352203615</v>
      </c>
      <c r="E40" s="126">
        <f>'Occ T2'!E28</f>
        <v>50.508734682663992</v>
      </c>
      <c r="F40" s="126">
        <f>'Occ T2'!F28</f>
        <v>49.196505578586255</v>
      </c>
      <c r="G40"/>
      <c r="H40" s="11">
        <f>C40-B40</f>
        <v>-1.8871394665311243</v>
      </c>
      <c r="I40" s="31">
        <f t="shared" si="5"/>
        <v>-0.14460502058722113</v>
      </c>
      <c r="J40" s="11">
        <f t="shared" ref="J40" si="25">E40-D40</f>
        <v>-0.46776566953962373</v>
      </c>
      <c r="K40" s="11">
        <f t="shared" ref="K40" si="26">F40-E40</f>
        <v>-1.312229104077737</v>
      </c>
      <c r="L40" s="31">
        <f t="shared" si="4"/>
        <v>-1.7799947736173607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12.300408954949686</v>
      </c>
      <c r="C41" s="126">
        <f>'Occ T2'!C29</f>
        <v>13.336188571203754</v>
      </c>
      <c r="D41" s="126">
        <f>'Occ T2'!D29</f>
        <v>13.530440304802397</v>
      </c>
      <c r="E41" s="126">
        <f>'Occ T2'!E29</f>
        <v>14.974921228553102</v>
      </c>
      <c r="F41" s="126">
        <f>'Occ T2'!F29</f>
        <v>16.643004091790012</v>
      </c>
      <c r="G41"/>
      <c r="H41" s="11">
        <f t="shared" ref="H41" si="27">C41-B41</f>
        <v>1.035779616254068</v>
      </c>
      <c r="I41" s="31">
        <f t="shared" si="5"/>
        <v>0.19425173359864267</v>
      </c>
      <c r="J41" s="11">
        <f t="shared" ref="J41" si="28">E41-D41</f>
        <v>1.4444809237507048</v>
      </c>
      <c r="K41" s="11">
        <f t="shared" ref="K41" si="29">F41-E41</f>
        <v>1.6680828632369096</v>
      </c>
      <c r="L41" s="31">
        <f t="shared" si="4"/>
        <v>3.1125637869876144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41.086970145359132</v>
      </c>
      <c r="C43" s="31">
        <f>'Occ T1'!C15</f>
        <v>45.552366797977022</v>
      </c>
      <c r="D43" s="31">
        <f>'Occ T1'!D15</f>
        <v>37.987765638411744</v>
      </c>
      <c r="E43" s="31">
        <f>'Occ T1'!E15</f>
        <v>38.318623804540472</v>
      </c>
      <c r="F43" s="31">
        <f>'Occ T1'!F15</f>
        <v>36.855440888422962</v>
      </c>
      <c r="H43" s="31">
        <f t="shared" ref="H43:K45" si="30">C43-B43</f>
        <v>4.4653966526178905</v>
      </c>
      <c r="I43" s="31">
        <f t="shared" si="5"/>
        <v>-7.564601159565278</v>
      </c>
      <c r="J43" s="31">
        <f t="shared" si="30"/>
        <v>0.33085816612872776</v>
      </c>
      <c r="K43" s="31">
        <f t="shared" si="30"/>
        <v>-1.4631829161175105</v>
      </c>
      <c r="L43" s="31">
        <f t="shared" si="4"/>
        <v>-1.1323247499887827</v>
      </c>
    </row>
    <row r="44" spans="1:12" x14ac:dyDescent="0.2">
      <c r="A44" s="10" t="str">
        <f>'Occ T2'!A30</f>
        <v>81 Process, plant and machine operatives</v>
      </c>
      <c r="B44" s="10">
        <f>'Occ T2'!B30</f>
        <v>12.546740827196324</v>
      </c>
      <c r="C44" s="10">
        <f>'Occ T2'!C30</f>
        <v>12.922280244848787</v>
      </c>
      <c r="D44" s="10">
        <f>'Occ T2'!D30</f>
        <v>11.384897945335364</v>
      </c>
      <c r="E44" s="10">
        <f>'Occ T2'!E30</f>
        <v>12.083187005140298</v>
      </c>
      <c r="F44" s="10">
        <f>'Occ T2'!F30</f>
        <v>11.483779577082544</v>
      </c>
      <c r="H44" s="11">
        <f t="shared" si="30"/>
        <v>0.37553941765246357</v>
      </c>
      <c r="I44" s="31">
        <f t="shared" si="5"/>
        <v>-1.537382299513423</v>
      </c>
      <c r="J44" s="11">
        <f t="shared" si="30"/>
        <v>0.69828905980493339</v>
      </c>
      <c r="K44" s="11">
        <f t="shared" si="30"/>
        <v>-0.59940742805775393</v>
      </c>
      <c r="L44" s="31">
        <f t="shared" si="4"/>
        <v>9.8881631747179455E-2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28.540229318162812</v>
      </c>
      <c r="C45" s="10">
        <f>'Occ T2'!C31</f>
        <v>32.630086553128237</v>
      </c>
      <c r="D45" s="10">
        <f>'Occ T2'!D31</f>
        <v>26.602867693076377</v>
      </c>
      <c r="E45" s="10">
        <f>'Occ T2'!E31</f>
        <v>26.235436799400176</v>
      </c>
      <c r="F45" s="10">
        <f>'Occ T2'!F31</f>
        <v>25.371661311340421</v>
      </c>
      <c r="H45" s="11">
        <f t="shared" si="30"/>
        <v>4.0898572349654252</v>
      </c>
      <c r="I45" s="31">
        <f t="shared" si="5"/>
        <v>-6.0272188600518604</v>
      </c>
      <c r="J45" s="11">
        <f t="shared" si="30"/>
        <v>-0.3674308936762003</v>
      </c>
      <c r="K45" s="11">
        <f t="shared" si="30"/>
        <v>-0.86377548805975479</v>
      </c>
      <c r="L45" s="31">
        <f t="shared" si="4"/>
        <v>-1.2312063817359551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100.84511507973772</v>
      </c>
      <c r="C47" s="31">
        <f>'Occ T1'!C16</f>
        <v>101.57648268557826</v>
      </c>
      <c r="D47" s="31">
        <f>'Occ T1'!D16</f>
        <v>92.310813812459742</v>
      </c>
      <c r="E47" s="31">
        <f>'Occ T1'!E16</f>
        <v>92.284140629379891</v>
      </c>
      <c r="F47" s="31">
        <f>'Occ T1'!F16</f>
        <v>89.462613718520601</v>
      </c>
      <c r="H47" s="31">
        <f t="shared" ref="H47:K49" si="31">C47-B47</f>
        <v>0.73136760584053206</v>
      </c>
      <c r="I47" s="31">
        <f t="shared" si="5"/>
        <v>-9.2656688731185142</v>
      </c>
      <c r="J47" s="31">
        <f t="shared" si="31"/>
        <v>-2.667318307985056E-2</v>
      </c>
      <c r="K47" s="31">
        <f t="shared" si="31"/>
        <v>-2.8215269108592906</v>
      </c>
      <c r="L47" s="31">
        <f t="shared" si="4"/>
        <v>-2.8482000939391412</v>
      </c>
    </row>
    <row r="48" spans="1:12" x14ac:dyDescent="0.2">
      <c r="A48" s="10" t="str">
        <f>'Occ T2'!A32</f>
        <v>91 Elementary trades and related occupations</v>
      </c>
      <c r="B48" s="10">
        <f>'Occ T2'!B32</f>
        <v>11.76853631076518</v>
      </c>
      <c r="C48" s="10">
        <f>'Occ T2'!C32</f>
        <v>10.581318472343167</v>
      </c>
      <c r="D48" s="10">
        <f>'Occ T2'!D32</f>
        <v>9.3555136526801714</v>
      </c>
      <c r="E48" s="10">
        <f>'Occ T2'!E32</f>
        <v>16.904640957311134</v>
      </c>
      <c r="F48" s="10">
        <f>'Occ T2'!F32</f>
        <v>18.659179461066657</v>
      </c>
      <c r="H48" s="11">
        <f t="shared" si="31"/>
        <v>-1.1872178384220131</v>
      </c>
      <c r="I48" s="31">
        <f t="shared" si="5"/>
        <v>-1.2258048196629954</v>
      </c>
      <c r="J48" s="11">
        <f t="shared" si="31"/>
        <v>7.5491273046309626</v>
      </c>
      <c r="K48" s="11">
        <f t="shared" si="31"/>
        <v>1.7545385037555228</v>
      </c>
      <c r="L48" s="31">
        <f t="shared" si="4"/>
        <v>9.3036658083864854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89.076578768972539</v>
      </c>
      <c r="C49" s="10">
        <f>'Occ T2'!C33</f>
        <v>90.995164213235086</v>
      </c>
      <c r="D49" s="10">
        <f>'Occ T2'!D33</f>
        <v>82.955300159779569</v>
      </c>
      <c r="E49" s="10">
        <f>'Occ T2'!E33</f>
        <v>75.379499672068761</v>
      </c>
      <c r="F49" s="10">
        <f>'Occ T2'!F33</f>
        <v>70.803434257453944</v>
      </c>
      <c r="H49" s="11">
        <f t="shared" si="31"/>
        <v>1.918585444262547</v>
      </c>
      <c r="I49" s="31">
        <f t="shared" si="5"/>
        <v>-8.039864053455517</v>
      </c>
      <c r="J49" s="11">
        <f t="shared" si="31"/>
        <v>-7.5758004877108078</v>
      </c>
      <c r="K49" s="11">
        <f t="shared" si="31"/>
        <v>-4.576065414614817</v>
      </c>
      <c r="L49" s="31">
        <f t="shared" si="4"/>
        <v>-12.151865902325625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836.63300000000038</v>
      </c>
      <c r="C51" s="34">
        <f>'Occ T1'!C18</f>
        <v>882.79800000000046</v>
      </c>
      <c r="D51" s="34">
        <f>'Occ T1'!D18</f>
        <v>861.89099999999996</v>
      </c>
      <c r="E51" s="34">
        <f>'Occ T1'!E18</f>
        <v>879.06399999999962</v>
      </c>
      <c r="F51" s="34">
        <f>'Occ T1'!F18</f>
        <v>906.50900000000001</v>
      </c>
      <c r="G51" s="24"/>
      <c r="H51" s="34">
        <f>C51-B51</f>
        <v>46.165000000000077</v>
      </c>
      <c r="I51" s="205">
        <f>D51-C51</f>
        <v>-20.907000000000494</v>
      </c>
      <c r="J51" s="34">
        <f>E51-D51</f>
        <v>17.172999999999661</v>
      </c>
      <c r="K51" s="34">
        <f>F51-E51</f>
        <v>27.445000000000391</v>
      </c>
      <c r="L51" s="205">
        <f>F51-D51</f>
        <v>44.618000000000052</v>
      </c>
    </row>
    <row r="53" spans="1:12" ht="15.75" x14ac:dyDescent="0.25">
      <c r="A53" s="19" t="str">
        <f>CONCATENATE(A1," (Continued)")</f>
        <v>Occupation Table 3  Employment Change by Occupation in Occupation Group (SOC 2020), 2015-2035, Brighton and Hove East Sussex West Sussex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3.2980300680223174</v>
      </c>
      <c r="C59" s="44">
        <f>IF(AND(D$5-C$5 &lt;&gt; 0,D7 &lt;&gt; 0,C7 &lt;&gt; 0),(EXP(LN(D7/C7)/(D$5-C$5))-1)*100,0)</f>
        <v>0.20067551751126178</v>
      </c>
      <c r="D59" s="44">
        <f>IF(AND(E$5-D$5 &lt;&gt; 0,E7 &lt;&gt; 0,D7 &lt;&gt; 0),(EXP(LN(E7/D7)/(E$5-D$5))-1)*100,0)</f>
        <v>-1.0059334707735235</v>
      </c>
      <c r="E59" s="44">
        <f>IF(AND(F$5-E$5 &lt;&gt; 0,F7 &lt;&gt; 0,E7 &lt;&gt; 0),(EXP(LN(F7/E7)/(F$5-E$5))-1)*100,0)</f>
        <v>0.87484883272728187</v>
      </c>
      <c r="F59" s="44">
        <f>IF(AND(F$5-D$5 &lt;&gt; 0,F7 &lt;&gt; 0,D7 &lt;&gt; 0),(EXP(LN(F7/D7)/(F$5-D$5))-1)*100,0)</f>
        <v>0.24398423773697164</v>
      </c>
      <c r="H59" s="44">
        <f>(B7/B$51)*100</f>
        <v>10.973756402725005</v>
      </c>
      <c r="I59" s="44">
        <f>(C7/C$51)*100</f>
        <v>11.841238360490799</v>
      </c>
      <c r="J59" s="44">
        <f>(D7/D$51)*100</f>
        <v>12.152811666373051</v>
      </c>
      <c r="K59" s="44">
        <f>(E7/E$51)*100</f>
        <v>11.328031355387314</v>
      </c>
      <c r="L59" s="44">
        <f>(F7/F$51)*100</f>
        <v>11.984827465494559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4.2252983656128507</v>
      </c>
      <c r="C60" s="44">
        <f t="shared" si="32"/>
        <v>1.1120303806889664</v>
      </c>
      <c r="D60" s="44">
        <f t="shared" si="32"/>
        <v>-1.873483620280425</v>
      </c>
      <c r="E60" s="44">
        <f t="shared" si="32"/>
        <v>0.7125619897394575</v>
      </c>
      <c r="F60" s="44">
        <f>IF(AND(F$5-D$5 &lt;&gt; 0,F8 &lt;&gt; 0,D8 &lt;&gt; 0),(EXP(LN(F8/D8)/(F$5-D$5))-1)*100,0)</f>
        <v>-0.15693842931143731</v>
      </c>
      <c r="H60" s="44">
        <f t="shared" ref="H60:L60" si="33">(B8/B$51)*100</f>
        <v>7.3951671178904164</v>
      </c>
      <c r="I60" s="44">
        <f t="shared" si="33"/>
        <v>8.2701660823613157</v>
      </c>
      <c r="J60" s="44">
        <f t="shared" si="33"/>
        <v>8.5649741654270688</v>
      </c>
      <c r="K60" s="44">
        <f t="shared" si="33"/>
        <v>7.6399376390244171</v>
      </c>
      <c r="L60" s="44">
        <f t="shared" si="33"/>
        <v>7.9537992976759977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1.2985626813650786</v>
      </c>
      <c r="C61" s="44">
        <f>IF(AND(D$5-C$5 &lt;&gt; 0,D9 &lt;&gt; 0,C9 &lt;&gt; 0),(EXP(LN(D9/C9)/(D$5-C$5))-1)*100,0)</f>
        <v>-1.909910741021581</v>
      </c>
      <c r="D61" s="44">
        <f t="shared" si="34"/>
        <v>0.95026573291918659</v>
      </c>
      <c r="E61" s="44">
        <f t="shared" si="34"/>
        <v>1.2037373862198386</v>
      </c>
      <c r="F61" s="44">
        <f>IF(AND(F$5-D$5 &lt;&gt; 0,F9 &lt;&gt; 0,D9 &lt;&gt; 0),(EXP(LN(F9/D9)/(F$5-D$5))-1)*100,0)</f>
        <v>1.1191761993611271</v>
      </c>
      <c r="H61" s="44">
        <f t="shared" ref="H61:L61" si="35">(B9/B$51)*100</f>
        <v>3.5785892848345879</v>
      </c>
      <c r="I61" s="44">
        <f t="shared" si="35"/>
        <v>3.5710722781294844</v>
      </c>
      <c r="J61" s="44">
        <f t="shared" si="35"/>
        <v>3.5878375009459793</v>
      </c>
      <c r="K61" s="44">
        <f t="shared" si="35"/>
        <v>3.6880937163628973</v>
      </c>
      <c r="L61" s="44">
        <f t="shared" si="35"/>
        <v>4.0310281678185591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3.2210056798514186</v>
      </c>
      <c r="C63" s="44">
        <f t="shared" si="36"/>
        <v>2.9506453246874509</v>
      </c>
      <c r="D63" s="44">
        <f t="shared" si="36"/>
        <v>1.3169538473339237</v>
      </c>
      <c r="E63" s="44">
        <f t="shared" si="36"/>
        <v>0.82081205786037614</v>
      </c>
      <c r="F63" s="44">
        <f>IF(AND(F$5-D$5 &lt;&gt; 0,F11 &lt;&gt; 0,D11 &lt;&gt; 0),(EXP(LN(F11/D11)/(F$5-D$5))-1)*100,0)</f>
        <v>0.98592211287018561</v>
      </c>
      <c r="H63" s="44">
        <f>(B11/B$51)*100</f>
        <v>19.945329769346785</v>
      </c>
      <c r="I63" s="44">
        <f>(C11/C$51)*100</f>
        <v>21.457899935386635</v>
      </c>
      <c r="J63" s="44">
        <f>(D11/D$51)*100</f>
        <v>22.62691179023691</v>
      </c>
      <c r="K63" s="44">
        <f>(E11/E$51)*100</f>
        <v>23.684692719076565</v>
      </c>
      <c r="L63" s="44">
        <f>(F11/F$51)*100</f>
        <v>24.924017103288065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2.8879919298967494</v>
      </c>
      <c r="C64" s="44">
        <f t="shared" si="36"/>
        <v>3.4391581856891618</v>
      </c>
      <c r="D64" s="49">
        <f t="shared" si="36"/>
        <v>4.1959740520969291</v>
      </c>
      <c r="E64" s="49">
        <f t="shared" si="36"/>
        <v>1.1507677840386643</v>
      </c>
      <c r="F64" s="44">
        <f>IF(AND(F$5-D$5 &lt;&gt; 0,F12 &lt;&gt; 0,D12 &lt;&gt; 0),(EXP(LN(F12/D12)/(F$5-D$5))-1)*100,0)</f>
        <v>2.1558171421158567</v>
      </c>
      <c r="H64" s="40">
        <f t="shared" ref="H64:L67" si="37">(B12/B$11)*100</f>
        <v>28.694418246437177</v>
      </c>
      <c r="I64" s="40">
        <f t="shared" si="37"/>
        <v>28.325908280691408</v>
      </c>
      <c r="J64" s="40">
        <f t="shared" si="37"/>
        <v>28.460318030635484</v>
      </c>
      <c r="K64" s="40">
        <f t="shared" si="37"/>
        <v>32.740388117013623</v>
      </c>
      <c r="L64" s="40">
        <f t="shared" si="37"/>
        <v>33.827799545300067</v>
      </c>
    </row>
    <row r="65" spans="1:12" x14ac:dyDescent="0.2">
      <c r="A65" t="str">
        <f>A13</f>
        <v>22 Health professionals</v>
      </c>
      <c r="B65" s="49">
        <f t="shared" si="36"/>
        <v>4.3165148898856698</v>
      </c>
      <c r="C65" s="44">
        <f t="shared" si="36"/>
        <v>-0.52949160385177274</v>
      </c>
      <c r="D65" s="49">
        <f t="shared" si="36"/>
        <v>-0.63203570255014885</v>
      </c>
      <c r="E65" s="49">
        <f t="shared" si="36"/>
        <v>0.26723570828250942</v>
      </c>
      <c r="F65" s="44">
        <f>IF(AND(F$5-D$5 &lt;&gt; 0,F13 &lt;&gt; 0,D13 &lt;&gt; 0),(EXP(LN(F13/D13)/(F$5-D$5))-1)*100,0)</f>
        <v>-3.3422069302069257E-2</v>
      </c>
      <c r="H65" s="40">
        <f t="shared" si="37"/>
        <v>19.13224770247372</v>
      </c>
      <c r="I65" s="40">
        <f t="shared" si="37"/>
        <v>19.957490344572388</v>
      </c>
      <c r="J65" s="40">
        <f t="shared" si="37"/>
        <v>19.282848637081742</v>
      </c>
      <c r="K65" s="40">
        <f t="shared" si="37"/>
        <v>17.498166147017365</v>
      </c>
      <c r="L65" s="40">
        <f t="shared" si="37"/>
        <v>16.560789766603534</v>
      </c>
    </row>
    <row r="66" spans="1:12" x14ac:dyDescent="0.2">
      <c r="A66" t="str">
        <f>A14</f>
        <v>23 Teaching and other educational professionals</v>
      </c>
      <c r="B66" s="49">
        <f t="shared" si="36"/>
        <v>1.8684480102703516</v>
      </c>
      <c r="C66" s="44">
        <f t="shared" si="36"/>
        <v>1.1922449561801107</v>
      </c>
      <c r="D66" s="49">
        <f t="shared" si="36"/>
        <v>-0.63999678506354574</v>
      </c>
      <c r="E66" s="49">
        <f t="shared" si="36"/>
        <v>0.58595075516552075</v>
      </c>
      <c r="F66" s="44">
        <f>IF(AND(F$5-D$5 &lt;&gt; 0,F14 &lt;&gt; 0,D14 &lt;&gt; 0),(EXP(LN(F14/D14)/(F$5-D$5))-1)*100,0)</f>
        <v>0.17563002788814064</v>
      </c>
      <c r="H66" s="40">
        <f t="shared" si="37"/>
        <v>22.232273003238451</v>
      </c>
      <c r="I66" s="40">
        <f t="shared" si="37"/>
        <v>21.089694124891381</v>
      </c>
      <c r="J66" s="40">
        <f t="shared" si="37"/>
        <v>20.72948146372778</v>
      </c>
      <c r="K66" s="40">
        <f t="shared" si="37"/>
        <v>18.803374811780724</v>
      </c>
      <c r="L66" s="40">
        <f t="shared" si="37"/>
        <v>18.369914913054856</v>
      </c>
    </row>
    <row r="67" spans="1:12" x14ac:dyDescent="0.2">
      <c r="A67" t="str">
        <f>A15</f>
        <v>24 Business, media and public service professionals</v>
      </c>
      <c r="B67" s="49">
        <f t="shared" si="36"/>
        <v>3.8071039782510585</v>
      </c>
      <c r="C67" s="44">
        <f t="shared" si="36"/>
        <v>5.9774398298957365</v>
      </c>
      <c r="D67" s="49">
        <f t="shared" si="36"/>
        <v>0.94839151640648822</v>
      </c>
      <c r="E67" s="49">
        <f t="shared" si="36"/>
        <v>0.91273664152107248</v>
      </c>
      <c r="F67" s="44">
        <f>IF(AND(F$5-D$5 &lt;&gt; 0,F15 &lt;&gt; 0,D15 &lt;&gt; 0),(EXP(LN(F15/D15)/(F$5-D$5))-1)*100,0)</f>
        <v>0.92462020034456138</v>
      </c>
      <c r="H67" s="40">
        <f t="shared" si="37"/>
        <v>29.941061047850649</v>
      </c>
      <c r="I67" s="40">
        <f t="shared" si="37"/>
        <v>30.62690724984483</v>
      </c>
      <c r="J67" s="40">
        <f t="shared" si="37"/>
        <v>31.527351868555005</v>
      </c>
      <c r="K67" s="40">
        <f t="shared" si="37"/>
        <v>30.958070924188281</v>
      </c>
      <c r="L67" s="40">
        <f t="shared" si="37"/>
        <v>31.24149577504155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1.4095736522480973</v>
      </c>
      <c r="C69" s="44">
        <f t="shared" si="39"/>
        <v>3.5001719691165833</v>
      </c>
      <c r="D69" s="44">
        <f t="shared" si="39"/>
        <v>0.92284105182580678</v>
      </c>
      <c r="E69" s="44">
        <f t="shared" si="39"/>
        <v>0.71678985697756215</v>
      </c>
      <c r="F69" s="44">
        <f t="shared" ref="F69:F74" si="40">IF(AND(F$5-D$5 &lt;&gt; 0,F17 &lt;&gt; 0,D17 &lt;&gt; 0),(EXP(LN(F17/D17)/(F$5-D$5))-1)*100,0)</f>
        <v>0.78542680294326761</v>
      </c>
      <c r="H69" s="44">
        <f>(B17/B$51)*100</f>
        <v>13.299779607920946</v>
      </c>
      <c r="I69" s="44">
        <f>(C17/C$51)*100</f>
        <v>13.330115791874045</v>
      </c>
      <c r="J69" s="44">
        <f>(D17/D$51)*100</f>
        <v>14.131360905781584</v>
      </c>
      <c r="K69" s="44">
        <f>(E17/E$51)*100</f>
        <v>14.506517879335398</v>
      </c>
      <c r="L69" s="44">
        <f>(F17/F$51)*100</f>
        <v>15.108811502402485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4.0699688322656469</v>
      </c>
      <c r="C70" s="44">
        <f t="shared" si="39"/>
        <v>7.6982313637713462</v>
      </c>
      <c r="D70" s="49">
        <f t="shared" si="39"/>
        <v>-1.181354328378148</v>
      </c>
      <c r="E70" s="49">
        <f t="shared" si="39"/>
        <v>0.71255478672265227</v>
      </c>
      <c r="F70" s="44">
        <f t="shared" si="40"/>
        <v>7.7252642678526939E-2</v>
      </c>
      <c r="H70" s="40">
        <f t="shared" ref="H70:L74" si="41">(B18/B$17)*100</f>
        <v>11.194917734709248</v>
      </c>
      <c r="I70" s="40">
        <f t="shared" si="41"/>
        <v>12.416716835685067</v>
      </c>
      <c r="J70" s="40">
        <f t="shared" si="41"/>
        <v>12.920349957940841</v>
      </c>
      <c r="K70" s="40">
        <f t="shared" si="41"/>
        <v>11.628439185284666</v>
      </c>
      <c r="L70" s="40">
        <f t="shared" si="41"/>
        <v>11.623550433432774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3.1238038661394407</v>
      </c>
      <c r="C71" s="44">
        <f t="shared" si="39"/>
        <v>2.0603197374245985</v>
      </c>
      <c r="D71" s="49">
        <f t="shared" si="39"/>
        <v>8.9735373651922181</v>
      </c>
      <c r="E71" s="49">
        <f t="shared" si="39"/>
        <v>1.2614927448113766</v>
      </c>
      <c r="F71" s="44">
        <f t="shared" si="40"/>
        <v>3.7695419501310168</v>
      </c>
      <c r="H71" s="40">
        <f t="shared" si="41"/>
        <v>12.894992437418356</v>
      </c>
      <c r="I71" s="40">
        <f t="shared" si="41"/>
        <v>13.789260024213023</v>
      </c>
      <c r="J71" s="40">
        <f t="shared" si="41"/>
        <v>13.597429455804225</v>
      </c>
      <c r="K71" s="40">
        <f t="shared" si="41"/>
        <v>19.957894337607769</v>
      </c>
      <c r="L71" s="40">
        <f t="shared" si="41"/>
        <v>21.063921170533636</v>
      </c>
    </row>
    <row r="72" spans="1:12" x14ac:dyDescent="0.2">
      <c r="A72" t="str">
        <f t="shared" si="38"/>
        <v>33 Protective service occupations</v>
      </c>
      <c r="B72" s="49">
        <f t="shared" si="39"/>
        <v>0.48994838492855131</v>
      </c>
      <c r="C72" s="44">
        <f t="shared" si="39"/>
        <v>5.0927247879219983</v>
      </c>
      <c r="D72" s="49">
        <f t="shared" si="39"/>
        <v>-2.6890747531067127</v>
      </c>
      <c r="E72" s="49">
        <f t="shared" si="39"/>
        <v>0.62061580074781464</v>
      </c>
      <c r="F72" s="44">
        <f t="shared" si="40"/>
        <v>-0.49493649026556286</v>
      </c>
      <c r="H72" s="40">
        <f t="shared" si="41"/>
        <v>9.8323163974519119</v>
      </c>
      <c r="I72" s="40">
        <f t="shared" si="41"/>
        <v>9.4804840222392226</v>
      </c>
      <c r="J72" s="40">
        <f t="shared" si="41"/>
        <v>9.6263598335157692</v>
      </c>
      <c r="K72" s="40">
        <f t="shared" si="41"/>
        <v>8.0227408249385572</v>
      </c>
      <c r="L72" s="40">
        <f t="shared" si="41"/>
        <v>7.9464603502555926</v>
      </c>
    </row>
    <row r="73" spans="1:12" x14ac:dyDescent="0.2">
      <c r="A73" t="str">
        <f t="shared" si="38"/>
        <v>34 Culture, media and sports occupations</v>
      </c>
      <c r="B73" s="49">
        <f t="shared" si="39"/>
        <v>-2.1403242758939012</v>
      </c>
      <c r="C73" s="44">
        <f t="shared" si="39"/>
        <v>4.4107144351188454</v>
      </c>
      <c r="D73" s="49">
        <f t="shared" si="39"/>
        <v>-1.8519850336039534</v>
      </c>
      <c r="E73" s="49">
        <f t="shared" si="39"/>
        <v>0.76618093627349726</v>
      </c>
      <c r="F73" s="44">
        <f t="shared" si="40"/>
        <v>-0.11421061064387228</v>
      </c>
      <c r="H73" s="40">
        <f t="shared" si="41"/>
        <v>18.029869054568074</v>
      </c>
      <c r="I73" s="40">
        <f t="shared" si="41"/>
        <v>15.634782154468574</v>
      </c>
      <c r="J73" s="40">
        <f t="shared" si="41"/>
        <v>15.772329105623264</v>
      </c>
      <c r="K73" s="40">
        <f t="shared" si="41"/>
        <v>13.720062640015563</v>
      </c>
      <c r="L73" s="40">
        <f t="shared" si="41"/>
        <v>13.787493907636314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1.7408154486089344</v>
      </c>
      <c r="C74" s="44">
        <f t="shared" si="39"/>
        <v>2.2346112515022609</v>
      </c>
      <c r="D74" s="49">
        <f t="shared" si="39"/>
        <v>0.32273477211814949</v>
      </c>
      <c r="E74" s="49">
        <f t="shared" si="39"/>
        <v>0.47855143731654337</v>
      </c>
      <c r="F74" s="44">
        <f t="shared" si="40"/>
        <v>0.42658567776312495</v>
      </c>
      <c r="H74" s="40">
        <f t="shared" si="41"/>
        <v>48.047904375852404</v>
      </c>
      <c r="I74" s="40">
        <f t="shared" si="41"/>
        <v>48.678756963394108</v>
      </c>
      <c r="J74" s="40">
        <f t="shared" si="41"/>
        <v>48.083531647115905</v>
      </c>
      <c r="K74" s="40">
        <f t="shared" si="41"/>
        <v>46.670863012153447</v>
      </c>
      <c r="L74" s="40">
        <f t="shared" si="41"/>
        <v>45.578574138141676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-0.84562252172183383</v>
      </c>
      <c r="C76" s="44">
        <f t="shared" si="42"/>
        <v>1.0299716597916397</v>
      </c>
      <c r="D76" s="44">
        <f t="shared" si="42"/>
        <v>-0.11509306337617042</v>
      </c>
      <c r="E76" s="44">
        <f t="shared" si="42"/>
        <v>-0.94065862480531282</v>
      </c>
      <c r="F76" s="44">
        <f>IF(AND(F$5-D$5 &lt;&gt; 0,F24 &lt;&gt; 0,D24 &lt;&gt; 0),(EXP(LN(F24/D24)/(F$5-D$5))-1)*100,0)</f>
        <v>-0.66623106266872067</v>
      </c>
      <c r="H76" s="44">
        <f>(B24/B$51)*100</f>
        <v>10.970743390033189</v>
      </c>
      <c r="I76" s="44">
        <f>(C24/C$51)*100</f>
        <v>10.049796692591404</v>
      </c>
      <c r="J76" s="44">
        <f>(D24/D$51)*100</f>
        <v>10.399596808218629</v>
      </c>
      <c r="K76" s="44">
        <f>(E24/E$51)*100</f>
        <v>10.137892913845173</v>
      </c>
      <c r="L76" s="44">
        <f>(F24/F$51)*100</f>
        <v>8.9443839864560992</v>
      </c>
    </row>
    <row r="77" spans="1:12" x14ac:dyDescent="0.2">
      <c r="A77" t="str">
        <f>A25</f>
        <v>41 Administrative occupations</v>
      </c>
      <c r="B77" s="49">
        <f t="shared" si="42"/>
        <v>-0.39564901427553423</v>
      </c>
      <c r="C77" s="44">
        <f t="shared" si="42"/>
        <v>2.0872860065753507</v>
      </c>
      <c r="D77" s="49">
        <f t="shared" si="42"/>
        <v>0.32833838785375491</v>
      </c>
      <c r="E77" s="49">
        <f t="shared" si="42"/>
        <v>-0.55866727841566988</v>
      </c>
      <c r="F77" s="44">
        <f>IF(AND(F$5-D$5 &lt;&gt; 0,F25 &lt;&gt; 0,D25 &lt;&gt; 0),(EXP(LN(F25/D25)/(F$5-D$5))-1)*100,0)</f>
        <v>-0.26387350255253628</v>
      </c>
      <c r="H77" s="40">
        <f t="shared" ref="H77:L78" si="43">(B25/B$24)*100</f>
        <v>77.033843678937103</v>
      </c>
      <c r="I77" s="40">
        <f t="shared" si="43"/>
        <v>78.441743661301274</v>
      </c>
      <c r="J77" s="40">
        <f t="shared" si="43"/>
        <v>79.2626642217772</v>
      </c>
      <c r="K77" s="40">
        <f t="shared" si="43"/>
        <v>81.037758058559618</v>
      </c>
      <c r="L77" s="40">
        <f t="shared" si="43"/>
        <v>84.21751403838239</v>
      </c>
    </row>
    <row r="78" spans="1:12" x14ac:dyDescent="0.2">
      <c r="A78" t="str">
        <f>A26</f>
        <v>42 Secretarial and related occupations</v>
      </c>
      <c r="B78" s="49">
        <f t="shared" si="42"/>
        <v>-2.4014824716715899</v>
      </c>
      <c r="C78" s="44">
        <f t="shared" si="42"/>
        <v>-2.8171660519416886</v>
      </c>
      <c r="D78" s="49">
        <f t="shared" si="42"/>
        <v>-1.8868511869305493</v>
      </c>
      <c r="E78" s="49">
        <f t="shared" si="42"/>
        <v>-2.7422968627364153</v>
      </c>
      <c r="F78" s="44">
        <f>IF(AND(F$5-D$5 &lt;&gt; 0,F26 &lt;&gt; 0,D26 &lt;&gt; 0),(EXP(LN(F26/D26)/(F$5-D$5))-1)*100,0)</f>
        <v>-2.4579802659707162</v>
      </c>
      <c r="H78" s="40">
        <f t="shared" si="43"/>
        <v>22.96615632106289</v>
      </c>
      <c r="I78" s="40">
        <f t="shared" si="43"/>
        <v>21.558256338698719</v>
      </c>
      <c r="J78" s="40">
        <f t="shared" si="43"/>
        <v>20.7373357782228</v>
      </c>
      <c r="K78" s="40">
        <f t="shared" si="43"/>
        <v>18.962241941440389</v>
      </c>
      <c r="L78" s="40">
        <f t="shared" si="43"/>
        <v>15.782485961617605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3.9664593822852368E-2</v>
      </c>
      <c r="C80" s="44">
        <f t="shared" si="44"/>
        <v>-13.122266893888245</v>
      </c>
      <c r="D80" s="44">
        <f t="shared" si="44"/>
        <v>0.59883937945448551</v>
      </c>
      <c r="E80" s="44">
        <f t="shared" si="44"/>
        <v>-0.14402463927946085</v>
      </c>
      <c r="F80" s="44">
        <f>IF(AND(F$5-D$5 &lt;&gt; 0,F28 &lt;&gt; 0,D28 &lt;&gt; 0),(EXP(LN(F28/D28)/(F$5-D$5))-1)*100,0)</f>
        <v>0.102985177965631</v>
      </c>
      <c r="H80" s="44">
        <f>(B28/B$51)*100</f>
        <v>9.5546260252896467</v>
      </c>
      <c r="I80" s="44">
        <f>(C28/C$51)*100</f>
        <v>9.0693518588154181</v>
      </c>
      <c r="J80" s="44">
        <f>(D28/D$51)*100</f>
        <v>8.070375209887489</v>
      </c>
      <c r="K80" s="44">
        <f>(E28/E$51)*100</f>
        <v>8.1524928875412517</v>
      </c>
      <c r="L80" s="44">
        <f>(F28/F$51)*100</f>
        <v>7.7925461687838444</v>
      </c>
    </row>
    <row r="81" spans="1:12" x14ac:dyDescent="0.2">
      <c r="A81" t="str">
        <f>A29</f>
        <v>51 Skilled agricultural and related trades</v>
      </c>
      <c r="B81" s="49">
        <f t="shared" si="44"/>
        <v>3.6176032896876986</v>
      </c>
      <c r="C81" s="44">
        <f t="shared" si="44"/>
        <v>-24.553448338542449</v>
      </c>
      <c r="D81" s="49">
        <f t="shared" si="44"/>
        <v>0.27653397171449878</v>
      </c>
      <c r="E81" s="49">
        <f t="shared" si="44"/>
        <v>1.2708985141034468</v>
      </c>
      <c r="F81" s="44">
        <f>IF(AND(F$5-D$5 &lt;&gt; 0,F29 &lt;&gt; 0,D29 &lt;&gt; 0),(EXP(LN(F29/D29)/(F$5-D$5))-1)*100,0)</f>
        <v>0.93835287393360112</v>
      </c>
      <c r="H81" s="40">
        <f t="shared" ref="H81:L84" si="45">(B29/B$28)*100</f>
        <v>11.40207867227126</v>
      </c>
      <c r="I81" s="40">
        <f t="shared" si="45"/>
        <v>13.122884185635064</v>
      </c>
      <c r="J81" s="40">
        <f t="shared" si="45"/>
        <v>11.396203886323427</v>
      </c>
      <c r="K81" s="40">
        <f t="shared" si="45"/>
        <v>11.214810270801095</v>
      </c>
      <c r="L81" s="40">
        <f t="shared" si="45"/>
        <v>12.909159957384183</v>
      </c>
    </row>
    <row r="82" spans="1:12" x14ac:dyDescent="0.2">
      <c r="A82" t="str">
        <f>A30</f>
        <v>52 Skilled metal, electrical and electronic trades</v>
      </c>
      <c r="B82" s="49">
        <f t="shared" si="44"/>
        <v>1.3572093314184519</v>
      </c>
      <c r="C82" s="44">
        <f t="shared" si="44"/>
        <v>-13.288571597492904</v>
      </c>
      <c r="D82" s="49">
        <f t="shared" si="44"/>
        <v>0.21958738974623415</v>
      </c>
      <c r="E82" s="49">
        <f t="shared" si="44"/>
        <v>-0.41491308550299921</v>
      </c>
      <c r="F82" s="44">
        <f>IF(AND(F$5-D$5 &lt;&gt; 0,F30 &lt;&gt; 0,D30 &lt;&gt; 0),(EXP(LN(F30/D30)/(F$5-D$5))-1)*100,0)</f>
        <v>-0.20386053073211396</v>
      </c>
      <c r="H82" s="40">
        <f t="shared" si="45"/>
        <v>32.714546994280511</v>
      </c>
      <c r="I82" s="40">
        <f t="shared" si="45"/>
        <v>34.472325461761606</v>
      </c>
      <c r="J82" s="40">
        <f t="shared" si="45"/>
        <v>34.406337208344823</v>
      </c>
      <c r="K82" s="40">
        <f t="shared" si="45"/>
        <v>33.762658980540643</v>
      </c>
      <c r="L82" s="40">
        <f t="shared" si="45"/>
        <v>32.857848953325075</v>
      </c>
    </row>
    <row r="83" spans="1:12" x14ac:dyDescent="0.2">
      <c r="A83" t="str">
        <f>A31</f>
        <v>53 Skilled construction and building trades</v>
      </c>
      <c r="B83" s="49">
        <f t="shared" si="44"/>
        <v>-1.1086320496202395</v>
      </c>
      <c r="C83" s="44">
        <f t="shared" si="44"/>
        <v>-11.262216676353166</v>
      </c>
      <c r="D83" s="49">
        <f t="shared" si="44"/>
        <v>0.17343018697528745</v>
      </c>
      <c r="E83" s="49">
        <f t="shared" si="44"/>
        <v>-1.1065711973142434</v>
      </c>
      <c r="F83" s="44">
        <f>IF(AND(F$5-D$5 &lt;&gt; 0,F31 &lt;&gt; 0,D31 &lt;&gt; 0),(EXP(LN(F31/D31)/(F$5-D$5))-1)*100,0)</f>
        <v>-0.68173176395761592</v>
      </c>
      <c r="H83" s="40">
        <f t="shared" si="45"/>
        <v>29.946777977768175</v>
      </c>
      <c r="I83" s="40">
        <f t="shared" si="45"/>
        <v>28.595304972476338</v>
      </c>
      <c r="J83" s="40">
        <f t="shared" si="45"/>
        <v>29.207529777761852</v>
      </c>
      <c r="K83" s="40">
        <f t="shared" si="45"/>
        <v>28.595171374716543</v>
      </c>
      <c r="L83" s="40">
        <f t="shared" si="45"/>
        <v>25.955325025430543</v>
      </c>
    </row>
    <row r="84" spans="1:12" x14ac:dyDescent="0.2">
      <c r="A84" t="str">
        <f>A32</f>
        <v>54 Textiles, printing and other skilled trades</v>
      </c>
      <c r="B84" s="49">
        <f t="shared" si="44"/>
        <v>-2.0777275771360904</v>
      </c>
      <c r="C84" s="44">
        <f t="shared" si="44"/>
        <v>-8.8149803146192482</v>
      </c>
      <c r="D84" s="49">
        <f t="shared" si="44"/>
        <v>1.7303923465703086</v>
      </c>
      <c r="E84" s="49">
        <f t="shared" si="44"/>
        <v>0.53401730805955339</v>
      </c>
      <c r="F84" s="44">
        <f>IF(AND(F$5-D$5 &lt;&gt; 0,F32 &lt;&gt; 0,D32 &lt;&gt; 0),(EXP(LN(F32/D32)/(F$5-D$5))-1)*100,0)</f>
        <v>0.93123746319188072</v>
      </c>
      <c r="H84" s="40">
        <f t="shared" si="45"/>
        <v>25.936596355680063</v>
      </c>
      <c r="I84" s="40">
        <f t="shared" si="45"/>
        <v>23.809485380126993</v>
      </c>
      <c r="J84" s="40">
        <f t="shared" si="45"/>
        <v>24.989929127569891</v>
      </c>
      <c r="K84" s="40">
        <f t="shared" si="45"/>
        <v>26.427359373941716</v>
      </c>
      <c r="L84" s="40">
        <f t="shared" si="45"/>
        <v>28.277666063860181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0.86247461767714473</v>
      </c>
      <c r="C86" s="44">
        <f t="shared" si="46"/>
        <v>-4.9038843088819117</v>
      </c>
      <c r="D86" s="44">
        <f t="shared" si="46"/>
        <v>0.12785686657570405</v>
      </c>
      <c r="E86" s="44">
        <f t="shared" si="46"/>
        <v>0.47288965049134823</v>
      </c>
      <c r="F86" s="44">
        <f>IF(AND(F$5-D$5 &lt;&gt; 0,F34 &lt;&gt; 0,D34 &lt;&gt; 0),(EXP(LN(F34/D34)/(F$5-D$5))-1)*100,0)</f>
        <v>0.35774681820850418</v>
      </c>
      <c r="H86" s="44">
        <f>(B34/B$51)*100</f>
        <v>10.48495860658222</v>
      </c>
      <c r="I86" s="44">
        <f>(C34/C$51)*100</f>
        <v>10.28392373363028</v>
      </c>
      <c r="J86" s="44">
        <f>(D34/D$51)*100</f>
        <v>10.016837308161646</v>
      </c>
      <c r="K86" s="44">
        <f>(E34/E$51)*100</f>
        <v>9.8840987146575099</v>
      </c>
      <c r="L86" s="44">
        <f>(F34/F$51)*100</f>
        <v>10.047878583376077</v>
      </c>
    </row>
    <row r="87" spans="1:12" x14ac:dyDescent="0.2">
      <c r="A87" t="str">
        <f>A35</f>
        <v>61 Caring personal service occupations</v>
      </c>
      <c r="B87" s="49">
        <f t="shared" si="46"/>
        <v>0.76246401092487925</v>
      </c>
      <c r="C87" s="44">
        <f t="shared" si="46"/>
        <v>-4.0755147005047458</v>
      </c>
      <c r="D87" s="49">
        <f t="shared" si="46"/>
        <v>0.72303006906198064</v>
      </c>
      <c r="E87" s="49">
        <f t="shared" si="46"/>
        <v>0.56855027225584109</v>
      </c>
      <c r="F87" s="44">
        <f>IF(AND(F$5-D$5 &lt;&gt; 0,F35 &lt;&gt; 0,D35 &lt;&gt; 0),(EXP(LN(F35/D35)/(F$5-D$5))-1)*100,0)</f>
        <v>0.62001719467252858</v>
      </c>
      <c r="H87" s="40">
        <f t="shared" ref="H87:L89" si="47">(B35/B$34)*100</f>
        <v>73.100933024716028</v>
      </c>
      <c r="I87" s="40">
        <f t="shared" si="47"/>
        <v>72.811429829545077</v>
      </c>
      <c r="J87" s="40">
        <f t="shared" si="47"/>
        <v>73.445680505032087</v>
      </c>
      <c r="K87" s="40">
        <f t="shared" si="47"/>
        <v>75.654639677367058</v>
      </c>
      <c r="L87" s="40">
        <f t="shared" si="47"/>
        <v>76.378044385877004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1.3133059628869903</v>
      </c>
      <c r="C88" s="44">
        <f t="shared" si="46"/>
        <v>-8.1282613264555987</v>
      </c>
      <c r="D88" s="49">
        <f t="shared" si="46"/>
        <v>-1.4403407685957825</v>
      </c>
      <c r="E88" s="49">
        <f t="shared" si="46"/>
        <v>0.15267196614778822</v>
      </c>
      <c r="F88" s="44">
        <f>IF(AND(F$5-D$5 &lt;&gt; 0,F36 &lt;&gt; 0,D36 &lt;&gt; 0),(EXP(LN(F36/D36)/(F$5-D$5))-1)*100,0)</f>
        <v>-0.3811727806331211</v>
      </c>
      <c r="H88" s="40">
        <f t="shared" si="47"/>
        <v>25.778151393339311</v>
      </c>
      <c r="I88" s="40">
        <f t="shared" si="47"/>
        <v>26.242139604788221</v>
      </c>
      <c r="J88" s="40">
        <f t="shared" si="47"/>
        <v>25.352360340738407</v>
      </c>
      <c r="K88" s="40">
        <f t="shared" si="47"/>
        <v>23.428245273394456</v>
      </c>
      <c r="L88" s="40">
        <f t="shared" si="47"/>
        <v>22.69218081185975</v>
      </c>
    </row>
    <row r="89" spans="1:12" x14ac:dyDescent="0.2">
      <c r="A89" t="str">
        <f>A37</f>
        <v>63 Community and civil enforcement occupations</v>
      </c>
      <c r="B89" s="49">
        <f t="shared" si="46"/>
        <v>-3.315115664599777</v>
      </c>
      <c r="C89" s="44">
        <f t="shared" si="46"/>
        <v>20.771296842142384</v>
      </c>
      <c r="D89" s="49">
        <f t="shared" si="46"/>
        <v>-5.1446692420330509</v>
      </c>
      <c r="E89" s="49">
        <f t="shared" si="46"/>
        <v>0.61072723716295574</v>
      </c>
      <c r="F89" s="44">
        <f>IF(AND(F$5-D$5 &lt;&gt; 0,F37 &lt;&gt; 0,D37 &lt;&gt; 0),(EXP(LN(F37/D37)/(F$5-D$5))-1)*100,0)</f>
        <v>-1.3455288014472266</v>
      </c>
      <c r="H89" s="40">
        <f t="shared" si="47"/>
        <v>1.1209155819446714</v>
      </c>
      <c r="I89" s="40">
        <f t="shared" si="47"/>
        <v>0.94643056566668604</v>
      </c>
      <c r="J89" s="40">
        <f t="shared" si="47"/>
        <v>1.2019591542295114</v>
      </c>
      <c r="K89" s="40">
        <f t="shared" si="47"/>
        <v>0.91711504923848319</v>
      </c>
      <c r="L89" s="40">
        <f t="shared" si="47"/>
        <v>0.92977480226324327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-0.32750393295573055</v>
      </c>
      <c r="C91" s="44">
        <f t="shared" si="48"/>
        <v>7.7022645496982456E-2</v>
      </c>
      <c r="D91" s="44">
        <f t="shared" si="48"/>
        <v>0.30100728654434139</v>
      </c>
      <c r="E91" s="44">
        <f t="shared" si="48"/>
        <v>5.4209944476757421E-2</v>
      </c>
      <c r="F91" s="44">
        <f t="shared" ref="F91:F93" si="49">IF(AND(F$5-D$5 &lt;&gt; 0,F39 &lt;&gt; 0,D39 &lt;&gt; 0),(EXP(LN(F39/D39)/(F$5-D$5))-1)*100,0)</f>
        <v>0.13640817778524106</v>
      </c>
      <c r="H91" s="44">
        <f>(B39/B$51)*100</f>
        <v>7.8061293057136911</v>
      </c>
      <c r="I91" s="44">
        <f>(C39/C$51)*100</f>
        <v>7.3014771152624451</v>
      </c>
      <c r="J91" s="44">
        <f>(D39/D$51)*100</f>
        <v>7.4843501854649856</v>
      </c>
      <c r="K91" s="44">
        <f>(E39/E$51)*100</f>
        <v>7.4492478262353057</v>
      </c>
      <c r="L91" s="44">
        <f>(F39/F$51)*100</f>
        <v>7.2629736351626129</v>
      </c>
    </row>
    <row r="92" spans="1:12" s="30" customFormat="1" x14ac:dyDescent="0.2">
      <c r="A92" t="str">
        <f>A40</f>
        <v>71 Sales occupations</v>
      </c>
      <c r="B92" s="49">
        <f t="shared" si="48"/>
        <v>-0.90215671255043928</v>
      </c>
      <c r="C92" s="44">
        <f t="shared" si="48"/>
        <v>-0.28286755447229917</v>
      </c>
      <c r="D92" s="49">
        <f t="shared" si="48"/>
        <v>-0.18419942001628442</v>
      </c>
      <c r="E92" s="49">
        <f t="shared" si="48"/>
        <v>-0.26289072737976094</v>
      </c>
      <c r="F92" s="44">
        <f t="shared" si="49"/>
        <v>-0.23666718706285561</v>
      </c>
      <c r="G92"/>
      <c r="H92" s="40">
        <f>(B40/B$34)*100</f>
        <v>60.428486004655014</v>
      </c>
      <c r="I92" s="40">
        <f t="shared" ref="H92:L93" si="50">(C40/C$34)*100</f>
        <v>56.309289565321563</v>
      </c>
      <c r="J92" s="40">
        <f t="shared" si="50"/>
        <v>59.045533507770585</v>
      </c>
      <c r="K92" s="40">
        <f t="shared" si="50"/>
        <v>58.131150704020463</v>
      </c>
      <c r="L92" s="40">
        <f t="shared" si="50"/>
        <v>54.011688869874611</v>
      </c>
    </row>
    <row r="93" spans="1:12" s="30" customFormat="1" x14ac:dyDescent="0.2">
      <c r="A93" t="str">
        <f>A41</f>
        <v>72 Customer service occupations</v>
      </c>
      <c r="B93" s="49">
        <f t="shared" si="48"/>
        <v>2.0417843386520973</v>
      </c>
      <c r="C93" s="44">
        <f t="shared" si="48"/>
        <v>1.4565760866495303</v>
      </c>
      <c r="D93" s="49">
        <f t="shared" si="48"/>
        <v>2.0494159275950663</v>
      </c>
      <c r="E93" s="49">
        <f t="shared" si="48"/>
        <v>1.0617274425751999</v>
      </c>
      <c r="F93" s="44">
        <f t="shared" si="49"/>
        <v>1.3898901900176508</v>
      </c>
      <c r="G93"/>
      <c r="H93" s="40">
        <f t="shared" si="50"/>
        <v>14.022254323620384</v>
      </c>
      <c r="I93" s="40">
        <f t="shared" si="50"/>
        <v>14.689653098802854</v>
      </c>
      <c r="J93" s="40">
        <f t="shared" si="50"/>
        <v>15.672163857312817</v>
      </c>
      <c r="K93" s="40">
        <f t="shared" si="50"/>
        <v>17.234828949627971</v>
      </c>
      <c r="L93" s="40">
        <f t="shared" si="50"/>
        <v>18.271963593631401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2.6128399789857371</v>
      </c>
      <c r="C95" s="44">
        <f t="shared" si="51"/>
        <v>-16.606384456627666</v>
      </c>
      <c r="D95" s="44">
        <f t="shared" si="51"/>
        <v>0.17358825451694315</v>
      </c>
      <c r="E95" s="44">
        <f t="shared" si="51"/>
        <v>-0.38857092044738417</v>
      </c>
      <c r="F95" s="44">
        <f>IF(AND(F$5-D$5 &lt;&gt; 0,F43 &lt;&gt; 0,D43 &lt;&gt; 0),(EXP(LN(F43/D43)/(F$5-D$5))-1)*100,0)</f>
        <v>-0.20153593405918269</v>
      </c>
      <c r="H95" s="44">
        <f>(B43/B$51)*100</f>
        <v>4.9109908580415924</v>
      </c>
      <c r="I95" s="44">
        <f>(C43/C$51)*100</f>
        <v>5.1599988670088743</v>
      </c>
      <c r="J95" s="44">
        <f>(D43/D$51)*100</f>
        <v>4.4074906964351346</v>
      </c>
      <c r="K95" s="44">
        <f>(E43/E$51)*100</f>
        <v>4.3590254867154714</v>
      </c>
      <c r="L95" s="44">
        <f>(F43/F$51)*100</f>
        <v>4.0656453370482764</v>
      </c>
    </row>
    <row r="96" spans="1:12" x14ac:dyDescent="0.2">
      <c r="A96" t="str">
        <f>A44</f>
        <v>81 Process, plant and machine operatives</v>
      </c>
      <c r="B96" s="49">
        <f t="shared" si="51"/>
        <v>0.74002564328612408</v>
      </c>
      <c r="C96" s="44">
        <f t="shared" si="51"/>
        <v>-11.897144082804346</v>
      </c>
      <c r="D96" s="49">
        <f t="shared" si="51"/>
        <v>1.1976601372452045</v>
      </c>
      <c r="E96" s="49">
        <f t="shared" si="51"/>
        <v>-0.50750197980659051</v>
      </c>
      <c r="F96" s="44">
        <f>IF(AND(F$5-D$5 &lt;&gt; 0,F44 &lt;&gt; 0,D44 &lt;&gt; 0),(EXP(LN(F44/D44)/(F$5-D$5))-1)*100,0)</f>
        <v>5.7668839702107455E-2</v>
      </c>
      <c r="H96" s="40">
        <f>(B44/B$43)*100</f>
        <v>30.537031041247285</v>
      </c>
      <c r="I96" s="40">
        <f t="shared" ref="H96:L97" si="52">(C44/C$43)*100</f>
        <v>28.367966701178442</v>
      </c>
      <c r="J96" s="40">
        <f t="shared" si="52"/>
        <v>29.969906768676598</v>
      </c>
      <c r="K96" s="40">
        <f t="shared" si="52"/>
        <v>31.53345763870708</v>
      </c>
      <c r="L96" s="40">
        <f t="shared" si="52"/>
        <v>31.1589803303366</v>
      </c>
    </row>
    <row r="97" spans="1:12" x14ac:dyDescent="0.2">
      <c r="A97" t="str">
        <f>A45</f>
        <v>82 Transport and mobile machine drivers and operatives</v>
      </c>
      <c r="B97" s="49">
        <f t="shared" si="51"/>
        <v>3.4046792616568178</v>
      </c>
      <c r="C97" s="44">
        <f t="shared" si="51"/>
        <v>-18.471354190980637</v>
      </c>
      <c r="D97" s="49">
        <f t="shared" si="51"/>
        <v>-0.27777292502657591</v>
      </c>
      <c r="E97" s="49">
        <f t="shared" si="51"/>
        <v>-0.33422214741508638</v>
      </c>
      <c r="F97" s="44">
        <f>IF(AND(F$5-D$5 &lt;&gt; 0,F45 &lt;&gt; 0,D45 &lt;&gt; 0),(EXP(LN(F45/D45)/(F$5-D$5))-1)*100,0)</f>
        <v>-0.31540929127982231</v>
      </c>
      <c r="H97" s="40">
        <f t="shared" si="52"/>
        <v>69.462968958752725</v>
      </c>
      <c r="I97" s="40">
        <f t="shared" si="52"/>
        <v>71.632033298821568</v>
      </c>
      <c r="J97" s="40">
        <f t="shared" si="52"/>
        <v>70.030093231323391</v>
      </c>
      <c r="K97" s="40">
        <f t="shared" si="52"/>
        <v>68.466542361292923</v>
      </c>
      <c r="L97" s="40">
        <f t="shared" si="52"/>
        <v>68.84101966966341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0.18081860448959652</v>
      </c>
      <c r="C99" s="44">
        <f t="shared" si="53"/>
        <v>-9.1218642624195212</v>
      </c>
      <c r="D99" s="44">
        <f t="shared" si="53"/>
        <v>-5.7796622944028542E-3</v>
      </c>
      <c r="E99" s="44">
        <f t="shared" si="53"/>
        <v>-0.31003328498002691</v>
      </c>
      <c r="F99" s="44">
        <f>IF(AND(F$5-D$5 &lt;&gt; 0,F47 &lt;&gt; 0,D47 &lt;&gt; 0),(EXP(LN(F47/D47)/(F$5-D$5))-1)*100,0)</f>
        <v>-0.20871841189777918</v>
      </c>
      <c r="H99" s="44">
        <f>(B47/B$51)*100</f>
        <v>12.053686034346921</v>
      </c>
      <c r="I99" s="44">
        <f>(C47/C$51)*100</f>
        <v>11.506197644940089</v>
      </c>
      <c r="J99" s="44">
        <f>(D47/D$51)*100</f>
        <v>10.710265429440584</v>
      </c>
      <c r="K99" s="44">
        <f>(E47/E$51)*100</f>
        <v>10.49800021720602</v>
      </c>
      <c r="L99" s="44">
        <f>(F47/F$51)*100</f>
        <v>9.868916217987973</v>
      </c>
    </row>
    <row r="100" spans="1:12" x14ac:dyDescent="0.2">
      <c r="A100" t="str">
        <f>A48</f>
        <v>91 Elementary trades and related occupations</v>
      </c>
      <c r="B100" s="49">
        <f t="shared" si="53"/>
        <v>-2.6234612375766297</v>
      </c>
      <c r="C100" s="44">
        <f t="shared" si="53"/>
        <v>-11.584613230070829</v>
      </c>
      <c r="D100" s="49">
        <f t="shared" si="53"/>
        <v>12.560927453779879</v>
      </c>
      <c r="E100" s="49">
        <f t="shared" si="53"/>
        <v>0.9923921149636028</v>
      </c>
      <c r="F100" s="44">
        <f>IF(AND(F$5-D$5 &lt;&gt; 0,F48 &lt;&gt; 0,D48 &lt;&gt; 0),(EXP(LN(F48/D48)/(F$5-D$5))-1)*100,0)</f>
        <v>4.7100403598717033</v>
      </c>
      <c r="H100" s="40">
        <f t="shared" ref="H100:L101" si="54">(B48/B$47)*100</f>
        <v>11.669912123616358</v>
      </c>
      <c r="I100" s="40">
        <f t="shared" si="54"/>
        <v>10.417094776845914</v>
      </c>
      <c r="J100" s="40">
        <f t="shared" si="54"/>
        <v>10.134797069048698</v>
      </c>
      <c r="K100" s="40">
        <f t="shared" si="54"/>
        <v>18.318034758758227</v>
      </c>
      <c r="L100" s="40">
        <f t="shared" si="54"/>
        <v>20.856957655825589</v>
      </c>
    </row>
    <row r="101" spans="1:12" x14ac:dyDescent="0.2">
      <c r="A101" t="str">
        <f>A49</f>
        <v>92 Elementary administration and service occupations</v>
      </c>
      <c r="B101" s="49">
        <f t="shared" si="53"/>
        <v>0.53416985719960675</v>
      </c>
      <c r="C101" s="44">
        <f t="shared" si="53"/>
        <v>-8.8354849655693393</v>
      </c>
      <c r="D101" s="49">
        <f t="shared" si="53"/>
        <v>-1.8971052802167931</v>
      </c>
      <c r="E101" s="49">
        <f t="shared" si="53"/>
        <v>-0.62432140840994466</v>
      </c>
      <c r="F101" s="44">
        <f>IF(AND(F$5-D$5 &lt;&gt; 0,F49 &lt;&gt; 0,D49 &lt;&gt; 0),(EXP(LN(F49/D49)/(F$5-D$5))-1)*100,0)</f>
        <v>-1.0504069828626061</v>
      </c>
      <c r="H101" s="40">
        <f t="shared" si="54"/>
        <v>88.330087876383629</v>
      </c>
      <c r="I101" s="40">
        <f t="shared" si="54"/>
        <v>89.582905223154086</v>
      </c>
      <c r="J101" s="40">
        <f t="shared" si="54"/>
        <v>89.865202930951298</v>
      </c>
      <c r="K101" s="40">
        <f t="shared" si="54"/>
        <v>81.68196524124177</v>
      </c>
      <c r="L101" s="40">
        <f t="shared" si="54"/>
        <v>79.143042344174404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1.3518283101180195</v>
      </c>
      <c r="C103" s="206">
        <f t="shared" ref="C103" si="56">IF(AND(D$5-C$5 &lt;&gt; 0,D51 &lt;&gt; 0,C51 &lt;&gt; 0),(EXP(LN(D51/C51)/(D$5-C$5))-1)*100,0)</f>
        <v>-2.3682654469086351</v>
      </c>
      <c r="D103" s="50">
        <f>IF(AND(E$5-D$5 &lt;&gt; 0,E51 &lt;&gt; 0,D51 &lt;&gt; 0),(EXP(LN(E51/D51)/(E$5-D$5))-1)*100,0)</f>
        <v>0.39535733316045096</v>
      </c>
      <c r="E103" s="50">
        <f>IF(AND(F$5-E$5 &lt;&gt; 0,F51 &lt;&gt; 0,E51 &lt;&gt; 0),(EXP(LN(F51/E51)/(F$5-E$5))-1)*100,0)</f>
        <v>0.30790559242128701</v>
      </c>
      <c r="F103" s="206">
        <f>IF(AND(F$5-D$5 &lt;&gt; 0,F51 &lt;&gt; 0,D51 &lt;&gt; 0),(EXP(LN(F51/D51)/(F$5-D$5))-1)*100,0)</f>
        <v>0.33704770528932837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Brighton and Hove East Sussex West Sussex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19.937677380486456</v>
      </c>
      <c r="C9" s="330">
        <v>41.932731132933675</v>
      </c>
      <c r="D9" s="330">
        <f>SUM(B9:C9)</f>
        <v>61.870408513420131</v>
      </c>
      <c r="E9" s="331"/>
      <c r="F9" s="330">
        <v>26.352700367890655</v>
      </c>
      <c r="G9" s="330">
        <v>47.468041116250447</v>
      </c>
      <c r="H9" s="330">
        <f>SUM(F9:G9)</f>
        <v>73.820741484141109</v>
      </c>
      <c r="I9" s="331"/>
      <c r="J9" s="330">
        <v>30.099059234977577</v>
      </c>
      <c r="K9" s="330">
        <v>42.002847240392164</v>
      </c>
      <c r="L9" s="330">
        <f>SUM(J9:K9)</f>
        <v>72.101906475369745</v>
      </c>
      <c r="M9" s="236"/>
      <c r="N9" s="328">
        <f>IF(B9&gt;0,(EXP(LN(F9/B9)/($F$6-$B$6))-1)*100,0)</f>
        <v>5.7377614880789185</v>
      </c>
      <c r="O9" s="328">
        <f>IF(F9&gt;0,(EXP(LN(J9/F9)/($J$6-$F$6))-1)*100,0)</f>
        <v>0.89009241286159835</v>
      </c>
      <c r="P9" s="328"/>
      <c r="Q9" s="328">
        <f>IF(C9&gt;0,(EXP(LN(G9/C9)/($F$6-$B$6))-1)*100,0)</f>
        <v>2.5108021922725543</v>
      </c>
      <c r="R9" s="328">
        <f>IF(G9&gt;0,(EXP(LN(K9/G9)/($J$6-$F$6))-1)*100,0)</f>
        <v>-0.81214585400833927</v>
      </c>
      <c r="S9" s="327"/>
      <c r="T9" s="328">
        <f>IF(D9&gt;0,(EXP(LN(H9/D9)/($F$6-$B$6))-1)*100,0)</f>
        <v>3.5950689761925503</v>
      </c>
      <c r="U9" s="328">
        <f>IF(H9&gt;0,(EXP(LN(L9/H9)/($J$6-$F$6))-1)*100,0)</f>
        <v>-0.15693842931144841</v>
      </c>
    </row>
    <row r="10" spans="1:21" x14ac:dyDescent="0.2">
      <c r="A10" s="329" t="str">
        <f>name!D5</f>
        <v>12 Other managers and proprietors</v>
      </c>
      <c r="B10" s="330">
        <v>12.808749732972966</v>
      </c>
      <c r="C10" s="330">
        <v>17.130909158417168</v>
      </c>
      <c r="D10" s="330">
        <f t="shared" ref="D10:D33" si="0">SUM(B10:C10)</f>
        <v>29.939658891390135</v>
      </c>
      <c r="E10" s="331"/>
      <c r="F10" s="330">
        <v>14.164148965078772</v>
      </c>
      <c r="G10" s="330">
        <v>16.75909955019954</v>
      </c>
      <c r="H10" s="330">
        <f t="shared" ref="H10:H33" si="1">SUM(F10:G10)</f>
        <v>30.92324851527831</v>
      </c>
      <c r="I10" s="331"/>
      <c r="J10" s="330">
        <v>15.266789559959848</v>
      </c>
      <c r="K10" s="330">
        <v>21.274843573850521</v>
      </c>
      <c r="L10" s="330">
        <f t="shared" ref="L10:L33" si="2">SUM(J10:K10)</f>
        <v>36.541633133810372</v>
      </c>
      <c r="M10" s="236"/>
      <c r="N10" s="328">
        <f t="shared" ref="N10:N36" si="3">IF(B10&gt;0,(EXP(LN(F10/B10)/($F$6-$B$6))-1)*100,0)</f>
        <v>2.0320820979882859</v>
      </c>
      <c r="O10" s="328">
        <f t="shared" ref="O10:O34" si="4">IF(F10&gt;0,(EXP(LN(J10/F10)/($J$6-$F$6))-1)*100,0)</f>
        <v>0.50102294899188049</v>
      </c>
      <c r="P10" s="328"/>
      <c r="Q10" s="328">
        <f t="shared" ref="Q10:Q34" si="5">IF(C10&gt;0,(EXP(LN(G10/C10)/($F$6-$B$6))-1)*100,0)</f>
        <v>-0.43789876485903489</v>
      </c>
      <c r="R10" s="328">
        <f t="shared" ref="R10:R34" si="6">IF(G10&gt;0,(EXP(LN(K10/G10)/($J$6-$F$6))-1)*100,0)</f>
        <v>1.6032764294351631</v>
      </c>
      <c r="S10" s="327"/>
      <c r="T10" s="328">
        <f t="shared" ref="T10:T34" si="7">IF(D10&gt;0,(EXP(LN(H10/D10)/($F$6-$B$6))-1)*100,0)</f>
        <v>0.64858011634238988</v>
      </c>
      <c r="U10" s="328">
        <f t="shared" ref="U10:U34" si="8">IF(H10&gt;0,(EXP(LN(L10/H10)/($J$6-$F$6))-1)*100,0)</f>
        <v>1.1191761993611271</v>
      </c>
    </row>
    <row r="11" spans="1:21" x14ac:dyDescent="0.2">
      <c r="A11" s="329" t="str">
        <f>name!D6</f>
        <v>21 Science, research, engineering and technology professionals</v>
      </c>
      <c r="B11" s="330">
        <v>10.444640390671513</v>
      </c>
      <c r="C11" s="330">
        <v>37.437508883443236</v>
      </c>
      <c r="D11" s="330">
        <f t="shared" si="0"/>
        <v>47.882149274114752</v>
      </c>
      <c r="E11" s="331"/>
      <c r="F11" s="330">
        <v>13.635112299837076</v>
      </c>
      <c r="G11" s="330">
        <v>41.868005339742034</v>
      </c>
      <c r="H11" s="330">
        <f t="shared" si="1"/>
        <v>55.503117639579109</v>
      </c>
      <c r="I11" s="331"/>
      <c r="J11" s="330">
        <v>22.008938036642377</v>
      </c>
      <c r="K11" s="330">
        <v>54.421070699957703</v>
      </c>
      <c r="L11" s="330">
        <f t="shared" si="2"/>
        <v>76.430008736600087</v>
      </c>
      <c r="M11" s="236"/>
      <c r="N11" s="328">
        <f t="shared" si="3"/>
        <v>5.4758528053233446</v>
      </c>
      <c r="O11" s="328">
        <f t="shared" si="4"/>
        <v>3.2434934247129066</v>
      </c>
      <c r="P11" s="328"/>
      <c r="Q11" s="328">
        <f t="shared" si="5"/>
        <v>2.2621844615381859</v>
      </c>
      <c r="R11" s="328">
        <f t="shared" si="6"/>
        <v>1.7635668477028243</v>
      </c>
      <c r="S11" s="327"/>
      <c r="T11" s="328">
        <f t="shared" si="7"/>
        <v>2.9979897316369186</v>
      </c>
      <c r="U11" s="328">
        <f t="shared" si="8"/>
        <v>2.1558171421158567</v>
      </c>
    </row>
    <row r="12" spans="1:21" x14ac:dyDescent="0.2">
      <c r="A12" s="329" t="str">
        <f>name!D7</f>
        <v>22 Health professionals</v>
      </c>
      <c r="B12" s="330">
        <v>25.277455678327076</v>
      </c>
      <c r="C12" s="330">
        <v>6.6483750728481112</v>
      </c>
      <c r="D12" s="330">
        <f t="shared" si="0"/>
        <v>31.925830751175187</v>
      </c>
      <c r="E12" s="331"/>
      <c r="F12" s="330">
        <v>29.120375294464665</v>
      </c>
      <c r="G12" s="330">
        <v>8.4849042803485801</v>
      </c>
      <c r="H12" s="330">
        <f t="shared" si="1"/>
        <v>37.605279574813245</v>
      </c>
      <c r="I12" s="331"/>
      <c r="J12" s="330">
        <v>28.813682324127146</v>
      </c>
      <c r="K12" s="330">
        <v>8.6035107407515365</v>
      </c>
      <c r="L12" s="330">
        <f t="shared" si="2"/>
        <v>37.417193064878681</v>
      </c>
      <c r="M12" s="236"/>
      <c r="N12" s="328">
        <f t="shared" si="3"/>
        <v>2.8709432554169467</v>
      </c>
      <c r="O12" s="328">
        <f t="shared" si="4"/>
        <v>-7.0560135148090009E-2</v>
      </c>
      <c r="P12" s="328"/>
      <c r="Q12" s="328">
        <f t="shared" si="5"/>
        <v>4.9992717618041249</v>
      </c>
      <c r="R12" s="328">
        <f t="shared" si="6"/>
        <v>9.2587689612444457E-2</v>
      </c>
      <c r="S12" s="327"/>
      <c r="T12" s="328">
        <f t="shared" si="7"/>
        <v>3.328785053588601</v>
      </c>
      <c r="U12" s="328">
        <f t="shared" si="8"/>
        <v>-3.3422069302069257E-2</v>
      </c>
    </row>
    <row r="13" spans="1:21" x14ac:dyDescent="0.2">
      <c r="A13" s="329" t="str">
        <f>name!D8</f>
        <v>23 Teaching and other educational professionals</v>
      </c>
      <c r="B13" s="330">
        <v>25.579810441166391</v>
      </c>
      <c r="C13" s="330">
        <v>11.519008064279751</v>
      </c>
      <c r="D13" s="330">
        <f t="shared" si="0"/>
        <v>37.09881850544614</v>
      </c>
      <c r="E13" s="331"/>
      <c r="F13" s="330">
        <v>27.943667053495105</v>
      </c>
      <c r="G13" s="330">
        <v>12.482825969185487</v>
      </c>
      <c r="H13" s="330">
        <f t="shared" si="1"/>
        <v>40.426493022680589</v>
      </c>
      <c r="I13" s="331"/>
      <c r="J13" s="330">
        <v>28.308774902476177</v>
      </c>
      <c r="K13" s="330">
        <v>13.195927625254638</v>
      </c>
      <c r="L13" s="330">
        <f t="shared" si="2"/>
        <v>41.504702527730814</v>
      </c>
      <c r="M13" s="236"/>
      <c r="N13" s="328">
        <f t="shared" si="3"/>
        <v>1.7834612119738358</v>
      </c>
      <c r="O13" s="328">
        <f t="shared" si="4"/>
        <v>8.6578999037745241E-2</v>
      </c>
      <c r="P13" s="328"/>
      <c r="Q13" s="328">
        <f t="shared" si="5"/>
        <v>1.6200880076240987</v>
      </c>
      <c r="R13" s="328">
        <f t="shared" si="6"/>
        <v>0.37104996966186299</v>
      </c>
      <c r="S13" s="327"/>
      <c r="T13" s="328">
        <f t="shared" si="7"/>
        <v>1.7328468715575696</v>
      </c>
      <c r="U13" s="328">
        <f t="shared" si="8"/>
        <v>0.17563002788816284</v>
      </c>
    </row>
    <row r="14" spans="1:21" x14ac:dyDescent="0.2">
      <c r="A14" s="329" t="str">
        <f>name!D9</f>
        <v>24 Business, media and public service professionals</v>
      </c>
      <c r="B14" s="330">
        <v>20.873096420051557</v>
      </c>
      <c r="C14" s="330">
        <v>29.089315858391455</v>
      </c>
      <c r="D14" s="330">
        <f t="shared" si="0"/>
        <v>49.962412278443011</v>
      </c>
      <c r="E14" s="331"/>
      <c r="F14" s="330">
        <v>28.03630995188087</v>
      </c>
      <c r="G14" s="330">
        <v>33.448116109037024</v>
      </c>
      <c r="H14" s="330">
        <f t="shared" si="1"/>
        <v>61.484426060917897</v>
      </c>
      <c r="I14" s="331"/>
      <c r="J14" s="330">
        <v>32.420937152870664</v>
      </c>
      <c r="K14" s="330">
        <v>38.165616720765385</v>
      </c>
      <c r="L14" s="330">
        <f t="shared" si="2"/>
        <v>70.586553873636049</v>
      </c>
      <c r="M14" s="236"/>
      <c r="N14" s="328">
        <f t="shared" si="3"/>
        <v>6.0783594792305884</v>
      </c>
      <c r="O14" s="328">
        <f t="shared" si="4"/>
        <v>0.9734001413743032</v>
      </c>
      <c r="P14" s="328"/>
      <c r="Q14" s="328">
        <f t="shared" si="5"/>
        <v>2.8318457119281604</v>
      </c>
      <c r="R14" s="328">
        <f t="shared" si="6"/>
        <v>0.88347688266956492</v>
      </c>
      <c r="S14" s="327"/>
      <c r="T14" s="328">
        <f t="shared" si="7"/>
        <v>4.2375859448610331</v>
      </c>
      <c r="U14" s="328">
        <f t="shared" si="8"/>
        <v>0.92462020034456138</v>
      </c>
    </row>
    <row r="15" spans="1:21" x14ac:dyDescent="0.2">
      <c r="A15" s="329" t="str">
        <f>name!D10</f>
        <v>31 Science, engineering and technology associate professionals</v>
      </c>
      <c r="B15" s="330">
        <v>3.9389424994575766</v>
      </c>
      <c r="C15" s="330">
        <v>8.5176811006524868</v>
      </c>
      <c r="D15" s="330">
        <f t="shared" si="0"/>
        <v>12.456623600110063</v>
      </c>
      <c r="E15" s="331"/>
      <c r="F15" s="330">
        <v>4.9435541864503856</v>
      </c>
      <c r="G15" s="330">
        <v>10.793035126489176</v>
      </c>
      <c r="H15" s="330">
        <f t="shared" si="1"/>
        <v>15.736589312939561</v>
      </c>
      <c r="I15" s="331"/>
      <c r="J15" s="330">
        <v>6.1883643323344577</v>
      </c>
      <c r="K15" s="330">
        <v>9.731568368878019</v>
      </c>
      <c r="L15" s="330">
        <f t="shared" si="2"/>
        <v>15.919932701212478</v>
      </c>
      <c r="M15" s="236"/>
      <c r="N15" s="328">
        <f t="shared" si="3"/>
        <v>4.6482406974994728</v>
      </c>
      <c r="O15" s="328">
        <f t="shared" si="4"/>
        <v>1.5085065799187003</v>
      </c>
      <c r="P15" s="328"/>
      <c r="Q15" s="328">
        <f t="shared" si="5"/>
        <v>4.8490362460842373</v>
      </c>
      <c r="R15" s="328">
        <f t="shared" si="6"/>
        <v>-0.68779683027681005</v>
      </c>
      <c r="S15" s="327"/>
      <c r="T15" s="328">
        <f t="shared" si="7"/>
        <v>4.7857084210126466</v>
      </c>
      <c r="U15" s="328">
        <f t="shared" si="8"/>
        <v>7.7252642678549144E-2</v>
      </c>
    </row>
    <row r="16" spans="1:21" x14ac:dyDescent="0.2">
      <c r="A16" s="329" t="str">
        <f>name!D11</f>
        <v>32 Health and social care associate professionals</v>
      </c>
      <c r="B16" s="330">
        <v>11.435464535365565</v>
      </c>
      <c r="C16" s="330">
        <v>2.9128380538680938</v>
      </c>
      <c r="D16" s="330">
        <f t="shared" si="0"/>
        <v>14.348302589233658</v>
      </c>
      <c r="E16" s="331"/>
      <c r="F16" s="330">
        <v>13.207448482123375</v>
      </c>
      <c r="G16" s="330">
        <v>3.3538028581429926</v>
      </c>
      <c r="H16" s="330">
        <f t="shared" si="1"/>
        <v>16.561251340266367</v>
      </c>
      <c r="I16" s="331"/>
      <c r="J16" s="330">
        <v>24.039128851826039</v>
      </c>
      <c r="K16" s="330">
        <v>4.8105939053457805</v>
      </c>
      <c r="L16" s="330">
        <f t="shared" si="2"/>
        <v>28.849722757171818</v>
      </c>
      <c r="M16" s="236"/>
      <c r="N16" s="328">
        <f t="shared" si="3"/>
        <v>2.9231389354790416</v>
      </c>
      <c r="O16" s="328">
        <f t="shared" si="4"/>
        <v>4.0734584232082094</v>
      </c>
      <c r="P16" s="328"/>
      <c r="Q16" s="328">
        <f t="shared" si="5"/>
        <v>2.8594595666191713</v>
      </c>
      <c r="R16" s="328">
        <f t="shared" si="6"/>
        <v>2.4339871933090507</v>
      </c>
      <c r="S16" s="327"/>
      <c r="T16" s="328">
        <f t="shared" si="7"/>
        <v>2.9102241811133078</v>
      </c>
      <c r="U16" s="328">
        <f t="shared" si="8"/>
        <v>3.7695419501310168</v>
      </c>
    </row>
    <row r="17" spans="1:21" x14ac:dyDescent="0.2">
      <c r="A17" s="329" t="str">
        <f>name!D12</f>
        <v>33 Protective service occupations</v>
      </c>
      <c r="B17" s="330">
        <v>2.4809249843166912</v>
      </c>
      <c r="C17" s="330">
        <v>8.4595274051201699</v>
      </c>
      <c r="D17" s="330">
        <f t="shared" si="0"/>
        <v>10.94045238943686</v>
      </c>
      <c r="E17" s="331"/>
      <c r="F17" s="330">
        <v>3.1624095710288129</v>
      </c>
      <c r="G17" s="330">
        <v>8.5622009675202513</v>
      </c>
      <c r="H17" s="330">
        <f t="shared" si="1"/>
        <v>11.724610538549065</v>
      </c>
      <c r="I17" s="331"/>
      <c r="J17" s="330">
        <v>3.6739147504045508</v>
      </c>
      <c r="K17" s="330">
        <v>7.2097747654124262</v>
      </c>
      <c r="L17" s="330">
        <f t="shared" si="2"/>
        <v>10.883689515816977</v>
      </c>
      <c r="M17" s="236"/>
      <c r="N17" s="328">
        <f t="shared" si="3"/>
        <v>4.9737946505417741</v>
      </c>
      <c r="O17" s="328">
        <f t="shared" si="4"/>
        <v>1.0045017426366654</v>
      </c>
      <c r="P17" s="328"/>
      <c r="Q17" s="328">
        <f t="shared" si="5"/>
        <v>0.2415707069430395</v>
      </c>
      <c r="R17" s="328">
        <f t="shared" si="6"/>
        <v>-1.1395873985125871</v>
      </c>
      <c r="S17" s="327"/>
      <c r="T17" s="328">
        <f t="shared" si="7"/>
        <v>1.3940870030251462</v>
      </c>
      <c r="U17" s="328">
        <f t="shared" si="8"/>
        <v>-0.49493649026557396</v>
      </c>
    </row>
    <row r="18" spans="1:21" x14ac:dyDescent="0.2">
      <c r="A18" s="329" t="str">
        <f>name!D13</f>
        <v>34 Culture, media and sports occupations</v>
      </c>
      <c r="B18" s="330">
        <v>9.1793187636938516</v>
      </c>
      <c r="C18" s="330">
        <v>10.882578759294965</v>
      </c>
      <c r="D18" s="330">
        <f t="shared" si="0"/>
        <v>20.061897522988815</v>
      </c>
      <c r="E18" s="331"/>
      <c r="F18" s="330">
        <v>9.8713435561015093</v>
      </c>
      <c r="G18" s="330">
        <v>9.3388687409091631</v>
      </c>
      <c r="H18" s="330">
        <f t="shared" si="1"/>
        <v>19.210212297010671</v>
      </c>
      <c r="I18" s="331"/>
      <c r="J18" s="330">
        <v>9.5621264757363402</v>
      </c>
      <c r="K18" s="330">
        <v>9.3216024145871668</v>
      </c>
      <c r="L18" s="330">
        <f t="shared" si="2"/>
        <v>18.883728890323507</v>
      </c>
      <c r="M18" s="236"/>
      <c r="N18" s="328">
        <f t="shared" si="3"/>
        <v>1.4642765385486811</v>
      </c>
      <c r="O18" s="328">
        <f t="shared" si="4"/>
        <v>-0.21194728979633259</v>
      </c>
      <c r="P18" s="327"/>
      <c r="Q18" s="328">
        <f t="shared" si="5"/>
        <v>-3.0132312390130145</v>
      </c>
      <c r="R18" s="328">
        <f t="shared" si="6"/>
        <v>-1.2336427492165569E-2</v>
      </c>
      <c r="S18" s="327"/>
      <c r="T18" s="328">
        <f t="shared" si="7"/>
        <v>-0.86385399962173315</v>
      </c>
      <c r="U18" s="328">
        <f t="shared" si="8"/>
        <v>-0.11421061064387228</v>
      </c>
    </row>
    <row r="19" spans="1:21" x14ac:dyDescent="0.2">
      <c r="A19" s="329" t="str">
        <f>name!D14</f>
        <v>35 Business and public service associate professionals</v>
      </c>
      <c r="B19" s="330">
        <v>25.40574189525741</v>
      </c>
      <c r="C19" s="330">
        <v>28.057327130110426</v>
      </c>
      <c r="D19" s="330">
        <f t="shared" si="0"/>
        <v>53.463069025367837</v>
      </c>
      <c r="E19" s="331"/>
      <c r="F19" s="330">
        <v>28.223401805876779</v>
      </c>
      <c r="G19" s="330">
        <v>30.340862529807488</v>
      </c>
      <c r="H19" s="330">
        <f t="shared" si="1"/>
        <v>58.564264335684271</v>
      </c>
      <c r="I19" s="331"/>
      <c r="J19" s="330">
        <v>31.336728076614222</v>
      </c>
      <c r="K19" s="330">
        <v>31.088934121174695</v>
      </c>
      <c r="L19" s="330">
        <f t="shared" si="2"/>
        <v>62.425662197788917</v>
      </c>
      <c r="M19" s="236"/>
      <c r="N19" s="328">
        <f t="shared" si="3"/>
        <v>2.1258056014172411</v>
      </c>
      <c r="O19" s="328">
        <f t="shared" si="4"/>
        <v>0.70003450303095516</v>
      </c>
      <c r="P19" s="327"/>
      <c r="Q19" s="328">
        <f t="shared" si="5"/>
        <v>1.5772206217991691</v>
      </c>
      <c r="R19" s="328">
        <f t="shared" si="6"/>
        <v>0.16250881944188666</v>
      </c>
      <c r="S19" s="327"/>
      <c r="T19" s="328">
        <f t="shared" si="7"/>
        <v>1.839383435855857</v>
      </c>
      <c r="U19" s="328">
        <f t="shared" si="8"/>
        <v>0.42658567776312495</v>
      </c>
    </row>
    <row r="20" spans="1:21" x14ac:dyDescent="0.2">
      <c r="A20" s="329" t="str">
        <f>name!D15</f>
        <v>41 Administrative occupations</v>
      </c>
      <c r="B20" s="330">
        <v>52.934099743463044</v>
      </c>
      <c r="C20" s="330">
        <v>17.771305480393686</v>
      </c>
      <c r="D20" s="330">
        <f t="shared" si="0"/>
        <v>70.705405223856729</v>
      </c>
      <c r="E20" s="331"/>
      <c r="F20" s="330">
        <v>51.82245336846168</v>
      </c>
      <c r="G20" s="330">
        <v>19.223200201481358</v>
      </c>
      <c r="H20" s="330">
        <f t="shared" si="1"/>
        <v>71.045653569943042</v>
      </c>
      <c r="I20" s="331"/>
      <c r="J20" s="330">
        <v>46.939360762829629</v>
      </c>
      <c r="K20" s="330">
        <v>21.345585698103871</v>
      </c>
      <c r="L20" s="330">
        <f t="shared" si="2"/>
        <v>68.284946460933497</v>
      </c>
      <c r="M20" s="236"/>
      <c r="N20" s="328">
        <f t="shared" si="3"/>
        <v>-0.42358475356414349</v>
      </c>
      <c r="O20" s="328">
        <f t="shared" si="4"/>
        <v>-0.6576078724199963</v>
      </c>
      <c r="P20" s="327"/>
      <c r="Q20" s="328">
        <f t="shared" si="5"/>
        <v>1.58305540158723</v>
      </c>
      <c r="R20" s="328">
        <f t="shared" si="6"/>
        <v>0.7006234019194757</v>
      </c>
      <c r="S20" s="327"/>
      <c r="T20" s="328">
        <f t="shared" si="7"/>
        <v>9.6059217207944414E-2</v>
      </c>
      <c r="U20" s="328">
        <f t="shared" si="8"/>
        <v>-0.26387350255254738</v>
      </c>
    </row>
    <row r="21" spans="1:21" x14ac:dyDescent="0.2">
      <c r="A21" s="329" t="str">
        <f>name!D16</f>
        <v>42 Secretarial and related occupations</v>
      </c>
      <c r="B21" s="330">
        <v>20.073542787983232</v>
      </c>
      <c r="C21" s="330">
        <v>1.0059115344964016</v>
      </c>
      <c r="D21" s="330">
        <f t="shared" si="0"/>
        <v>21.079454322479634</v>
      </c>
      <c r="E21" s="331"/>
      <c r="F21" s="330">
        <v>17.838922067620171</v>
      </c>
      <c r="G21" s="330">
        <v>0.74861328876038025</v>
      </c>
      <c r="H21" s="330">
        <f t="shared" si="1"/>
        <v>18.587535356380553</v>
      </c>
      <c r="I21" s="331"/>
      <c r="J21" s="330">
        <v>11.987664171180656</v>
      </c>
      <c r="K21" s="330">
        <v>0.80903519966905035</v>
      </c>
      <c r="L21" s="330">
        <f t="shared" si="2"/>
        <v>12.796699370849707</v>
      </c>
      <c r="M21" s="236"/>
      <c r="N21" s="328">
        <f t="shared" si="3"/>
        <v>-2.3327597841563796</v>
      </c>
      <c r="O21" s="328">
        <f t="shared" si="4"/>
        <v>-2.615225272026489</v>
      </c>
      <c r="P21" s="327"/>
      <c r="Q21" s="328">
        <f t="shared" si="5"/>
        <v>-5.7373708569666837</v>
      </c>
      <c r="R21" s="328">
        <f t="shared" si="6"/>
        <v>0.51880702971554005</v>
      </c>
      <c r="S21" s="327"/>
      <c r="T21" s="328">
        <f t="shared" si="7"/>
        <v>-2.484761186379747</v>
      </c>
      <c r="U21" s="328">
        <f t="shared" si="8"/>
        <v>-2.4579802659707162</v>
      </c>
    </row>
    <row r="22" spans="1:21" x14ac:dyDescent="0.2">
      <c r="A22" s="329" t="str">
        <f>name!D17</f>
        <v>51 Skilled agricultural and related trades</v>
      </c>
      <c r="B22" s="330">
        <v>2.1766822315345924</v>
      </c>
      <c r="C22" s="330">
        <v>6.9378149963018316</v>
      </c>
      <c r="D22" s="330">
        <f t="shared" si="0"/>
        <v>9.1144972278364236</v>
      </c>
      <c r="E22" s="331"/>
      <c r="F22" s="330">
        <v>2.0092871466897595</v>
      </c>
      <c r="G22" s="330">
        <v>5.9176658451526176</v>
      </c>
      <c r="H22" s="330">
        <f t="shared" si="1"/>
        <v>7.9269529918423771</v>
      </c>
      <c r="I22" s="331"/>
      <c r="J22" s="330">
        <v>2.699660813769245</v>
      </c>
      <c r="K22" s="330">
        <v>6.4193868652943724</v>
      </c>
      <c r="L22" s="330">
        <f t="shared" si="2"/>
        <v>9.1190476790636179</v>
      </c>
      <c r="M22" s="236"/>
      <c r="N22" s="328">
        <f t="shared" si="3"/>
        <v>-1.587697065132021</v>
      </c>
      <c r="O22" s="328">
        <f t="shared" si="4"/>
        <v>1.9884863823707466</v>
      </c>
      <c r="P22" s="327"/>
      <c r="Q22" s="328">
        <f t="shared" si="5"/>
        <v>-3.1308375718406278</v>
      </c>
      <c r="R22" s="328">
        <f t="shared" si="6"/>
        <v>0.54401120317835172</v>
      </c>
      <c r="S22" s="327"/>
      <c r="T22" s="328">
        <f t="shared" si="7"/>
        <v>-2.7533357478925602</v>
      </c>
      <c r="U22" s="328">
        <f t="shared" si="8"/>
        <v>0.93835287393360112</v>
      </c>
    </row>
    <row r="23" spans="1:21" x14ac:dyDescent="0.2">
      <c r="A23" s="329" t="str">
        <f>name!D18</f>
        <v>52 Skilled metal, electrical and electronic trades</v>
      </c>
      <c r="B23" s="330">
        <v>0.59488833609517655</v>
      </c>
      <c r="C23" s="330">
        <v>25.556189590987564</v>
      </c>
      <c r="D23" s="330">
        <f t="shared" si="0"/>
        <v>26.151077927082742</v>
      </c>
      <c r="E23" s="331"/>
      <c r="F23" s="330">
        <v>0.76502844340127951</v>
      </c>
      <c r="G23" s="330">
        <v>23.167275716174089</v>
      </c>
      <c r="H23" s="330">
        <f t="shared" si="1"/>
        <v>23.93230415957537</v>
      </c>
      <c r="I23" s="331"/>
      <c r="J23" s="330">
        <v>1.8306136456758046</v>
      </c>
      <c r="K23" s="330">
        <v>21.380214342046916</v>
      </c>
      <c r="L23" s="330">
        <f t="shared" si="2"/>
        <v>23.21082798772272</v>
      </c>
      <c r="M23" s="236"/>
      <c r="N23" s="328">
        <f t="shared" si="3"/>
        <v>5.1594789793204088</v>
      </c>
      <c r="O23" s="328">
        <f t="shared" si="4"/>
        <v>5.9891170385380166</v>
      </c>
      <c r="P23" s="327"/>
      <c r="Q23" s="328">
        <f t="shared" si="5"/>
        <v>-1.9436387247759868</v>
      </c>
      <c r="R23" s="328">
        <f t="shared" si="6"/>
        <v>-0.53373602441426637</v>
      </c>
      <c r="S23" s="327"/>
      <c r="T23" s="328">
        <f t="shared" si="7"/>
        <v>-1.7575954063563159</v>
      </c>
      <c r="U23" s="328">
        <f t="shared" si="8"/>
        <v>-0.20386053073212507</v>
      </c>
    </row>
    <row r="24" spans="1:21" x14ac:dyDescent="0.2">
      <c r="A24" s="329" t="str">
        <f>name!D19</f>
        <v>53 Skilled construction and building trades</v>
      </c>
      <c r="B24" s="330">
        <v>0.37828814464534533</v>
      </c>
      <c r="C24" s="330">
        <v>23.560313991541239</v>
      </c>
      <c r="D24" s="330">
        <f t="shared" si="0"/>
        <v>23.938602136186585</v>
      </c>
      <c r="E24" s="331"/>
      <c r="F24" s="330">
        <v>0.42451498098547341</v>
      </c>
      <c r="G24" s="330">
        <v>19.891611148875178</v>
      </c>
      <c r="H24" s="330">
        <f t="shared" si="1"/>
        <v>20.316126129860653</v>
      </c>
      <c r="I24" s="331"/>
      <c r="J24" s="330">
        <v>0.32754982484596573</v>
      </c>
      <c r="K24" s="330">
        <v>18.007326124778182</v>
      </c>
      <c r="L24" s="330">
        <f t="shared" si="2"/>
        <v>18.334875949624148</v>
      </c>
      <c r="M24" s="236"/>
      <c r="N24" s="328">
        <f t="shared" si="3"/>
        <v>2.3326116550622222</v>
      </c>
      <c r="O24" s="328">
        <f t="shared" si="4"/>
        <v>-1.713857573811095</v>
      </c>
      <c r="P24" s="327"/>
      <c r="Q24" s="328">
        <f t="shared" si="5"/>
        <v>-3.3286513649456673</v>
      </c>
      <c r="R24" s="328">
        <f t="shared" si="6"/>
        <v>-0.6612666821492641</v>
      </c>
      <c r="S24" s="327"/>
      <c r="T24" s="328">
        <f t="shared" si="7"/>
        <v>-3.228288342794805</v>
      </c>
      <c r="U24" s="328">
        <f t="shared" si="8"/>
        <v>-0.68173176395761592</v>
      </c>
    </row>
    <row r="25" spans="1:21" x14ac:dyDescent="0.2">
      <c r="A25" s="329" t="str">
        <f>name!D20</f>
        <v>54 Textiles, printing and other skilled trades</v>
      </c>
      <c r="B25" s="330">
        <v>7.5746198341931237</v>
      </c>
      <c r="C25" s="330">
        <v>13.158357228862677</v>
      </c>
      <c r="D25" s="330">
        <f t="shared" si="0"/>
        <v>20.732977063055799</v>
      </c>
      <c r="E25" s="331"/>
      <c r="F25" s="330">
        <v>7.2271954895950614</v>
      </c>
      <c r="G25" s="330">
        <v>10.155258829377928</v>
      </c>
      <c r="H25" s="330">
        <f t="shared" si="1"/>
        <v>17.382454318972989</v>
      </c>
      <c r="I25" s="331"/>
      <c r="J25" s="330">
        <v>8.3692032145195316</v>
      </c>
      <c r="K25" s="330">
        <v>11.606177518250703</v>
      </c>
      <c r="L25" s="330">
        <f t="shared" si="2"/>
        <v>19.975380732770233</v>
      </c>
      <c r="M25" s="236"/>
      <c r="N25" s="328">
        <f t="shared" si="3"/>
        <v>-0.9346467968025074</v>
      </c>
      <c r="O25" s="328">
        <f t="shared" si="4"/>
        <v>0.98284936661430233</v>
      </c>
      <c r="P25" s="327"/>
      <c r="Q25" s="328">
        <f t="shared" si="5"/>
        <v>-5.0493668948256021</v>
      </c>
      <c r="R25" s="328">
        <f t="shared" si="6"/>
        <v>0.89428046320010335</v>
      </c>
      <c r="S25" s="327"/>
      <c r="T25" s="328">
        <f t="shared" si="7"/>
        <v>-3.4638697032150723</v>
      </c>
      <c r="U25" s="328">
        <f t="shared" si="8"/>
        <v>0.93123746319188072</v>
      </c>
    </row>
    <row r="26" spans="1:21" x14ac:dyDescent="0.2">
      <c r="A26" s="329" t="str">
        <f>name!D21</f>
        <v>61 Caring personal service occupations</v>
      </c>
      <c r="B26" s="330">
        <v>51.847179249253472</v>
      </c>
      <c r="C26" s="330">
        <v>12.277415159061208</v>
      </c>
      <c r="D26" s="330">
        <f t="shared" si="0"/>
        <v>64.124594408314678</v>
      </c>
      <c r="E26" s="331"/>
      <c r="F26" s="330">
        <v>51.440178419192982</v>
      </c>
      <c r="G26" s="330">
        <v>11.968576413039701</v>
      </c>
      <c r="H26" s="330">
        <f t="shared" si="1"/>
        <v>63.408754832232681</v>
      </c>
      <c r="I26" s="331"/>
      <c r="J26" s="330">
        <v>53.184427215323744</v>
      </c>
      <c r="K26" s="330">
        <v>16.384456212187381</v>
      </c>
      <c r="L26" s="330">
        <f t="shared" si="2"/>
        <v>69.568883427511125</v>
      </c>
      <c r="M26" s="236"/>
      <c r="N26" s="328">
        <f t="shared" si="3"/>
        <v>-0.15749549836682197</v>
      </c>
      <c r="O26" s="328">
        <f t="shared" si="4"/>
        <v>0.22255450948718281</v>
      </c>
      <c r="P26" s="327"/>
      <c r="Q26" s="328">
        <f t="shared" si="5"/>
        <v>-0.50824057878137152</v>
      </c>
      <c r="R26" s="328">
        <f t="shared" si="6"/>
        <v>2.1157274889778144</v>
      </c>
      <c r="S26" s="327"/>
      <c r="T26" s="328">
        <f t="shared" si="7"/>
        <v>-0.22426889484462587</v>
      </c>
      <c r="U26" s="328">
        <f t="shared" si="8"/>
        <v>0.62001719467252858</v>
      </c>
    </row>
    <row r="27" spans="1:21" x14ac:dyDescent="0.2">
      <c r="A27" s="329" t="str">
        <f>name!D22</f>
        <v>62 Leisure, travel and related personal service occupations</v>
      </c>
      <c r="B27" s="330">
        <v>16.032276782801961</v>
      </c>
      <c r="C27" s="330">
        <v>6.5804784078207952</v>
      </c>
      <c r="D27" s="330">
        <f t="shared" si="0"/>
        <v>22.612755190622757</v>
      </c>
      <c r="E27" s="331"/>
      <c r="F27" s="330">
        <v>15.270278000832715</v>
      </c>
      <c r="G27" s="330">
        <v>6.6174843591900903</v>
      </c>
      <c r="H27" s="330">
        <f t="shared" si="1"/>
        <v>21.887762360022805</v>
      </c>
      <c r="I27" s="331"/>
      <c r="J27" s="330">
        <v>13.486854757279234</v>
      </c>
      <c r="K27" s="330">
        <v>7.1823008136663011</v>
      </c>
      <c r="L27" s="330">
        <f t="shared" si="2"/>
        <v>20.669155570945534</v>
      </c>
      <c r="M27" s="236"/>
      <c r="N27" s="328">
        <f t="shared" si="3"/>
        <v>-0.96918611115435205</v>
      </c>
      <c r="O27" s="328">
        <f t="shared" si="4"/>
        <v>-0.82453415111671813</v>
      </c>
      <c r="P27" s="327"/>
      <c r="Q27" s="328">
        <f t="shared" si="5"/>
        <v>0.11221976958883939</v>
      </c>
      <c r="R27" s="328">
        <f t="shared" si="6"/>
        <v>0.54752337870118684</v>
      </c>
      <c r="S27" s="327"/>
      <c r="T27" s="328">
        <f t="shared" si="7"/>
        <v>-0.64960988741833425</v>
      </c>
      <c r="U27" s="328">
        <f t="shared" si="8"/>
        <v>-0.3811727806331322</v>
      </c>
    </row>
    <row r="28" spans="1:21" x14ac:dyDescent="0.2">
      <c r="A28" s="329" t="str">
        <f>name!D23</f>
        <v>63 Community and civil enforcement occupations</v>
      </c>
      <c r="B28" s="330">
        <v>0.24669376975468213</v>
      </c>
      <c r="C28" s="330">
        <v>0.73658037031490509</v>
      </c>
      <c r="D28" s="330">
        <f t="shared" si="0"/>
        <v>0.98327414006958724</v>
      </c>
      <c r="E28" s="331"/>
      <c r="F28" s="330">
        <v>0.25499409754977137</v>
      </c>
      <c r="G28" s="330">
        <v>0.78270795388230563</v>
      </c>
      <c r="H28" s="330">
        <f t="shared" si="1"/>
        <v>1.0377020514320769</v>
      </c>
      <c r="I28" s="331"/>
      <c r="J28" s="330">
        <v>0.3508681947785095</v>
      </c>
      <c r="K28" s="330">
        <v>0.49601647414146793</v>
      </c>
      <c r="L28" s="330">
        <f>SUM(J28:K28)</f>
        <v>0.84688466891997738</v>
      </c>
      <c r="M28" s="236"/>
      <c r="N28" s="328">
        <f t="shared" si="3"/>
        <v>0.66404766725682851</v>
      </c>
      <c r="O28" s="328">
        <f t="shared" si="4"/>
        <v>2.1506007277439565</v>
      </c>
      <c r="P28" s="327"/>
      <c r="Q28" s="328">
        <f t="shared" si="5"/>
        <v>1.2222347449616811</v>
      </c>
      <c r="R28" s="328">
        <f t="shared" si="6"/>
        <v>-2.9952300074938654</v>
      </c>
      <c r="S28" s="327"/>
      <c r="T28" s="328">
        <f t="shared" si="7"/>
        <v>1.0833465420522215</v>
      </c>
      <c r="U28" s="328">
        <f t="shared" si="8"/>
        <v>-1.3455288014472155</v>
      </c>
    </row>
    <row r="29" spans="1:21" x14ac:dyDescent="0.2">
      <c r="A29" s="329" t="str">
        <f>name!D24</f>
        <v>71 Sales occupations</v>
      </c>
      <c r="B29" s="330">
        <v>30.171621935216439</v>
      </c>
      <c r="C29" s="330">
        <v>22.836622904105511</v>
      </c>
      <c r="D29" s="330">
        <f t="shared" si="0"/>
        <v>53.008244839321947</v>
      </c>
      <c r="E29" s="331"/>
      <c r="F29" s="330">
        <v>27.990897466263679</v>
      </c>
      <c r="G29" s="330">
        <v>22.985602885939915</v>
      </c>
      <c r="H29" s="330">
        <f t="shared" si="1"/>
        <v>50.976500352203594</v>
      </c>
      <c r="I29" s="331"/>
      <c r="J29" s="330">
        <v>26.012048792703826</v>
      </c>
      <c r="K29" s="330">
        <v>23.184456785882489</v>
      </c>
      <c r="L29" s="330">
        <f t="shared" si="2"/>
        <v>49.196505578586311</v>
      </c>
      <c r="M29" s="236"/>
      <c r="N29" s="328">
        <f t="shared" si="3"/>
        <v>-1.489248250774966</v>
      </c>
      <c r="O29" s="328">
        <f t="shared" si="4"/>
        <v>-0.48760413943491621</v>
      </c>
      <c r="P29" s="327"/>
      <c r="Q29" s="328">
        <f t="shared" si="5"/>
        <v>0.13013547154374638</v>
      </c>
      <c r="R29" s="328">
        <f t="shared" si="6"/>
        <v>5.7443356155761904E-2</v>
      </c>
      <c r="S29" s="327"/>
      <c r="T29" s="328">
        <f t="shared" si="7"/>
        <v>-0.77860733349531808</v>
      </c>
      <c r="U29" s="328">
        <f t="shared" si="8"/>
        <v>-0.23666718706284451</v>
      </c>
    </row>
    <row r="30" spans="1:21" x14ac:dyDescent="0.2">
      <c r="A30" s="329" t="str">
        <f>name!D25</f>
        <v>72 Customer service occupations</v>
      </c>
      <c r="B30" s="330">
        <v>7.9027141079498708</v>
      </c>
      <c r="C30" s="330">
        <v>4.3976948469998023</v>
      </c>
      <c r="D30" s="330">
        <f t="shared" si="0"/>
        <v>12.300408954949674</v>
      </c>
      <c r="E30" s="331"/>
      <c r="F30" s="330">
        <v>8.8516523167084404</v>
      </c>
      <c r="G30" s="330">
        <v>4.6787879880939682</v>
      </c>
      <c r="H30" s="330">
        <f t="shared" si="1"/>
        <v>13.530440304802408</v>
      </c>
      <c r="I30" s="331"/>
      <c r="J30" s="330">
        <v>9.7094592901279047</v>
      </c>
      <c r="K30" s="330">
        <v>6.9335448016621095</v>
      </c>
      <c r="L30" s="330">
        <f t="shared" si="2"/>
        <v>16.643004091790015</v>
      </c>
      <c r="M30" s="236"/>
      <c r="N30" s="328">
        <f t="shared" si="3"/>
        <v>2.293871406128889</v>
      </c>
      <c r="O30" s="328">
        <f t="shared" si="4"/>
        <v>0.61854816250073164</v>
      </c>
      <c r="P30" s="327"/>
      <c r="Q30" s="328">
        <f t="shared" si="5"/>
        <v>1.2468814318153498</v>
      </c>
      <c r="R30" s="328">
        <f t="shared" si="6"/>
        <v>2.6568965062152339</v>
      </c>
      <c r="S30" s="327"/>
      <c r="T30" s="328">
        <f t="shared" si="7"/>
        <v>1.9244732677321963</v>
      </c>
      <c r="U30" s="328">
        <f t="shared" si="8"/>
        <v>1.3898901900176508</v>
      </c>
    </row>
    <row r="31" spans="1:21" x14ac:dyDescent="0.2">
      <c r="A31" s="329" t="str">
        <f>name!D26</f>
        <v>81 Process, plant and machine operatives</v>
      </c>
      <c r="B31" s="330">
        <v>2.1066254163734537</v>
      </c>
      <c r="C31" s="330">
        <v>10.440115410822878</v>
      </c>
      <c r="D31" s="330">
        <f t="shared" si="0"/>
        <v>12.546740827196333</v>
      </c>
      <c r="E31" s="331"/>
      <c r="F31" s="330">
        <v>1.9230477686616032</v>
      </c>
      <c r="G31" s="330">
        <v>9.4618501766737548</v>
      </c>
      <c r="H31" s="330">
        <f t="shared" si="1"/>
        <v>11.384897945335357</v>
      </c>
      <c r="I31" s="331"/>
      <c r="J31" s="330">
        <v>2.2725860945998351</v>
      </c>
      <c r="K31" s="330">
        <v>9.2111934824826918</v>
      </c>
      <c r="L31" s="330">
        <f t="shared" si="2"/>
        <v>11.483779577082526</v>
      </c>
      <c r="M31" s="236"/>
      <c r="N31" s="328">
        <f t="shared" si="3"/>
        <v>-1.8069950932369516</v>
      </c>
      <c r="O31" s="328">
        <f t="shared" si="4"/>
        <v>1.1196019831044124</v>
      </c>
      <c r="P31" s="327"/>
      <c r="Q31" s="328">
        <f t="shared" si="5"/>
        <v>-1.9485199725349567</v>
      </c>
      <c r="R31" s="328">
        <f t="shared" si="6"/>
        <v>-0.17883001154862521</v>
      </c>
      <c r="S31" s="327"/>
      <c r="T31" s="328">
        <f t="shared" si="7"/>
        <v>-1.9247005143376628</v>
      </c>
      <c r="U31" s="328">
        <f t="shared" si="8"/>
        <v>5.7668839702107455E-2</v>
      </c>
    </row>
    <row r="32" spans="1:21" x14ac:dyDescent="0.2">
      <c r="A32" s="329" t="str">
        <f>name!D27</f>
        <v>82 Transport and mobile machine drivers and operatives</v>
      </c>
      <c r="B32" s="330">
        <v>2.5149253365453919</v>
      </c>
      <c r="C32" s="330">
        <v>26.025303981617384</v>
      </c>
      <c r="D32" s="330">
        <f t="shared" si="0"/>
        <v>28.540229318162776</v>
      </c>
      <c r="E32" s="331"/>
      <c r="F32" s="330">
        <v>2.176526662704962</v>
      </c>
      <c r="G32" s="330">
        <v>24.426341030371454</v>
      </c>
      <c r="H32" s="330">
        <f t="shared" si="1"/>
        <v>26.602867693076416</v>
      </c>
      <c r="I32" s="331"/>
      <c r="J32" s="330">
        <v>3.2102711234695178</v>
      </c>
      <c r="K32" s="330">
        <v>22.161390187870936</v>
      </c>
      <c r="L32" s="330">
        <f t="shared" si="2"/>
        <v>25.371661311340453</v>
      </c>
      <c r="M32" s="236"/>
      <c r="N32" s="328">
        <f t="shared" si="3"/>
        <v>-2.8488872924734787</v>
      </c>
      <c r="O32" s="328">
        <f t="shared" si="4"/>
        <v>2.6246875877132592</v>
      </c>
      <c r="P32" s="327"/>
      <c r="Q32" s="328">
        <f t="shared" si="5"/>
        <v>-1.2601368256371814</v>
      </c>
      <c r="R32" s="328">
        <f t="shared" si="6"/>
        <v>-0.64663695587120484</v>
      </c>
      <c r="S32" s="327"/>
      <c r="T32" s="328">
        <f t="shared" si="7"/>
        <v>-1.396075782039552</v>
      </c>
      <c r="U32" s="328">
        <f t="shared" si="8"/>
        <v>-0.31540929127982231</v>
      </c>
    </row>
    <row r="33" spans="1:21" x14ac:dyDescent="0.2">
      <c r="A33" s="329" t="str">
        <f>name!D28</f>
        <v>91 Elementary trades and related occupations</v>
      </c>
      <c r="B33" s="330">
        <v>2.2124513639387953</v>
      </c>
      <c r="C33" s="330">
        <v>9.5560849468263775</v>
      </c>
      <c r="D33" s="330">
        <f t="shared" si="0"/>
        <v>11.768536310765173</v>
      </c>
      <c r="E33" s="331"/>
      <c r="F33" s="330">
        <v>1.56575585322967</v>
      </c>
      <c r="G33" s="330">
        <v>7.7897577994505021</v>
      </c>
      <c r="H33" s="330">
        <f t="shared" si="1"/>
        <v>9.3555136526801714</v>
      </c>
      <c r="I33" s="331"/>
      <c r="J33" s="330">
        <v>7.4414649354950511</v>
      </c>
      <c r="K33" s="330">
        <v>11.217714525571619</v>
      </c>
      <c r="L33" s="330">
        <f t="shared" si="2"/>
        <v>18.659179461066671</v>
      </c>
      <c r="M33" s="236"/>
      <c r="N33" s="328">
        <f t="shared" si="3"/>
        <v>-6.6810030049825215</v>
      </c>
      <c r="O33" s="328">
        <f t="shared" si="4"/>
        <v>10.950422334415787</v>
      </c>
      <c r="P33" s="327"/>
      <c r="Q33" s="328">
        <f t="shared" si="5"/>
        <v>-4.0049607295625673</v>
      </c>
      <c r="R33" s="328">
        <f t="shared" si="6"/>
        <v>2.4610247884717662</v>
      </c>
      <c r="S33" s="327"/>
      <c r="T33" s="328">
        <f t="shared" si="7"/>
        <v>-4.485559278428819</v>
      </c>
      <c r="U33" s="328">
        <f t="shared" si="8"/>
        <v>4.7100403598717033</v>
      </c>
    </row>
    <row r="34" spans="1:21" x14ac:dyDescent="0.2">
      <c r="A34" s="329" t="str">
        <f>name!D29</f>
        <v>92 Elementary administration and service occupations</v>
      </c>
      <c r="B34" s="330">
        <v>47.187846400888638</v>
      </c>
      <c r="C34" s="330">
        <v>41.888732368083765</v>
      </c>
      <c r="D34" s="330">
        <f t="shared" ref="D34" si="9">SUM(B34:C34)</f>
        <v>89.076578768972411</v>
      </c>
      <c r="E34" s="331"/>
      <c r="F34" s="330">
        <v>44.219447821989689</v>
      </c>
      <c r="G34" s="330">
        <v>38.735852337790107</v>
      </c>
      <c r="H34" s="330">
        <f t="shared" ref="H34" si="10">SUM(F34:G34)</f>
        <v>82.955300159779796</v>
      </c>
      <c r="I34" s="331"/>
      <c r="J34" s="330">
        <v>36.407506509299168</v>
      </c>
      <c r="K34" s="330">
        <v>34.395927748154811</v>
      </c>
      <c r="L34" s="330">
        <f t="shared" ref="L34" si="11">SUM(J34:K34)</f>
        <v>70.803434257453972</v>
      </c>
      <c r="M34" s="236"/>
      <c r="N34" s="328">
        <f t="shared" si="3"/>
        <v>-1.2910274048634429</v>
      </c>
      <c r="O34" s="328">
        <f t="shared" si="4"/>
        <v>-1.2875703797229576</v>
      </c>
      <c r="P34" s="327"/>
      <c r="Q34" s="328">
        <f t="shared" si="5"/>
        <v>-1.5528428178041009</v>
      </c>
      <c r="R34" s="328">
        <f t="shared" si="6"/>
        <v>-0.78905323657868509</v>
      </c>
      <c r="S34" s="327"/>
      <c r="T34" s="328">
        <f t="shared" si="7"/>
        <v>-1.4138011220828139</v>
      </c>
      <c r="U34" s="328">
        <f t="shared" si="8"/>
        <v>-1.0504069828626172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411.31627816240422</v>
      </c>
      <c r="C36" s="333">
        <f t="shared" ref="C36:D36" si="12">SUM(C9:C34)</f>
        <v>425.31672183759559</v>
      </c>
      <c r="D36" s="333">
        <f t="shared" si="12"/>
        <v>836.63300000000004</v>
      </c>
      <c r="E36" s="333"/>
      <c r="F36" s="333">
        <f>SUM(F9:F34)</f>
        <v>432.44065143811497</v>
      </c>
      <c r="G36" s="333">
        <f t="shared" ref="G36:H36" si="13">SUM(G9:G34)</f>
        <v>429.45034856188556</v>
      </c>
      <c r="H36" s="333">
        <f t="shared" si="13"/>
        <v>861.89100000000064</v>
      </c>
      <c r="I36" s="333"/>
      <c r="J36" s="333">
        <f>SUM(J9:J34)</f>
        <v>455.94798304386688</v>
      </c>
      <c r="K36" s="333">
        <f t="shared" ref="K36:L36" si="14">SUM(K9:K34)</f>
        <v>450.56101695613296</v>
      </c>
      <c r="L36" s="333">
        <f t="shared" si="14"/>
        <v>906.5089999999999</v>
      </c>
      <c r="M36" s="258"/>
      <c r="N36" s="334">
        <f t="shared" si="3"/>
        <v>1.006686194713069</v>
      </c>
      <c r="O36" s="334">
        <f>IF(F36&gt;0,(EXP(LN(J36/F36)/($J$6-$F$6))-1)*100,0)</f>
        <v>0.3535142989589124</v>
      </c>
      <c r="P36" s="335"/>
      <c r="Q36" s="334">
        <f t="shared" ref="Q36" si="15">IF(C36&gt;0,(EXP(LN(G36/C36)/($F$6-$B$6))-1)*100,0)</f>
        <v>0.19362746887241489</v>
      </c>
      <c r="R36" s="334">
        <f t="shared" ref="R36" si="16">IF(G36&gt;0,(EXP(LN(K36/G36)/($J$6-$F$6))-1)*100,0)</f>
        <v>0.32042813533281755</v>
      </c>
      <c r="S36" s="335"/>
      <c r="T36" s="334">
        <f t="shared" ref="T36" si="17">IF(D36&gt;0,(EXP(LN(H36/D36)/($F$6-$B$6))-1)*100,0)</f>
        <v>0.59663902141597891</v>
      </c>
      <c r="U36" s="334">
        <f t="shared" ref="U36" si="18">IF(H36&gt;0,(EXP(LN(L36/H36)/($J$6-$F$6))-1)*100,0)</f>
        <v>0.33704770528932837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Brighton and Hove East Sussex West Sussex</v>
      </c>
      <c r="Q1" s="19" t="str">
        <f>CONCATENATE("Occupation Table 5.1  Males: Employment Change by Status (SOC 2020), ",B$5,"-",L$5,", ",Info!B5)</f>
        <v>Occupation Table 5.1  Males: Employment Change by Status (SOC 2020), 2015-2035, Brighton and Hove East Sussex West Sussex</v>
      </c>
      <c r="AG1" s="19" t="str">
        <f>CONCATENATE("Occupation Table 5.2  Females: Employment Change by Status (SOC 2020), ",R$5,"-",AB$5,", ",Info!B5)</f>
        <v>Occupation Table 5.2  Females: Employment Change by Status (SOC 2020), 2015-2035, Brighton and Hove East Sussex West Sussex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65.897622983591532</v>
      </c>
      <c r="C8" s="11">
        <v>9.7639143955560002</v>
      </c>
      <c r="D8" s="11">
        <v>16.148530025662748</v>
      </c>
      <c r="E8" s="11">
        <f>SUM(B8:D8)</f>
        <v>91.810067404810283</v>
      </c>
      <c r="F8" s="11"/>
      <c r="G8" s="11">
        <v>72.870405537951498</v>
      </c>
      <c r="H8" s="11">
        <v>14.952708014929611</v>
      </c>
      <c r="I8" s="11">
        <v>16.92087644653822</v>
      </c>
      <c r="J8" s="11">
        <f>SUM(G8:I8)</f>
        <v>104.74398999941933</v>
      </c>
      <c r="K8" s="11"/>
      <c r="L8" s="11">
        <v>71.603570284952667</v>
      </c>
      <c r="M8" s="11">
        <v>18.010745941057777</v>
      </c>
      <c r="N8" s="11">
        <v>19.029223383169743</v>
      </c>
      <c r="O8" s="11">
        <f>SUM(L8:N8)</f>
        <v>108.64353960918018</v>
      </c>
      <c r="Q8" s="10" t="str">
        <f>name!E4</f>
        <v>Managers, directors and senior officials</v>
      </c>
      <c r="R8" s="11">
        <v>45.249582171002153</v>
      </c>
      <c r="S8" s="11">
        <v>3.3292390873879785</v>
      </c>
      <c r="T8" s="11">
        <v>10.484819032960699</v>
      </c>
      <c r="U8" s="11">
        <f>SUM(R8:T8)</f>
        <v>59.063640291350829</v>
      </c>
      <c r="V8" s="11"/>
      <c r="W8" s="11">
        <v>48.737358109190382</v>
      </c>
      <c r="X8" s="11">
        <v>5.0724897207579831</v>
      </c>
      <c r="Y8" s="11">
        <v>10.417292836501574</v>
      </c>
      <c r="Z8" s="11">
        <f>SUM(W8:Y8)</f>
        <v>64.227140666449941</v>
      </c>
      <c r="AA8" s="11"/>
      <c r="AB8" s="11">
        <v>46.110796794075753</v>
      </c>
      <c r="AC8" s="11">
        <v>5.3072627299050472</v>
      </c>
      <c r="AD8" s="11">
        <v>11.8596312902619</v>
      </c>
      <c r="AE8" s="11">
        <f>SUM(AB8:AD8)</f>
        <v>63.277690814242703</v>
      </c>
      <c r="AG8" s="10" t="str">
        <f>name!E4</f>
        <v>Managers, directors and senior officials</v>
      </c>
      <c r="AH8" s="11">
        <v>20.648040812589358</v>
      </c>
      <c r="AI8" s="11">
        <v>6.4346753081680221</v>
      </c>
      <c r="AJ8" s="11">
        <v>5.6637109927020468</v>
      </c>
      <c r="AK8" s="11">
        <f>SUM(AH8:AJ8)</f>
        <v>32.746427113459426</v>
      </c>
      <c r="AL8" s="11"/>
      <c r="AM8" s="11">
        <v>24.133047428761163</v>
      </c>
      <c r="AN8" s="11">
        <v>9.8802182941716232</v>
      </c>
      <c r="AO8" s="11">
        <v>6.5035836100366433</v>
      </c>
      <c r="AP8" s="11">
        <f>SUM(AM8:AO8)</f>
        <v>40.516849332969429</v>
      </c>
      <c r="AQ8" s="11"/>
      <c r="AR8" s="11">
        <v>25.4927734908769</v>
      </c>
      <c r="AS8" s="11">
        <v>12.703483211152721</v>
      </c>
      <c r="AT8" s="11">
        <v>7.1695920929078332</v>
      </c>
      <c r="AU8" s="11">
        <f>SUM(AR8:AT8)</f>
        <v>45.365848794937456</v>
      </c>
    </row>
    <row r="9" spans="1:47" x14ac:dyDescent="0.2">
      <c r="A9" t="str">
        <f>name!E5</f>
        <v>Professional occupations</v>
      </c>
      <c r="B9" s="11">
        <v>112.57084578405841</v>
      </c>
      <c r="C9" s="11">
        <v>30.841734765791458</v>
      </c>
      <c r="D9" s="11">
        <v>23.456630259329199</v>
      </c>
      <c r="E9" s="11">
        <f t="shared" ref="E9:E18" si="0">SUM(B9:D9)</f>
        <v>166.86921080917904</v>
      </c>
      <c r="F9" s="11"/>
      <c r="G9" s="11">
        <v>132.37265507676582</v>
      </c>
      <c r="H9" s="11">
        <v>39.406313877009303</v>
      </c>
      <c r="I9" s="11">
        <v>23.240347344215618</v>
      </c>
      <c r="J9" s="11">
        <f t="shared" ref="J9:J16" si="1">SUM(G9:I9)</f>
        <v>195.01931629799074</v>
      </c>
      <c r="K9" s="11"/>
      <c r="L9" s="11">
        <v>157.24075627742434</v>
      </c>
      <c r="M9" s="11">
        <v>45.262695843237509</v>
      </c>
      <c r="N9" s="11">
        <v>23.43500608218374</v>
      </c>
      <c r="O9" s="11">
        <f t="shared" ref="O9:O16" si="2">SUM(L9:N9)</f>
        <v>225.9384582028456</v>
      </c>
      <c r="Q9" s="10" t="str">
        <f>name!E5</f>
        <v>Professional occupations</v>
      </c>
      <c r="R9" s="11">
        <v>65.246152679753962</v>
      </c>
      <c r="S9" s="11">
        <v>6.0433252973784297</v>
      </c>
      <c r="T9" s="11">
        <v>13.404729901830178</v>
      </c>
      <c r="U9" s="11">
        <f t="shared" ref="U9:U16" si="3">SUM(R9:T9)</f>
        <v>84.694207878962573</v>
      </c>
      <c r="V9" s="11"/>
      <c r="W9" s="11">
        <v>75.079923035176208</v>
      </c>
      <c r="X9" s="11">
        <v>9.3201535905715698</v>
      </c>
      <c r="Y9" s="11">
        <v>11.883775072565356</v>
      </c>
      <c r="Z9" s="11">
        <f t="shared" ref="Z9:Z16" si="4">SUM(W9:Y9)</f>
        <v>96.283851698313129</v>
      </c>
      <c r="AA9" s="11"/>
      <c r="AB9" s="11">
        <v>90.570678072529304</v>
      </c>
      <c r="AC9" s="11">
        <v>12.832006140031735</v>
      </c>
      <c r="AD9" s="11">
        <v>10.983441574168232</v>
      </c>
      <c r="AE9" s="11">
        <f t="shared" ref="AE9:AE16" si="5">SUM(AB9:AD9)</f>
        <v>114.38612578672928</v>
      </c>
      <c r="AG9" s="10" t="str">
        <f>name!E5</f>
        <v>Professional occupations</v>
      </c>
      <c r="AH9" s="11">
        <v>47.324693104304487</v>
      </c>
      <c r="AI9" s="11">
        <v>24.798409468413023</v>
      </c>
      <c r="AJ9" s="11">
        <v>10.051900357499024</v>
      </c>
      <c r="AK9" s="11">
        <f t="shared" ref="AK9:AK18" si="6">SUM(AH9:AJ9)</f>
        <v>82.175002930216536</v>
      </c>
      <c r="AL9" s="11"/>
      <c r="AM9" s="11">
        <v>57.292732041589666</v>
      </c>
      <c r="AN9" s="11">
        <v>30.086160286437742</v>
      </c>
      <c r="AO9" s="11">
        <v>11.356572271650272</v>
      </c>
      <c r="AP9" s="11">
        <f t="shared" ref="AP9:AP18" si="7">SUM(AM9:AO9)</f>
        <v>98.73546459967767</v>
      </c>
      <c r="AQ9" s="11"/>
      <c r="AR9" s="11">
        <v>66.670078204895049</v>
      </c>
      <c r="AS9" s="11">
        <v>32.430689703205765</v>
      </c>
      <c r="AT9" s="11">
        <v>12.451564508015508</v>
      </c>
      <c r="AU9" s="11">
        <f t="shared" ref="AU9:AU18" si="8">SUM(AR9:AT9)</f>
        <v>111.55233241611631</v>
      </c>
    </row>
    <row r="10" spans="1:47" x14ac:dyDescent="0.2">
      <c r="A10" t="str">
        <f>name!E6</f>
        <v>Associate professional occupations</v>
      </c>
      <c r="B10" s="11">
        <v>70.574480372918543</v>
      </c>
      <c r="C10" s="11">
        <v>19.627586506050356</v>
      </c>
      <c r="D10" s="11">
        <v>21.068278248168273</v>
      </c>
      <c r="E10" s="11">
        <f t="shared" si="0"/>
        <v>111.27034512713718</v>
      </c>
      <c r="F10" s="11"/>
      <c r="G10" s="11">
        <v>79.441426405318524</v>
      </c>
      <c r="H10" s="11">
        <v>23.445464560565355</v>
      </c>
      <c r="I10" s="11">
        <v>18.910036858566098</v>
      </c>
      <c r="J10" s="11">
        <f t="shared" si="1"/>
        <v>121.79692782444998</v>
      </c>
      <c r="K10" s="11"/>
      <c r="L10" s="11">
        <v>88.258106334716544</v>
      </c>
      <c r="M10" s="11">
        <v>28.425594606947488</v>
      </c>
      <c r="N10" s="11">
        <v>20.279035120649688</v>
      </c>
      <c r="O10" s="11">
        <f t="shared" si="2"/>
        <v>136.96273606231372</v>
      </c>
      <c r="Q10" s="10" t="str">
        <f>name!E6</f>
        <v>Associate professional occupations</v>
      </c>
      <c r="R10" s="11">
        <v>43.757540403793001</v>
      </c>
      <c r="S10" s="11">
        <v>5.1982629843089754</v>
      </c>
      <c r="T10" s="11">
        <v>9.8741490609441502</v>
      </c>
      <c r="U10" s="11">
        <f t="shared" si="3"/>
        <v>58.829952449046125</v>
      </c>
      <c r="V10" s="11"/>
      <c r="W10" s="11">
        <v>47.589128148315211</v>
      </c>
      <c r="X10" s="11">
        <v>6.7938122767306766</v>
      </c>
      <c r="Y10" s="11">
        <v>8.0058297978232194</v>
      </c>
      <c r="Z10" s="11">
        <f t="shared" si="4"/>
        <v>62.388770222869105</v>
      </c>
      <c r="AA10" s="11"/>
      <c r="AB10" s="11">
        <v>46.107354335261846</v>
      </c>
      <c r="AC10" s="11">
        <v>7.3282541962819936</v>
      </c>
      <c r="AD10" s="11">
        <v>8.7268650438542501</v>
      </c>
      <c r="AE10" s="11">
        <f t="shared" si="5"/>
        <v>62.162473575398096</v>
      </c>
      <c r="AG10" s="10" t="str">
        <f>name!E6</f>
        <v>Associate professional occupations</v>
      </c>
      <c r="AH10" s="11">
        <v>26.816939969125553</v>
      </c>
      <c r="AI10" s="11">
        <v>14.429323521741381</v>
      </c>
      <c r="AJ10" s="11">
        <v>11.194129187224139</v>
      </c>
      <c r="AK10" s="11">
        <f t="shared" si="6"/>
        <v>52.440392678091072</v>
      </c>
      <c r="AL10" s="11"/>
      <c r="AM10" s="11">
        <v>31.852298257003316</v>
      </c>
      <c r="AN10" s="11">
        <v>16.651652283834686</v>
      </c>
      <c r="AO10" s="11">
        <v>10.904207060742877</v>
      </c>
      <c r="AP10" s="11">
        <f t="shared" si="7"/>
        <v>59.408157601580882</v>
      </c>
      <c r="AQ10" s="11"/>
      <c r="AR10" s="11">
        <v>42.15075199945472</v>
      </c>
      <c r="AS10" s="11">
        <v>21.097340410665495</v>
      </c>
      <c r="AT10" s="11">
        <v>11.552170076795445</v>
      </c>
      <c r="AU10" s="11">
        <f t="shared" si="8"/>
        <v>74.800262486915656</v>
      </c>
    </row>
    <row r="11" spans="1:47" x14ac:dyDescent="0.2">
      <c r="A11" t="str">
        <f>name!E7</f>
        <v>Administrative and secretarial occupations</v>
      </c>
      <c r="B11" s="11">
        <v>49.61548794750798</v>
      </c>
      <c r="C11" s="11">
        <v>37.149586098858798</v>
      </c>
      <c r="D11" s="11">
        <v>5.019785499969629</v>
      </c>
      <c r="E11" s="11">
        <f t="shared" si="0"/>
        <v>91.784859546336406</v>
      </c>
      <c r="F11" s="11"/>
      <c r="G11" s="11">
        <v>48.291516681164481</v>
      </c>
      <c r="H11" s="11">
        <v>37.107085115332723</v>
      </c>
      <c r="I11" s="11">
        <v>4.2345871298263438</v>
      </c>
      <c r="J11" s="11">
        <f t="shared" si="1"/>
        <v>89.633188926323541</v>
      </c>
      <c r="K11" s="11"/>
      <c r="L11" s="11">
        <v>45.020789021861297</v>
      </c>
      <c r="M11" s="11">
        <v>31.590184274835853</v>
      </c>
      <c r="N11" s="11">
        <v>4.4706725350860745</v>
      </c>
      <c r="O11" s="11">
        <f t="shared" si="2"/>
        <v>81.081645831783234</v>
      </c>
      <c r="Q11" s="10" t="str">
        <f>name!E7</f>
        <v>Administrative and secretarial occupations</v>
      </c>
      <c r="R11" s="11">
        <v>13.917272796744642</v>
      </c>
      <c r="S11" s="11">
        <v>3.5410822781383664</v>
      </c>
      <c r="T11" s="11">
        <v>1.3188619400070878</v>
      </c>
      <c r="U11" s="11">
        <f t="shared" si="3"/>
        <v>18.777217014890098</v>
      </c>
      <c r="V11" s="11"/>
      <c r="W11" s="11">
        <v>14.653297426423983</v>
      </c>
      <c r="X11" s="11">
        <v>4.3092287360760695</v>
      </c>
      <c r="Y11" s="11">
        <v>1.0092873277416847</v>
      </c>
      <c r="Z11" s="11">
        <f t="shared" si="4"/>
        <v>19.971813490241736</v>
      </c>
      <c r="AA11" s="11"/>
      <c r="AB11" s="11">
        <v>16.90763841261295</v>
      </c>
      <c r="AC11" s="11">
        <v>3.8622099015271965</v>
      </c>
      <c r="AD11" s="11">
        <v>1.3847725836327818</v>
      </c>
      <c r="AE11" s="11">
        <f t="shared" si="5"/>
        <v>22.154620897772929</v>
      </c>
      <c r="AG11" s="10" t="str">
        <f>name!E7</f>
        <v>Administrative and secretarial occupations</v>
      </c>
      <c r="AH11" s="11">
        <v>35.698215150763346</v>
      </c>
      <c r="AI11" s="11">
        <v>33.608503820720436</v>
      </c>
      <c r="AJ11" s="11">
        <v>3.7009235599625416</v>
      </c>
      <c r="AK11" s="11">
        <f t="shared" si="6"/>
        <v>73.007642531446322</v>
      </c>
      <c r="AL11" s="11"/>
      <c r="AM11" s="11">
        <v>33.638219254740505</v>
      </c>
      <c r="AN11" s="11">
        <v>32.797856379256665</v>
      </c>
      <c r="AO11" s="11">
        <v>3.2252998020846606</v>
      </c>
      <c r="AP11" s="11">
        <f t="shared" si="7"/>
        <v>69.66137543608184</v>
      </c>
      <c r="AQ11" s="11"/>
      <c r="AR11" s="11">
        <v>28.113150609248361</v>
      </c>
      <c r="AS11" s="11">
        <v>27.727974373308644</v>
      </c>
      <c r="AT11" s="11">
        <v>3.0858999514532908</v>
      </c>
      <c r="AU11" s="11">
        <f t="shared" si="8"/>
        <v>58.927024934010298</v>
      </c>
    </row>
    <row r="12" spans="1:47" x14ac:dyDescent="0.2">
      <c r="A12" t="str">
        <f>name!E8</f>
        <v>Skilled trades occupations</v>
      </c>
      <c r="B12" s="11">
        <v>44.942053344491967</v>
      </c>
      <c r="C12" s="11">
        <v>8.2117142000905066</v>
      </c>
      <c r="D12" s="11">
        <v>26.783386809579081</v>
      </c>
      <c r="E12" s="11">
        <f t="shared" si="0"/>
        <v>79.937154354161549</v>
      </c>
      <c r="F12" s="11"/>
      <c r="G12" s="11">
        <v>38.095672442658731</v>
      </c>
      <c r="H12" s="11">
        <v>7.4666203263251099</v>
      </c>
      <c r="I12" s="11">
        <v>23.995544831267559</v>
      </c>
      <c r="J12" s="11">
        <f t="shared" si="1"/>
        <v>69.557837600251389</v>
      </c>
      <c r="K12" s="11"/>
      <c r="L12" s="11">
        <v>33.944257052263396</v>
      </c>
      <c r="M12" s="11">
        <v>9.7546377539575637</v>
      </c>
      <c r="N12" s="11">
        <v>26.941237542959776</v>
      </c>
      <c r="O12" s="11">
        <f t="shared" si="2"/>
        <v>70.640132349180732</v>
      </c>
      <c r="Q12" s="10" t="str">
        <f>name!E8</f>
        <v>Skilled trades occupations</v>
      </c>
      <c r="R12" s="11">
        <v>40.643250238243489</v>
      </c>
      <c r="S12" s="11">
        <v>4.9678993360769912</v>
      </c>
      <c r="T12" s="11">
        <v>23.601526233372848</v>
      </c>
      <c r="U12" s="11">
        <f t="shared" si="3"/>
        <v>69.21267580769333</v>
      </c>
      <c r="V12" s="11"/>
      <c r="W12" s="11">
        <v>33.8641367941933</v>
      </c>
      <c r="X12" s="11">
        <v>4.3300213335675748</v>
      </c>
      <c r="Y12" s="11">
        <v>20.937653411818971</v>
      </c>
      <c r="Z12" s="11">
        <f t="shared" si="4"/>
        <v>59.131811539579843</v>
      </c>
      <c r="AA12" s="11"/>
      <c r="AB12" s="11">
        <v>28.687373918209008</v>
      </c>
      <c r="AC12" s="11">
        <v>5.6360082925790262</v>
      </c>
      <c r="AD12" s="11">
        <v>23.089722639582153</v>
      </c>
      <c r="AE12" s="11">
        <f t="shared" si="5"/>
        <v>57.413104850370189</v>
      </c>
      <c r="AG12" s="10" t="str">
        <f>name!E8</f>
        <v>Skilled trades occupations</v>
      </c>
      <c r="AH12" s="11">
        <v>4.2988031062484922</v>
      </c>
      <c r="AI12" s="11">
        <v>3.2438148640135136</v>
      </c>
      <c r="AJ12" s="11">
        <v>3.1818605762062271</v>
      </c>
      <c r="AK12" s="11">
        <f t="shared" si="6"/>
        <v>10.724478546468234</v>
      </c>
      <c r="AL12" s="11"/>
      <c r="AM12" s="11">
        <v>4.2315356484654414</v>
      </c>
      <c r="AN12" s="11">
        <v>3.1365989927575391</v>
      </c>
      <c r="AO12" s="11">
        <v>3.0578914194485907</v>
      </c>
      <c r="AP12" s="11">
        <f t="shared" si="7"/>
        <v>10.426026060671571</v>
      </c>
      <c r="AQ12" s="11"/>
      <c r="AR12" s="11">
        <v>5.2568831340543873</v>
      </c>
      <c r="AS12" s="11">
        <v>4.1186294613785401</v>
      </c>
      <c r="AT12" s="11">
        <v>3.8515149033776188</v>
      </c>
      <c r="AU12" s="11">
        <f t="shared" si="8"/>
        <v>13.227027498810546</v>
      </c>
    </row>
    <row r="13" spans="1:47" x14ac:dyDescent="0.2">
      <c r="A13" t="str">
        <f>name!E9</f>
        <v>Caring, leisure and other service occupations</v>
      </c>
      <c r="B13" s="11">
        <v>40.789292702820767</v>
      </c>
      <c r="C13" s="11">
        <v>35.574734405710906</v>
      </c>
      <c r="D13" s="11">
        <v>11.356596630475353</v>
      </c>
      <c r="E13" s="11">
        <f t="shared" si="0"/>
        <v>87.720623739007024</v>
      </c>
      <c r="F13" s="11"/>
      <c r="G13" s="11">
        <v>38.783457608194752</v>
      </c>
      <c r="H13" s="11">
        <v>36.288556206210735</v>
      </c>
      <c r="I13" s="11">
        <v>11.262205429282039</v>
      </c>
      <c r="J13" s="11">
        <f t="shared" si="1"/>
        <v>86.334219243687528</v>
      </c>
      <c r="K13" s="11"/>
      <c r="L13" s="11">
        <v>43.053615915384519</v>
      </c>
      <c r="M13" s="11">
        <v>35.494017544027656</v>
      </c>
      <c r="N13" s="11">
        <v>12.537290207964427</v>
      </c>
      <c r="O13" s="11">
        <f t="shared" si="2"/>
        <v>91.0849236673766</v>
      </c>
      <c r="Q13" s="10" t="str">
        <f>name!E9</f>
        <v>Caring, leisure and other service occupations</v>
      </c>
      <c r="R13" s="11">
        <v>12.876063495939766</v>
      </c>
      <c r="S13" s="11">
        <v>5.3440488650451927</v>
      </c>
      <c r="T13" s="11">
        <v>1.3743615762119585</v>
      </c>
      <c r="U13" s="11">
        <f t="shared" si="3"/>
        <v>19.594473937196916</v>
      </c>
      <c r="V13" s="11"/>
      <c r="W13" s="11">
        <v>12.060817524440679</v>
      </c>
      <c r="X13" s="11">
        <v>6.085856503617781</v>
      </c>
      <c r="Y13" s="11">
        <v>1.2220946980536473</v>
      </c>
      <c r="Z13" s="11">
        <f t="shared" si="4"/>
        <v>19.368768726112108</v>
      </c>
      <c r="AA13" s="11"/>
      <c r="AB13" s="11">
        <v>14.179045704182641</v>
      </c>
      <c r="AC13" s="11">
        <v>8.1724248388753136</v>
      </c>
      <c r="AD13" s="11">
        <v>1.711302956937182</v>
      </c>
      <c r="AE13" s="11">
        <f t="shared" si="5"/>
        <v>24.062773499995139</v>
      </c>
      <c r="AG13" s="10" t="str">
        <f>name!E9</f>
        <v>Caring, leisure and other service occupations</v>
      </c>
      <c r="AH13" s="11">
        <v>27.913229206881002</v>
      </c>
      <c r="AI13" s="11">
        <v>30.230685540665721</v>
      </c>
      <c r="AJ13" s="11">
        <v>9.9822350542633966</v>
      </c>
      <c r="AK13" s="11">
        <f t="shared" si="6"/>
        <v>68.126149801810115</v>
      </c>
      <c r="AL13" s="11"/>
      <c r="AM13" s="11">
        <v>26.722640083754079</v>
      </c>
      <c r="AN13" s="11">
        <v>30.202699702592952</v>
      </c>
      <c r="AO13" s="11">
        <v>10.040110731228394</v>
      </c>
      <c r="AP13" s="11">
        <f t="shared" si="7"/>
        <v>66.96545051757542</v>
      </c>
      <c r="AQ13" s="11"/>
      <c r="AR13" s="11">
        <v>28.874570211201881</v>
      </c>
      <c r="AS13" s="11">
        <v>27.321592705152362</v>
      </c>
      <c r="AT13" s="11">
        <v>10.825987251027245</v>
      </c>
      <c r="AU13" s="11">
        <f t="shared" si="8"/>
        <v>67.022150167381483</v>
      </c>
    </row>
    <row r="14" spans="1:47" x14ac:dyDescent="0.2">
      <c r="A14" t="str">
        <f>name!E10</f>
        <v>Sales and customer service occupations</v>
      </c>
      <c r="B14" s="11">
        <v>23.035693502139861</v>
      </c>
      <c r="C14" s="11">
        <v>37.563532817576281</v>
      </c>
      <c r="D14" s="11">
        <v>4.7094274745555111</v>
      </c>
      <c r="E14" s="11">
        <f t="shared" si="0"/>
        <v>65.308653794271649</v>
      </c>
      <c r="F14" s="11"/>
      <c r="G14" s="11">
        <v>21.586570055826588</v>
      </c>
      <c r="H14" s="11">
        <v>39.861425260454247</v>
      </c>
      <c r="I14" s="11">
        <v>3.0589453407251712</v>
      </c>
      <c r="J14" s="11">
        <f t="shared" si="1"/>
        <v>64.506940657006012</v>
      </c>
      <c r="K14" s="11"/>
      <c r="L14" s="11">
        <v>21.635853776583659</v>
      </c>
      <c r="M14" s="11">
        <v>41.58492409860763</v>
      </c>
      <c r="N14" s="11">
        <v>2.6187317951850417</v>
      </c>
      <c r="O14" s="11">
        <f t="shared" si="2"/>
        <v>65.83950967037633</v>
      </c>
      <c r="Q14" s="10" t="str">
        <f>name!E10</f>
        <v>Sales and customer service occupations</v>
      </c>
      <c r="R14" s="11">
        <v>12.15751997780627</v>
      </c>
      <c r="S14" s="11">
        <v>12.481504844007391</v>
      </c>
      <c r="T14" s="11">
        <v>2.5952929292916851</v>
      </c>
      <c r="U14" s="11">
        <f t="shared" si="3"/>
        <v>27.234317751105348</v>
      </c>
      <c r="V14" s="11"/>
      <c r="W14" s="11">
        <v>11.645670873159817</v>
      </c>
      <c r="X14" s="11">
        <v>14.265258850831563</v>
      </c>
      <c r="Y14" s="11">
        <v>1.7534611500424997</v>
      </c>
      <c r="Z14" s="11">
        <f t="shared" si="4"/>
        <v>27.664390874033881</v>
      </c>
      <c r="AA14" s="11"/>
      <c r="AB14" s="11">
        <v>12.603713632394598</v>
      </c>
      <c r="AC14" s="11">
        <v>15.856772719714638</v>
      </c>
      <c r="AD14" s="11">
        <v>1.6575152354353757</v>
      </c>
      <c r="AE14" s="11">
        <f t="shared" si="5"/>
        <v>30.118001587544612</v>
      </c>
      <c r="AG14" s="10" t="str">
        <f>name!E10</f>
        <v>Sales and customer service occupations</v>
      </c>
      <c r="AH14" s="11">
        <v>10.878173524333603</v>
      </c>
      <c r="AI14" s="11">
        <v>25.082027973568906</v>
      </c>
      <c r="AJ14" s="11">
        <v>2.1141345452638269</v>
      </c>
      <c r="AK14" s="11">
        <f t="shared" si="6"/>
        <v>38.07433604316634</v>
      </c>
      <c r="AL14" s="11"/>
      <c r="AM14" s="11">
        <v>9.9408991826667776</v>
      </c>
      <c r="AN14" s="11">
        <v>25.596166409622672</v>
      </c>
      <c r="AO14" s="11">
        <v>1.3054841906826711</v>
      </c>
      <c r="AP14" s="11">
        <f t="shared" si="7"/>
        <v>36.842549782972121</v>
      </c>
      <c r="AQ14" s="11"/>
      <c r="AR14" s="11">
        <v>9.0321401441890661</v>
      </c>
      <c r="AS14" s="11">
        <v>25.728151378892981</v>
      </c>
      <c r="AT14" s="11">
        <v>0.96121655974966436</v>
      </c>
      <c r="AU14" s="11">
        <f t="shared" si="8"/>
        <v>35.721508082831711</v>
      </c>
    </row>
    <row r="15" spans="1:47" x14ac:dyDescent="0.2">
      <c r="A15" t="str">
        <f>name!E11</f>
        <v>Process, plant and machine operatives</v>
      </c>
      <c r="B15" s="11">
        <v>27.192810605121085</v>
      </c>
      <c r="C15" s="11">
        <v>6.1298865783626404</v>
      </c>
      <c r="D15" s="11">
        <v>7.7642729618753501</v>
      </c>
      <c r="E15" s="11">
        <f t="shared" si="0"/>
        <v>41.086970145359075</v>
      </c>
      <c r="F15" s="11"/>
      <c r="G15" s="11">
        <v>23.321224313728838</v>
      </c>
      <c r="H15" s="11">
        <v>7.4650099879210314</v>
      </c>
      <c r="I15" s="11">
        <v>7.2015313367619065</v>
      </c>
      <c r="J15" s="11">
        <f t="shared" si="1"/>
        <v>37.987765638411773</v>
      </c>
      <c r="K15" s="11"/>
      <c r="L15" s="11">
        <v>18.980030901537699</v>
      </c>
      <c r="M15" s="11">
        <v>9.5327584814324151</v>
      </c>
      <c r="N15" s="11">
        <v>8.3426515054528601</v>
      </c>
      <c r="O15" s="11">
        <f t="shared" si="2"/>
        <v>36.855440888422976</v>
      </c>
      <c r="Q15" s="10" t="str">
        <f>name!E11</f>
        <v>Process, plant and machine operatives</v>
      </c>
      <c r="R15" s="11">
        <v>25.016653821973748</v>
      </c>
      <c r="S15" s="11">
        <v>4.7235664023456243</v>
      </c>
      <c r="T15" s="11">
        <v>6.7251991681208585</v>
      </c>
      <c r="U15" s="11">
        <f t="shared" si="3"/>
        <v>36.465419392440232</v>
      </c>
      <c r="V15" s="11"/>
      <c r="W15" s="11">
        <v>21.54261179309449</v>
      </c>
      <c r="X15" s="11">
        <v>6.2139973942439442</v>
      </c>
      <c r="Y15" s="11">
        <v>6.1315820197067676</v>
      </c>
      <c r="Z15" s="11">
        <f t="shared" si="4"/>
        <v>33.888191207045203</v>
      </c>
      <c r="AA15" s="11"/>
      <c r="AB15" s="11">
        <v>17.175959283312832</v>
      </c>
      <c r="AC15" s="11">
        <v>7.1203085937883754</v>
      </c>
      <c r="AD15" s="11">
        <v>7.0763157932524194</v>
      </c>
      <c r="AE15" s="11">
        <f t="shared" si="5"/>
        <v>31.372583670353627</v>
      </c>
      <c r="AG15" s="10" t="str">
        <f>name!E11</f>
        <v>Process, plant and machine operatives</v>
      </c>
      <c r="AH15" s="11">
        <v>2.1761567831473334</v>
      </c>
      <c r="AI15" s="11">
        <v>1.406320176017021</v>
      </c>
      <c r="AJ15" s="11">
        <v>1.0390737937544909</v>
      </c>
      <c r="AK15" s="11">
        <f t="shared" si="6"/>
        <v>4.6215507529188455</v>
      </c>
      <c r="AL15" s="11"/>
      <c r="AM15" s="11">
        <v>1.7786125206343428</v>
      </c>
      <c r="AN15" s="11">
        <v>1.2510125936770811</v>
      </c>
      <c r="AO15" s="11">
        <v>1.0699493170551377</v>
      </c>
      <c r="AP15" s="11">
        <f t="shared" si="7"/>
        <v>4.0995744313665616</v>
      </c>
      <c r="AQ15" s="11"/>
      <c r="AR15" s="11">
        <v>1.8040716182248782</v>
      </c>
      <c r="AS15" s="11">
        <v>2.4124498876440374</v>
      </c>
      <c r="AT15" s="11">
        <v>1.2663357122004424</v>
      </c>
      <c r="AU15" s="11">
        <f t="shared" si="8"/>
        <v>5.4828572180693582</v>
      </c>
    </row>
    <row r="16" spans="1:47" x14ac:dyDescent="0.2">
      <c r="A16" t="str">
        <f>name!E12</f>
        <v>Elementary occupations</v>
      </c>
      <c r="B16" s="11">
        <v>38.097850358270698</v>
      </c>
      <c r="C16" s="11">
        <v>57.613772837135038</v>
      </c>
      <c r="D16" s="11">
        <v>5.1334918843318968</v>
      </c>
      <c r="E16" s="11">
        <f t="shared" si="0"/>
        <v>100.84511507973764</v>
      </c>
      <c r="F16" s="11"/>
      <c r="G16" s="11">
        <v>32.215977868793694</v>
      </c>
      <c r="H16" s="11">
        <v>55.881850868262632</v>
      </c>
      <c r="I16" s="11">
        <v>4.2129850754035889</v>
      </c>
      <c r="J16" s="11">
        <f t="shared" si="1"/>
        <v>92.310813812459912</v>
      </c>
      <c r="K16" s="11"/>
      <c r="L16" s="11">
        <v>33.495772362779022</v>
      </c>
      <c r="M16" s="11">
        <v>50.393472661594878</v>
      </c>
      <c r="N16" s="11">
        <v>5.5733686941466765</v>
      </c>
      <c r="O16" s="11">
        <f t="shared" si="2"/>
        <v>89.462613718520586</v>
      </c>
      <c r="Q16" s="10" t="str">
        <f>name!E12</f>
        <v>Elementary occupations</v>
      </c>
      <c r="R16" s="11">
        <v>27.416776684631003</v>
      </c>
      <c r="S16" s="11">
        <v>20.790988650619301</v>
      </c>
      <c r="T16" s="11">
        <v>3.2370519796598254</v>
      </c>
      <c r="U16" s="11">
        <f t="shared" si="3"/>
        <v>51.444817314910125</v>
      </c>
      <c r="V16" s="11"/>
      <c r="W16" s="11">
        <v>22.788266087365823</v>
      </c>
      <c r="X16" s="11">
        <v>20.807155706505235</v>
      </c>
      <c r="Y16" s="11">
        <v>2.9301883433695388</v>
      </c>
      <c r="Z16" s="11">
        <f t="shared" si="4"/>
        <v>46.525610137240591</v>
      </c>
      <c r="AA16" s="11"/>
      <c r="AB16" s="11">
        <v>22.741914570720933</v>
      </c>
      <c r="AC16" s="11">
        <v>19.231831496686546</v>
      </c>
      <c r="AD16" s="11">
        <v>3.6398962063189311</v>
      </c>
      <c r="AE16" s="11">
        <f t="shared" si="5"/>
        <v>45.613642273726406</v>
      </c>
      <c r="AG16" s="10" t="str">
        <f>name!E12</f>
        <v>Elementary occupations</v>
      </c>
      <c r="AH16" s="11">
        <v>10.681073673639689</v>
      </c>
      <c r="AI16" s="11">
        <v>36.82278418651569</v>
      </c>
      <c r="AJ16" s="11">
        <v>1.8964399046720692</v>
      </c>
      <c r="AK16" s="11">
        <f t="shared" si="6"/>
        <v>49.400297764827449</v>
      </c>
      <c r="AL16" s="11"/>
      <c r="AM16" s="11">
        <v>9.4277117814278792</v>
      </c>
      <c r="AN16" s="11">
        <v>35.074695161757383</v>
      </c>
      <c r="AO16" s="11">
        <v>1.2827967320340479</v>
      </c>
      <c r="AP16" s="11">
        <f t="shared" si="7"/>
        <v>45.785203675219314</v>
      </c>
      <c r="AQ16" s="11"/>
      <c r="AR16" s="11">
        <v>10.753857792058097</v>
      </c>
      <c r="AS16" s="11">
        <v>31.161641164908328</v>
      </c>
      <c r="AT16" s="11">
        <v>1.9334724878277476</v>
      </c>
      <c r="AU16" s="11">
        <f t="shared" si="8"/>
        <v>43.848971444794174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472.71613760092089</v>
      </c>
      <c r="C18" s="34">
        <f t="shared" ref="C18:D18" si="9">SUM(C8:C16)</f>
        <v>242.47646260513199</v>
      </c>
      <c r="D18" s="34">
        <f t="shared" si="9"/>
        <v>121.44039979394705</v>
      </c>
      <c r="E18" s="34">
        <f t="shared" si="0"/>
        <v>836.63300000000004</v>
      </c>
      <c r="F18" s="34"/>
      <c r="G18" s="34">
        <f>SUM(G8:G16)</f>
        <v>486.97890599040289</v>
      </c>
      <c r="H18" s="34">
        <f t="shared" ref="H18:I18" si="10">SUM(H8:H16)</f>
        <v>261.87503421701075</v>
      </c>
      <c r="I18" s="34">
        <f t="shared" si="10"/>
        <v>113.03705979258655</v>
      </c>
      <c r="J18" s="34">
        <f t="shared" ref="J18" si="11">SUM(G18:I18)</f>
        <v>861.89100000000019</v>
      </c>
      <c r="K18" s="34"/>
      <c r="L18" s="34">
        <f>SUM(L8:L16)</f>
        <v>513.23275192750305</v>
      </c>
      <c r="M18" s="34">
        <f t="shared" ref="M18:N18" si="12">SUM(M8:M16)</f>
        <v>270.04903120569872</v>
      </c>
      <c r="N18" s="34">
        <f t="shared" si="12"/>
        <v>123.22721686679803</v>
      </c>
      <c r="O18" s="34">
        <f>SUM(L18:N18)</f>
        <v>906.50899999999979</v>
      </c>
      <c r="Q18" s="231" t="str">
        <f>name!E3</f>
        <v>All occupations</v>
      </c>
      <c r="R18" s="34">
        <f>SUM(R8:R16)</f>
        <v>286.28081226988809</v>
      </c>
      <c r="S18" s="34">
        <f t="shared" ref="S18:T18" si="13">SUM(S8:S16)</f>
        <v>66.419917745308254</v>
      </c>
      <c r="T18" s="34">
        <f t="shared" si="13"/>
        <v>72.615991822399295</v>
      </c>
      <c r="U18" s="34">
        <f t="shared" ref="U18" si="14">SUM(R18:T18)</f>
        <v>425.31672183759559</v>
      </c>
      <c r="V18" s="34"/>
      <c r="W18" s="34">
        <f>SUM(W8:W16)</f>
        <v>287.96120979135986</v>
      </c>
      <c r="X18" s="34">
        <f t="shared" ref="X18:Y18" si="15">SUM(X8:X16)</f>
        <v>77.197974112902401</v>
      </c>
      <c r="Y18" s="34">
        <f t="shared" si="15"/>
        <v>64.291164657623256</v>
      </c>
      <c r="Z18" s="34">
        <f t="shared" ref="Z18" si="16">SUM(W18:Y18)</f>
        <v>429.45034856188551</v>
      </c>
      <c r="AA18" s="34"/>
      <c r="AB18" s="34">
        <f>SUM(AB8:AB16)</f>
        <v>295.08447472329988</v>
      </c>
      <c r="AC18" s="34">
        <f t="shared" ref="AC18:AD18" si="17">SUM(AC8:AC16)</f>
        <v>85.347078909389865</v>
      </c>
      <c r="AD18" s="34">
        <f t="shared" si="17"/>
        <v>70.129463323443233</v>
      </c>
      <c r="AE18" s="34">
        <f t="shared" ref="AE18" si="18">SUM(AB18:AD18)</f>
        <v>450.56101695613302</v>
      </c>
      <c r="AG18" s="231" t="str">
        <f>name!E3</f>
        <v>All occupations</v>
      </c>
      <c r="AH18" s="34">
        <f>SUM(AH8:AH16)</f>
        <v>186.43532533103286</v>
      </c>
      <c r="AI18" s="34">
        <f t="shared" ref="AI18:AJ18" si="19">SUM(AI8:AI16)</f>
        <v>176.05654485982373</v>
      </c>
      <c r="AJ18" s="34">
        <f t="shared" si="19"/>
        <v>48.824407971547757</v>
      </c>
      <c r="AK18" s="34">
        <f t="shared" si="6"/>
        <v>411.31627816240439</v>
      </c>
      <c r="AL18" s="34"/>
      <c r="AM18" s="34">
        <f>SUM(AM8:AM16)</f>
        <v>199.01769619904317</v>
      </c>
      <c r="AN18" s="34">
        <f t="shared" ref="AN18:AO18" si="20">SUM(AN8:AN16)</f>
        <v>184.67706010410834</v>
      </c>
      <c r="AO18" s="34">
        <f t="shared" si="20"/>
        <v>48.745895134963298</v>
      </c>
      <c r="AP18" s="34">
        <f t="shared" si="7"/>
        <v>432.4406514381148</v>
      </c>
      <c r="AQ18" s="34"/>
      <c r="AR18" s="34">
        <f>SUM(AR8:AR16)</f>
        <v>218.14827720420331</v>
      </c>
      <c r="AS18" s="34">
        <f t="shared" ref="AS18:AT18" si="21">SUM(AS8:AS16)</f>
        <v>184.70195229630889</v>
      </c>
      <c r="AT18" s="34">
        <f t="shared" si="21"/>
        <v>53.097753543354798</v>
      </c>
      <c r="AU18" s="34">
        <f t="shared" si="8"/>
        <v>455.947983043867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13.940210147685713</v>
      </c>
      <c r="C26" s="18">
        <f t="shared" ref="C26:O26" si="22">C8/C$18*100</f>
        <v>4.0267472935945694</v>
      </c>
      <c r="D26" s="18">
        <f t="shared" si="22"/>
        <v>13.297494123094641</v>
      </c>
      <c r="E26" s="18">
        <f t="shared" si="22"/>
        <v>10.973756402725003</v>
      </c>
      <c r="F26" s="18"/>
      <c r="G26" s="18">
        <f t="shared" si="22"/>
        <v>14.963770430620579</v>
      </c>
      <c r="H26" s="18">
        <f t="shared" si="22"/>
        <v>5.7098638897125991</v>
      </c>
      <c r="I26" s="18">
        <f t="shared" si="22"/>
        <v>14.969317565041587</v>
      </c>
      <c r="J26" s="18">
        <f t="shared" si="22"/>
        <v>12.152811666373045</v>
      </c>
      <c r="K26" s="18"/>
      <c r="L26" s="18">
        <f t="shared" si="22"/>
        <v>13.951481080667094</v>
      </c>
      <c r="M26" s="18">
        <f t="shared" si="22"/>
        <v>6.6694354949708501</v>
      </c>
      <c r="N26" s="18">
        <f t="shared" si="22"/>
        <v>15.442386728363189</v>
      </c>
      <c r="O26" s="18">
        <f t="shared" si="22"/>
        <v>11.984827465494574</v>
      </c>
      <c r="Q26" t="str">
        <f>$A$8</f>
        <v>Managers, directors and senior officials</v>
      </c>
      <c r="R26" s="18">
        <f>R8/R$18*100</f>
        <v>15.806012918652614</v>
      </c>
      <c r="S26" s="18">
        <f t="shared" ref="S26:U26" si="23">S8/S$18*100</f>
        <v>5.0124107352167684</v>
      </c>
      <c r="T26" s="18">
        <f t="shared" si="23"/>
        <v>14.438719033961508</v>
      </c>
      <c r="U26" s="18">
        <f t="shared" si="23"/>
        <v>13.886978164452207</v>
      </c>
      <c r="V26" s="18"/>
      <c r="W26" s="18">
        <f t="shared" ref="W26:Z26" si="24">W8/W$18*100</f>
        <v>16.924973382526996</v>
      </c>
      <c r="X26" s="18">
        <f t="shared" si="24"/>
        <v>6.5707549699936987</v>
      </c>
      <c r="Y26" s="18">
        <f t="shared" si="24"/>
        <v>16.203303971825552</v>
      </c>
      <c r="Z26" s="18">
        <f t="shared" si="24"/>
        <v>14.955661552384223</v>
      </c>
      <c r="AA26" s="18"/>
      <c r="AB26" s="18">
        <f t="shared" ref="AB26:AE26" si="25">AB8/AB$18*100</f>
        <v>15.626303904098565</v>
      </c>
      <c r="AC26" s="18">
        <f t="shared" si="25"/>
        <v>6.2184468381625457</v>
      </c>
      <c r="AD26" s="18">
        <f t="shared" si="25"/>
        <v>16.911053825642785</v>
      </c>
      <c r="AE26" s="18">
        <f t="shared" si="25"/>
        <v>14.044200104511809</v>
      </c>
      <c r="AG26" t="str">
        <f>$A$8</f>
        <v>Managers, directors and senior officials</v>
      </c>
      <c r="AH26" s="18">
        <f>AH8/AH$18*100</f>
        <v>11.075176217772508</v>
      </c>
      <c r="AI26" s="18">
        <f t="shared" ref="AI26:AK26" si="26">AI8/AI$18*100</f>
        <v>3.6548912812592751</v>
      </c>
      <c r="AJ26" s="18">
        <f t="shared" si="26"/>
        <v>11.600163172490598</v>
      </c>
      <c r="AK26" s="18">
        <f t="shared" si="26"/>
        <v>7.9613739723011419</v>
      </c>
      <c r="AL26" s="18"/>
      <c r="AM26" s="18">
        <f t="shared" ref="AM26:AP26" si="27">AM8/AM$18*100</f>
        <v>12.126081192611649</v>
      </c>
      <c r="AN26" s="18">
        <f t="shared" si="27"/>
        <v>5.3499976058758083</v>
      </c>
      <c r="AO26" s="18">
        <f t="shared" si="27"/>
        <v>13.341807739975026</v>
      </c>
      <c r="AP26" s="18">
        <f t="shared" si="27"/>
        <v>9.3693433302876397</v>
      </c>
      <c r="AQ26" s="18"/>
      <c r="AR26" s="18">
        <f t="shared" ref="AR26:AU26" si="28">AR8/AR$18*100</f>
        <v>11.685984330288218</v>
      </c>
      <c r="AS26" s="18">
        <f t="shared" si="28"/>
        <v>6.8778283354434198</v>
      </c>
      <c r="AT26" s="18">
        <f t="shared" si="28"/>
        <v>13.502627916365231</v>
      </c>
      <c r="AU26" s="18">
        <f t="shared" si="28"/>
        <v>9.9497860462237817</v>
      </c>
    </row>
    <row r="27" spans="1:47" x14ac:dyDescent="0.2">
      <c r="A27" t="str">
        <f>$A$9</f>
        <v>Professional occupations</v>
      </c>
      <c r="B27" s="18">
        <f t="shared" ref="B27:B34" si="29">B9/B$18*100</f>
        <v>23.813624462952777</v>
      </c>
      <c r="C27" s="18">
        <f t="shared" ref="C27:O27" si="30">C9/C$18*100</f>
        <v>12.719475710933889</v>
      </c>
      <c r="D27" s="18">
        <f t="shared" si="30"/>
        <v>19.315343410536389</v>
      </c>
      <c r="E27" s="18">
        <f t="shared" si="30"/>
        <v>19.945329769346777</v>
      </c>
      <c r="F27" s="18"/>
      <c r="G27" s="18">
        <f t="shared" si="30"/>
        <v>27.182420726735657</v>
      </c>
      <c r="H27" s="18">
        <f t="shared" si="30"/>
        <v>15.047755122908759</v>
      </c>
      <c r="I27" s="18">
        <f t="shared" si="30"/>
        <v>20.559936172136549</v>
      </c>
      <c r="J27" s="18">
        <f t="shared" si="30"/>
        <v>22.626911790236896</v>
      </c>
      <c r="K27" s="18"/>
      <c r="L27" s="18">
        <f t="shared" si="30"/>
        <v>30.637319166964517</v>
      </c>
      <c r="M27" s="18">
        <f t="shared" si="30"/>
        <v>16.760917690076997</v>
      </c>
      <c r="N27" s="18">
        <f t="shared" si="30"/>
        <v>19.017719200390378</v>
      </c>
      <c r="O27" s="18">
        <f t="shared" si="30"/>
        <v>24.924017103288072</v>
      </c>
      <c r="Q27" t="str">
        <f>$A$9</f>
        <v>Professional occupations</v>
      </c>
      <c r="R27" s="18">
        <f t="shared" ref="R27:U27" si="31">R9/R$18*100</f>
        <v>22.790962538643306</v>
      </c>
      <c r="S27" s="18">
        <f t="shared" si="31"/>
        <v>9.0986642298353591</v>
      </c>
      <c r="T27" s="18">
        <f t="shared" si="31"/>
        <v>18.459749106801187</v>
      </c>
      <c r="U27" s="18">
        <f t="shared" si="31"/>
        <v>19.913209034678513</v>
      </c>
      <c r="V27" s="18"/>
      <c r="W27" s="18">
        <f t="shared" ref="W27:Z27" si="32">W9/W$18*100</f>
        <v>26.072929437119257</v>
      </c>
      <c r="X27" s="18">
        <f t="shared" si="32"/>
        <v>12.073054633455538</v>
      </c>
      <c r="Y27" s="18">
        <f t="shared" si="32"/>
        <v>18.484305169849261</v>
      </c>
      <c r="Z27" s="18">
        <f t="shared" si="32"/>
        <v>22.42025231106274</v>
      </c>
      <c r="AA27" s="18"/>
      <c r="AB27" s="18">
        <f t="shared" ref="AB27:AE27" si="33">AB9/AB$18*100</f>
        <v>30.693135637670281</v>
      </c>
      <c r="AC27" s="18">
        <f t="shared" si="33"/>
        <v>15.035085329229659</v>
      </c>
      <c r="AD27" s="18">
        <f t="shared" si="33"/>
        <v>15.661664946032221</v>
      </c>
      <c r="AE27" s="18">
        <f t="shared" si="33"/>
        <v>25.387488371606281</v>
      </c>
      <c r="AG27" t="str">
        <f>$A$9</f>
        <v>Professional occupations</v>
      </c>
      <c r="AH27" s="18">
        <f t="shared" ref="AH27:AK27" si="34">AH9/AH$18*100</f>
        <v>25.383973246634024</v>
      </c>
      <c r="AI27" s="18">
        <f>AI9/AI$18*100</f>
        <v>14.085480030383149</v>
      </c>
      <c r="AJ27" s="18">
        <f t="shared" si="34"/>
        <v>20.587859177640684</v>
      </c>
      <c r="AK27" s="18">
        <f t="shared" si="34"/>
        <v>19.978543834282799</v>
      </c>
      <c r="AL27" s="18"/>
      <c r="AM27" s="18">
        <f t="shared" ref="AM27:AP27" si="35">AM9/AM$18*100</f>
        <v>28.787757639546584</v>
      </c>
      <c r="AN27" s="18">
        <f t="shared" si="35"/>
        <v>16.291227654088285</v>
      </c>
      <c r="AO27" s="18">
        <f t="shared" si="35"/>
        <v>23.297494568942071</v>
      </c>
      <c r="AP27" s="18">
        <f t="shared" si="35"/>
        <v>22.832142230691137</v>
      </c>
      <c r="AQ27" s="18"/>
      <c r="AR27" s="18">
        <f t="shared" ref="AR27:AU27" si="36">AR9/AR$18*100</f>
        <v>30.561817429567324</v>
      </c>
      <c r="AS27" s="18">
        <f t="shared" si="36"/>
        <v>17.558390314780588</v>
      </c>
      <c r="AT27" s="18">
        <f t="shared" si="36"/>
        <v>23.450266116905855</v>
      </c>
      <c r="AU27" s="18">
        <f t="shared" si="36"/>
        <v>24.466021687694102</v>
      </c>
    </row>
    <row r="28" spans="1:47" x14ac:dyDescent="0.2">
      <c r="A28" t="str">
        <f>$A$10</f>
        <v>Associate professional occupations</v>
      </c>
      <c r="B28" s="18">
        <f t="shared" si="29"/>
        <v>14.929568669072882</v>
      </c>
      <c r="C28" s="18">
        <f t="shared" ref="C28:O28" si="37">C10/C$18*100</f>
        <v>8.0946357824484956</v>
      </c>
      <c r="D28" s="18">
        <f t="shared" si="37"/>
        <v>17.348656858768326</v>
      </c>
      <c r="E28" s="18">
        <f t="shared" si="37"/>
        <v>13.299779607920936</v>
      </c>
      <c r="F28" s="18"/>
      <c r="G28" s="18">
        <f t="shared" si="37"/>
        <v>16.313114475410998</v>
      </c>
      <c r="H28" s="18">
        <f t="shared" si="37"/>
        <v>8.9529208580977411</v>
      </c>
      <c r="I28" s="18">
        <f t="shared" si="37"/>
        <v>16.729059383944005</v>
      </c>
      <c r="J28" s="18">
        <f t="shared" si="37"/>
        <v>14.131360905781584</v>
      </c>
      <c r="K28" s="18"/>
      <c r="L28" s="18">
        <f t="shared" si="37"/>
        <v>17.196507043491156</v>
      </c>
      <c r="M28" s="18">
        <f t="shared" si="37"/>
        <v>10.526086496231665</v>
      </c>
      <c r="N28" s="18">
        <f t="shared" si="37"/>
        <v>16.45662024694612</v>
      </c>
      <c r="O28" s="18">
        <f t="shared" si="37"/>
        <v>15.108811502402485</v>
      </c>
      <c r="Q28" t="str">
        <f>$A$10</f>
        <v>Associate professional occupations</v>
      </c>
      <c r="R28" s="18">
        <f t="shared" ref="R28:U28" si="38">R10/R$18*100</f>
        <v>15.284831720590851</v>
      </c>
      <c r="S28" s="18">
        <f t="shared" si="38"/>
        <v>7.826361670970555</v>
      </c>
      <c r="T28" s="18">
        <f t="shared" si="38"/>
        <v>13.597761062182927</v>
      </c>
      <c r="U28" s="18">
        <f t="shared" si="38"/>
        <v>13.832033735910802</v>
      </c>
      <c r="V28" s="18"/>
      <c r="W28" s="18">
        <f t="shared" ref="W28:Z28" si="39">W10/W$18*100</f>
        <v>16.526228717678869</v>
      </c>
      <c r="X28" s="18">
        <f t="shared" si="39"/>
        <v>8.800505913270074</v>
      </c>
      <c r="Y28" s="18">
        <f t="shared" si="39"/>
        <v>12.452457255141569</v>
      </c>
      <c r="Z28" s="18">
        <f t="shared" si="39"/>
        <v>14.527586351202748</v>
      </c>
      <c r="AA28" s="18"/>
      <c r="AB28" s="18">
        <f t="shared" ref="AB28:AE28" si="40">AB10/AB$18*100</f>
        <v>15.625137302969469</v>
      </c>
      <c r="AC28" s="18">
        <f t="shared" si="40"/>
        <v>8.5864147782517026</v>
      </c>
      <c r="AD28" s="18">
        <f t="shared" si="40"/>
        <v>12.443935302349574</v>
      </c>
      <c r="AE28" s="18">
        <f t="shared" si="40"/>
        <v>13.796682632543481</v>
      </c>
      <c r="AG28" t="str">
        <f>$A$10</f>
        <v>Associate professional occupations</v>
      </c>
      <c r="AH28" s="18">
        <f t="shared" ref="AH28:AK28" si="41">AH10/AH$18*100</f>
        <v>14.384044397975352</v>
      </c>
      <c r="AI28" s="18">
        <f t="shared" si="41"/>
        <v>8.1958461318379339</v>
      </c>
      <c r="AJ28" s="18">
        <f t="shared" si="41"/>
        <v>22.927321911916426</v>
      </c>
      <c r="AK28" s="18">
        <f t="shared" si="41"/>
        <v>12.749408536023335</v>
      </c>
      <c r="AL28" s="18"/>
      <c r="AM28" s="18">
        <f t="shared" ref="AM28:AP28" si="42">AM10/AM$18*100</f>
        <v>16.004756795670541</v>
      </c>
      <c r="AN28" s="18">
        <f t="shared" si="42"/>
        <v>9.0166327504063677</v>
      </c>
      <c r="AO28" s="18">
        <f t="shared" si="42"/>
        <v>22.369487790822753</v>
      </c>
      <c r="AP28" s="18">
        <f t="shared" si="42"/>
        <v>13.73787533711608</v>
      </c>
      <c r="AQ28" s="18"/>
      <c r="AR28" s="18">
        <f t="shared" ref="AR28:AU28" si="43">AR10/AR$18*100</f>
        <v>19.322065037441678</v>
      </c>
      <c r="AS28" s="18">
        <f t="shared" si="43"/>
        <v>11.422370011996406</v>
      </c>
      <c r="AT28" s="18">
        <f t="shared" si="43"/>
        <v>21.756419633389935</v>
      </c>
      <c r="AU28" s="18">
        <f t="shared" si="43"/>
        <v>16.405437740409763</v>
      </c>
    </row>
    <row r="29" spans="1:47" x14ac:dyDescent="0.2">
      <c r="A29" t="str">
        <f>$A$11</f>
        <v>Administrative and secretarial occupations</v>
      </c>
      <c r="B29" s="18">
        <f t="shared" si="29"/>
        <v>10.495831218987208</v>
      </c>
      <c r="C29" s="18">
        <f t="shared" ref="C29:O29" si="44">C11/C$18*100</f>
        <v>15.320904016715284</v>
      </c>
      <c r="D29" s="18">
        <f t="shared" si="44"/>
        <v>4.1335383517238959</v>
      </c>
      <c r="E29" s="18">
        <f t="shared" si="44"/>
        <v>10.970743390033192</v>
      </c>
      <c r="F29" s="18"/>
      <c r="G29" s="18">
        <f t="shared" si="44"/>
        <v>9.9165520492002965</v>
      </c>
      <c r="H29" s="18">
        <f t="shared" si="44"/>
        <v>14.169768120997286</v>
      </c>
      <c r="I29" s="18">
        <f t="shared" si="44"/>
        <v>3.7461936267596254</v>
      </c>
      <c r="J29" s="18">
        <f t="shared" si="44"/>
        <v>10.399596808218616</v>
      </c>
      <c r="K29" s="18"/>
      <c r="L29" s="18">
        <f t="shared" si="44"/>
        <v>8.7720023425591371</v>
      </c>
      <c r="M29" s="18">
        <f t="shared" si="44"/>
        <v>11.697943937733786</v>
      </c>
      <c r="N29" s="18">
        <f t="shared" si="44"/>
        <v>3.627991160360807</v>
      </c>
      <c r="O29" s="18">
        <f t="shared" si="44"/>
        <v>8.9443839864560921</v>
      </c>
      <c r="Q29" t="str">
        <f>$A$11</f>
        <v>Administrative and secretarial occupations</v>
      </c>
      <c r="R29" s="18">
        <f t="shared" ref="R29:U29" si="45">R11/R$18*100</f>
        <v>4.8614060741256688</v>
      </c>
      <c r="S29" s="18">
        <f t="shared" si="45"/>
        <v>5.3313560123890698</v>
      </c>
      <c r="T29" s="18">
        <f t="shared" si="45"/>
        <v>1.8162141794230355</v>
      </c>
      <c r="U29" s="18">
        <f t="shared" si="45"/>
        <v>4.4148786188707749</v>
      </c>
      <c r="V29" s="18"/>
      <c r="W29" s="18">
        <f t="shared" ref="W29:Z29" si="46">W11/W$18*100</f>
        <v>5.0886358746169043</v>
      </c>
      <c r="X29" s="18">
        <f t="shared" si="46"/>
        <v>5.5820489923398799</v>
      </c>
      <c r="Y29" s="18">
        <f t="shared" si="46"/>
        <v>1.56986941069827</v>
      </c>
      <c r="Z29" s="18">
        <f t="shared" si="46"/>
        <v>4.6505523996247771</v>
      </c>
      <c r="AA29" s="18"/>
      <c r="AB29" s="18">
        <f t="shared" ref="AB29:AE29" si="47">AB11/AB$18*100</f>
        <v>5.7297621057384358</v>
      </c>
      <c r="AC29" s="18">
        <f t="shared" si="47"/>
        <v>4.5252982889169244</v>
      </c>
      <c r="AD29" s="18">
        <f t="shared" si="47"/>
        <v>1.9745945826593443</v>
      </c>
      <c r="AE29" s="18">
        <f t="shared" si="47"/>
        <v>4.917118894893191</v>
      </c>
      <c r="AG29" t="str">
        <f>$A$11</f>
        <v>Administrative and secretarial occupations</v>
      </c>
      <c r="AH29" s="18">
        <f t="shared" ref="AH29:AK29" si="48">AH11/AH$18*100</f>
        <v>19.147774214665553</v>
      </c>
      <c r="AI29" s="18">
        <f t="shared" si="48"/>
        <v>19.089607743625514</v>
      </c>
      <c r="AJ29" s="18">
        <f t="shared" si="48"/>
        <v>7.5800684815661077</v>
      </c>
      <c r="AK29" s="18">
        <f t="shared" si="48"/>
        <v>17.749757645774462</v>
      </c>
      <c r="AL29" s="18"/>
      <c r="AM29" s="18">
        <f t="shared" ref="AM29:AP29" si="49">AM11/AM$18*100</f>
        <v>16.902124734223626</v>
      </c>
      <c r="AN29" s="18">
        <f t="shared" si="49"/>
        <v>17.759572499566254</v>
      </c>
      <c r="AO29" s="18">
        <f t="shared" si="49"/>
        <v>6.6165567237092215</v>
      </c>
      <c r="AP29" s="18">
        <f t="shared" si="49"/>
        <v>16.108886896830249</v>
      </c>
      <c r="AQ29" s="18"/>
      <c r="AR29" s="18">
        <f t="shared" ref="AR29:AU29" si="50">AR11/AR$18*100</f>
        <v>12.887175167985546</v>
      </c>
      <c r="AS29" s="18">
        <f t="shared" si="50"/>
        <v>15.012280069907396</v>
      </c>
      <c r="AT29" s="18">
        <f t="shared" si="50"/>
        <v>5.8117335395999854</v>
      </c>
      <c r="AU29" s="18">
        <f t="shared" si="50"/>
        <v>12.924067465025038</v>
      </c>
    </row>
    <row r="30" spans="1:47" x14ac:dyDescent="0.2">
      <c r="A30" t="str">
        <f>$A$12</f>
        <v>Skilled trades occupations</v>
      </c>
      <c r="B30" s="18">
        <f t="shared" si="29"/>
        <v>9.5071967656059169</v>
      </c>
      <c r="C30" s="18">
        <f t="shared" ref="C30:O30" si="51">C12/C$18*100</f>
        <v>3.3866026054096299</v>
      </c>
      <c r="D30" s="18">
        <f t="shared" si="51"/>
        <v>22.054758428845396</v>
      </c>
      <c r="E30" s="18">
        <f t="shared" si="51"/>
        <v>9.5546260252896484</v>
      </c>
      <c r="F30" s="18"/>
      <c r="G30" s="18">
        <f t="shared" si="51"/>
        <v>7.8228588495390587</v>
      </c>
      <c r="H30" s="18">
        <f t="shared" si="51"/>
        <v>2.8512150265296641</v>
      </c>
      <c r="I30" s="18">
        <f t="shared" si="51"/>
        <v>21.228033421337532</v>
      </c>
      <c r="J30" s="18">
        <f t="shared" si="51"/>
        <v>8.070375209887489</v>
      </c>
      <c r="K30" s="18"/>
      <c r="L30" s="18">
        <f t="shared" si="51"/>
        <v>6.61381350367488</v>
      </c>
      <c r="M30" s="18">
        <f t="shared" si="51"/>
        <v>3.6121728378012108</v>
      </c>
      <c r="N30" s="18">
        <f t="shared" si="51"/>
        <v>21.863057714012808</v>
      </c>
      <c r="O30" s="18">
        <f t="shared" si="51"/>
        <v>7.7925461687838453</v>
      </c>
      <c r="Q30" t="str">
        <f>$A$12</f>
        <v>Skilled trades occupations</v>
      </c>
      <c r="R30" s="18">
        <f t="shared" ref="R30:U30" si="52">R12/R$18*100</f>
        <v>14.19698718750578</v>
      </c>
      <c r="S30" s="18">
        <f t="shared" si="52"/>
        <v>7.4795325027753616</v>
      </c>
      <c r="T30" s="18">
        <f t="shared" si="52"/>
        <v>32.501830025397609</v>
      </c>
      <c r="U30" s="18">
        <f t="shared" si="52"/>
        <v>16.273208236125203</v>
      </c>
      <c r="V30" s="18"/>
      <c r="W30" s="18">
        <f t="shared" ref="W30:Z30" si="53">W12/W$18*100</f>
        <v>11.75996476009019</v>
      </c>
      <c r="X30" s="18">
        <f t="shared" si="53"/>
        <v>5.6089831155865539</v>
      </c>
      <c r="Y30" s="18">
        <f t="shared" si="53"/>
        <v>32.566921945372336</v>
      </c>
      <c r="Z30" s="18">
        <f t="shared" si="53"/>
        <v>13.76918466537435</v>
      </c>
      <c r="AA30" s="18"/>
      <c r="AB30" s="18">
        <f t="shared" ref="AB30:AE30" si="54">AB12/AB$18*100</f>
        <v>9.7217496600284043</v>
      </c>
      <c r="AC30" s="18">
        <f t="shared" si="54"/>
        <v>6.6036334981805149</v>
      </c>
      <c r="AD30" s="18">
        <f t="shared" si="54"/>
        <v>32.924425120851595</v>
      </c>
      <c r="AE30" s="18">
        <f t="shared" si="54"/>
        <v>12.742581512763227</v>
      </c>
      <c r="AG30" t="str">
        <f>$A$12</f>
        <v>Skilled trades occupations</v>
      </c>
      <c r="AH30" s="18">
        <f t="shared" ref="AH30:AK30" si="55">AH12/AH$18*100</f>
        <v>2.3057878642985585</v>
      </c>
      <c r="AI30" s="18">
        <f t="shared" si="55"/>
        <v>1.8424846782016766</v>
      </c>
      <c r="AJ30" s="18">
        <f t="shared" si="55"/>
        <v>6.5169465609505082</v>
      </c>
      <c r="AK30" s="18">
        <f t="shared" si="55"/>
        <v>2.6073557298487886</v>
      </c>
      <c r="AL30" s="18"/>
      <c r="AM30" s="18">
        <f t="shared" ref="AM30:AP30" si="56">AM12/AM$18*100</f>
        <v>2.1262107487333006</v>
      </c>
      <c r="AN30" s="18">
        <f t="shared" si="56"/>
        <v>1.6984237192152283</v>
      </c>
      <c r="AO30" s="18">
        <f t="shared" si="56"/>
        <v>6.2731259954959748</v>
      </c>
      <c r="AP30" s="18">
        <f t="shared" si="56"/>
        <v>2.4109727024966352</v>
      </c>
      <c r="AQ30" s="18"/>
      <c r="AR30" s="18">
        <f t="shared" ref="AR30:AU30" si="57">AR12/AR$18*100</f>
        <v>2.4097752232686882</v>
      </c>
      <c r="AS30" s="18">
        <f t="shared" si="57"/>
        <v>2.2298786830207464</v>
      </c>
      <c r="AT30" s="18">
        <f t="shared" si="57"/>
        <v>7.2536306083699413</v>
      </c>
      <c r="AU30" s="18">
        <f t="shared" si="57"/>
        <v>2.9009948482517944</v>
      </c>
    </row>
    <row r="31" spans="1:47" x14ac:dyDescent="0.2">
      <c r="A31" t="str">
        <f>$A$13</f>
        <v>Caring, leisure and other service occupations</v>
      </c>
      <c r="B31" s="18">
        <f t="shared" si="29"/>
        <v>8.6287074754482234</v>
      </c>
      <c r="C31" s="18">
        <f t="shared" ref="C31:O31" si="58">C13/C$18*100</f>
        <v>14.67141759802214</v>
      </c>
      <c r="D31" s="18">
        <f t="shared" si="58"/>
        <v>9.3515804046631601</v>
      </c>
      <c r="E31" s="18">
        <f t="shared" si="58"/>
        <v>10.48495860658222</v>
      </c>
      <c r="F31" s="18"/>
      <c r="G31" s="18">
        <f t="shared" si="58"/>
        <v>7.9640939537859721</v>
      </c>
      <c r="H31" s="18">
        <f t="shared" si="58"/>
        <v>13.857203423270626</v>
      </c>
      <c r="I31" s="18">
        <f t="shared" si="58"/>
        <v>9.963285890439149</v>
      </c>
      <c r="J31" s="18">
        <f t="shared" si="58"/>
        <v>10.016837308161648</v>
      </c>
      <c r="K31" s="18"/>
      <c r="L31" s="18">
        <f t="shared" si="58"/>
        <v>8.3887117012099957</v>
      </c>
      <c r="M31" s="18">
        <f t="shared" si="58"/>
        <v>13.143545594500411</v>
      </c>
      <c r="N31" s="18">
        <f t="shared" si="58"/>
        <v>10.174124293918412</v>
      </c>
      <c r="O31" s="18">
        <f t="shared" si="58"/>
        <v>10.047878583376074</v>
      </c>
      <c r="Q31" t="str">
        <f>$A$13</f>
        <v>Caring, leisure and other service occupations</v>
      </c>
      <c r="R31" s="18">
        <f t="shared" ref="R31:U31" si="59">R13/R$18*100</f>
        <v>4.4977039829693508</v>
      </c>
      <c r="S31" s="18">
        <f t="shared" si="59"/>
        <v>8.0458528803623572</v>
      </c>
      <c r="T31" s="18">
        <f t="shared" si="59"/>
        <v>1.8926431240838877</v>
      </c>
      <c r="U31" s="18">
        <f t="shared" si="59"/>
        <v>4.6070311678643421</v>
      </c>
      <c r="V31" s="18"/>
      <c r="W31" s="18">
        <f t="shared" ref="W31:Z31" si="60">W13/W$18*100</f>
        <v>4.1883479838063096</v>
      </c>
      <c r="X31" s="18">
        <f t="shared" si="60"/>
        <v>7.8834406907067116</v>
      </c>
      <c r="Y31" s="18">
        <f t="shared" si="60"/>
        <v>1.9008750340140848</v>
      </c>
      <c r="Z31" s="18">
        <f t="shared" si="60"/>
        <v>4.5101299349209842</v>
      </c>
      <c r="AA31" s="18"/>
      <c r="AB31" s="18">
        <f t="shared" ref="AB31:AE31" si="61">AB13/AB$18*100</f>
        <v>4.8050802121928999</v>
      </c>
      <c r="AC31" s="18">
        <f t="shared" si="61"/>
        <v>9.5755179243471282</v>
      </c>
      <c r="AD31" s="18">
        <f t="shared" si="61"/>
        <v>2.440205408452226</v>
      </c>
      <c r="AE31" s="18">
        <f t="shared" si="61"/>
        <v>5.3406248198205546</v>
      </c>
      <c r="AG31" t="str">
        <f>$A$13</f>
        <v>Caring, leisure and other service occupations</v>
      </c>
      <c r="AH31" s="18">
        <f t="shared" ref="AH31:AK31" si="62">AH13/AH$18*100</f>
        <v>14.972070962044629</v>
      </c>
      <c r="AI31" s="18">
        <f t="shared" si="62"/>
        <v>17.171009214531274</v>
      </c>
      <c r="AJ31" s="18">
        <f t="shared" si="62"/>
        <v>20.445173774724534</v>
      </c>
      <c r="AK31" s="18">
        <f t="shared" si="62"/>
        <v>16.562959799736188</v>
      </c>
      <c r="AL31" s="18"/>
      <c r="AM31" s="18">
        <f t="shared" ref="AM31:AP31" si="63">AM13/AM$18*100</f>
        <v>13.427268325439773</v>
      </c>
      <c r="AN31" s="18">
        <f t="shared" si="63"/>
        <v>16.354332089522504</v>
      </c>
      <c r="AO31" s="18">
        <f t="shared" si="63"/>
        <v>20.596833237814646</v>
      </c>
      <c r="AP31" s="18">
        <f t="shared" si="63"/>
        <v>15.485466108442081</v>
      </c>
      <c r="AQ31" s="18"/>
      <c r="AR31" s="18">
        <f t="shared" ref="AR31:AU31" si="64">AR13/AR$18*100</f>
        <v>13.236212809589642</v>
      </c>
      <c r="AS31" s="18">
        <f t="shared" si="64"/>
        <v>14.792259835630531</v>
      </c>
      <c r="AT31" s="18">
        <f t="shared" si="64"/>
        <v>20.388785831000796</v>
      </c>
      <c r="AU31" s="18">
        <f t="shared" si="64"/>
        <v>14.699516756264112</v>
      </c>
    </row>
    <row r="32" spans="1:47" x14ac:dyDescent="0.2">
      <c r="A32" t="str">
        <f>$A$14</f>
        <v>Sales and customer service occupations</v>
      </c>
      <c r="B32" s="18">
        <f t="shared" si="29"/>
        <v>4.873049948971107</v>
      </c>
      <c r="C32" s="18">
        <f t="shared" ref="C32:O32" si="65">C14/C$18*100</f>
        <v>15.491620264498717</v>
      </c>
      <c r="D32" s="18">
        <f t="shared" si="65"/>
        <v>3.8779742841313034</v>
      </c>
      <c r="E32" s="18">
        <f t="shared" si="65"/>
        <v>7.8061293057136938</v>
      </c>
      <c r="F32" s="18"/>
      <c r="G32" s="18">
        <f t="shared" si="65"/>
        <v>4.4327525874913363</v>
      </c>
      <c r="H32" s="18">
        <f t="shared" si="65"/>
        <v>15.221544649965319</v>
      </c>
      <c r="I32" s="18">
        <f t="shared" si="65"/>
        <v>2.7061437605844292</v>
      </c>
      <c r="J32" s="18">
        <f t="shared" si="65"/>
        <v>7.484350185464983</v>
      </c>
      <c r="K32" s="18"/>
      <c r="L32" s="18">
        <f t="shared" si="65"/>
        <v>4.2156027056589416</v>
      </c>
      <c r="M32" s="18">
        <f t="shared" si="65"/>
        <v>15.399027322165074</v>
      </c>
      <c r="N32" s="18">
        <f t="shared" si="65"/>
        <v>2.1251245153217648</v>
      </c>
      <c r="O32" s="18">
        <f t="shared" si="65"/>
        <v>7.2629736351626226</v>
      </c>
      <c r="Q32" t="str">
        <f>$A$14</f>
        <v>Sales and customer service occupations</v>
      </c>
      <c r="R32" s="18">
        <f t="shared" ref="R32:U32" si="66">R14/R$18*100</f>
        <v>4.2467114304345701</v>
      </c>
      <c r="S32" s="18">
        <f t="shared" si="66"/>
        <v>18.791810149281694</v>
      </c>
      <c r="T32" s="18">
        <f t="shared" si="66"/>
        <v>3.5739963941264179</v>
      </c>
      <c r="U32" s="18">
        <f t="shared" si="66"/>
        <v>6.4033028453333642</v>
      </c>
      <c r="V32" s="18"/>
      <c r="W32" s="18">
        <f t="shared" ref="W32:Z32" si="67">W14/W$18*100</f>
        <v>4.0441804233277114</v>
      </c>
      <c r="X32" s="18">
        <f t="shared" si="67"/>
        <v>18.478799495396803</v>
      </c>
      <c r="Y32" s="18">
        <f t="shared" si="67"/>
        <v>2.7273749968294982</v>
      </c>
      <c r="Z32" s="18">
        <f t="shared" si="67"/>
        <v>6.4418135802368157</v>
      </c>
      <c r="AA32" s="18"/>
      <c r="AB32" s="18">
        <f>AB14/AB$18*100</f>
        <v>4.2712222133045374</v>
      </c>
      <c r="AC32" s="18">
        <f t="shared" ref="AC32:AE32" si="68">AC14/AC$18*100</f>
        <v>18.579162781363898</v>
      </c>
      <c r="AD32" s="18">
        <f t="shared" si="68"/>
        <v>2.3635076569611977</v>
      </c>
      <c r="AE32" s="18">
        <f t="shared" si="68"/>
        <v>6.6845555771809977</v>
      </c>
      <c r="AG32" t="str">
        <f>$A$14</f>
        <v>Sales and customer service occupations</v>
      </c>
      <c r="AH32" s="18">
        <f t="shared" ref="AH32:AK32" si="69">AH14/AH$18*100</f>
        <v>5.8348242239062893</v>
      </c>
      <c r="AI32" s="18">
        <f t="shared" si="69"/>
        <v>14.246575152056529</v>
      </c>
      <c r="AJ32" s="18">
        <f t="shared" si="69"/>
        <v>4.3300771747111222</v>
      </c>
      <c r="AK32" s="18">
        <f t="shared" si="69"/>
        <v>9.2567053784662132</v>
      </c>
      <c r="AL32" s="18"/>
      <c r="AM32" s="18">
        <f t="shared" ref="AM32:AP32" si="70">AM14/AM$18*100</f>
        <v>4.9949825430220063</v>
      </c>
      <c r="AN32" s="18">
        <f t="shared" si="70"/>
        <v>13.859959864637924</v>
      </c>
      <c r="AO32" s="18">
        <f t="shared" si="70"/>
        <v>2.6781417944386141</v>
      </c>
      <c r="AP32" s="18">
        <f t="shared" si="70"/>
        <v>8.5196777084784632</v>
      </c>
      <c r="AQ32" s="18"/>
      <c r="AR32" s="18">
        <f t="shared" ref="AR32:AU32" si="71">AR14/AR$18*100</f>
        <v>4.1403673959498191</v>
      </c>
      <c r="AS32" s="18">
        <f t="shared" si="71"/>
        <v>13.929550315536723</v>
      </c>
      <c r="AT32" s="18">
        <f t="shared" si="71"/>
        <v>1.8102772633588393</v>
      </c>
      <c r="AU32" s="18">
        <f t="shared" si="71"/>
        <v>7.8345577590579945</v>
      </c>
    </row>
    <row r="33" spans="1:47" x14ac:dyDescent="0.2">
      <c r="A33" t="str">
        <f>$A$15</f>
        <v>Process, plant and machine operatives</v>
      </c>
      <c r="B33" s="18">
        <f t="shared" si="29"/>
        <v>5.7524608199599809</v>
      </c>
      <c r="C33" s="18">
        <f t="shared" ref="C33:O33" si="72">C15/C$18*100</f>
        <v>2.5280336542788637</v>
      </c>
      <c r="D33" s="18">
        <f t="shared" si="72"/>
        <v>6.3934843553292913</v>
      </c>
      <c r="E33" s="18">
        <f t="shared" si="72"/>
        <v>4.910990858041588</v>
      </c>
      <c r="F33" s="18"/>
      <c r="G33" s="18">
        <f t="shared" si="72"/>
        <v>4.7889598557249293</v>
      </c>
      <c r="H33" s="18">
        <f t="shared" si="72"/>
        <v>2.8506001002504586</v>
      </c>
      <c r="I33" s="18">
        <f t="shared" si="72"/>
        <v>6.3709471477550004</v>
      </c>
      <c r="J33" s="18">
        <f t="shared" si="72"/>
        <v>4.4074906964351364</v>
      </c>
      <c r="K33" s="18"/>
      <c r="L33" s="18">
        <f t="shared" si="72"/>
        <v>3.6981332212833395</v>
      </c>
      <c r="M33" s="18">
        <f t="shared" si="72"/>
        <v>3.5300102499428077</v>
      </c>
      <c r="N33" s="18">
        <f t="shared" si="72"/>
        <v>6.7701370830040064</v>
      </c>
      <c r="O33" s="18">
        <f t="shared" si="72"/>
        <v>4.065645337048279</v>
      </c>
      <c r="Q33" t="str">
        <f>$A$15</f>
        <v>Process, plant and machine operatives</v>
      </c>
      <c r="R33" s="18">
        <f t="shared" ref="R33:U33" si="73">R15/R$18*100</f>
        <v>8.7385017611273117</v>
      </c>
      <c r="S33" s="18">
        <f t="shared" si="73"/>
        <v>7.1116715628261762</v>
      </c>
      <c r="T33" s="18">
        <f t="shared" si="73"/>
        <v>9.261319716694123</v>
      </c>
      <c r="U33" s="18">
        <f t="shared" si="73"/>
        <v>8.5737093135887363</v>
      </c>
      <c r="V33" s="18"/>
      <c r="W33" s="18">
        <f t="shared" ref="W33:Z33" si="74">W15/W$18*100</f>
        <v>7.4810811528063192</v>
      </c>
      <c r="X33" s="18">
        <f t="shared" si="74"/>
        <v>8.0494306562448692</v>
      </c>
      <c r="Y33" s="18">
        <f t="shared" si="74"/>
        <v>9.5372078766342927</v>
      </c>
      <c r="Z33" s="18">
        <f t="shared" si="74"/>
        <v>7.8910615209715633</v>
      </c>
      <c r="AA33" s="18"/>
      <c r="AB33" s="18">
        <f t="shared" ref="AB33:AE33" si="75">AB15/AB$18*100</f>
        <v>5.820692294780569</v>
      </c>
      <c r="AC33" s="18">
        <f t="shared" si="75"/>
        <v>8.3427677722254199</v>
      </c>
      <c r="AD33" s="18">
        <f t="shared" si="75"/>
        <v>10.090360681381277</v>
      </c>
      <c r="AE33" s="18">
        <f t="shared" si="75"/>
        <v>6.963004452160158</v>
      </c>
      <c r="AG33" t="str">
        <f>$A$15</f>
        <v>Process, plant and machine operatives</v>
      </c>
      <c r="AH33" s="18">
        <f t="shared" ref="AH33:AK33" si="76">AH15/AH$18*100</f>
        <v>1.1672448766259127</v>
      </c>
      <c r="AI33" s="18">
        <f t="shared" si="76"/>
        <v>0.79878892155740844</v>
      </c>
      <c r="AJ33" s="18">
        <f t="shared" si="76"/>
        <v>2.1281851371551856</v>
      </c>
      <c r="AK33" s="18">
        <f t="shared" si="76"/>
        <v>1.1236002556393037</v>
      </c>
      <c r="AL33" s="18"/>
      <c r="AM33" s="18">
        <f t="shared" ref="AM33:AP33" si="77">AM15/AM$18*100</f>
        <v>0.89369566355320618</v>
      </c>
      <c r="AN33" s="18">
        <f t="shared" si="77"/>
        <v>0.67740551694500961</v>
      </c>
      <c r="AO33" s="18">
        <f t="shared" si="77"/>
        <v>2.1949526500493164</v>
      </c>
      <c r="AP33" s="18">
        <f t="shared" si="77"/>
        <v>0.94800856897544439</v>
      </c>
      <c r="AQ33" s="18"/>
      <c r="AR33" s="18">
        <f t="shared" ref="AR33:AU33" si="78">AR15/AR$18*100</f>
        <v>0.82699329160235835</v>
      </c>
      <c r="AS33" s="18">
        <f t="shared" si="78"/>
        <v>1.3061312334012878</v>
      </c>
      <c r="AT33" s="18">
        <f t="shared" si="78"/>
        <v>2.3849139138560123</v>
      </c>
      <c r="AU33" s="18">
        <f t="shared" si="78"/>
        <v>1.2025181428518019</v>
      </c>
    </row>
    <row r="34" spans="1:47" x14ac:dyDescent="0.2">
      <c r="A34" t="str">
        <f>$A$16</f>
        <v>Elementary occupations</v>
      </c>
      <c r="B34" s="18">
        <f t="shared" si="29"/>
        <v>8.0593504913161826</v>
      </c>
      <c r="C34" s="18">
        <f t="shared" ref="C34:O34" si="79">C16/C$18*100</f>
        <v>23.76056307409841</v>
      </c>
      <c r="D34" s="18">
        <f t="shared" si="79"/>
        <v>4.2271697829075867</v>
      </c>
      <c r="E34" s="18">
        <f t="shared" si="79"/>
        <v>12.053686034346917</v>
      </c>
      <c r="F34" s="18"/>
      <c r="G34" s="18">
        <f t="shared" si="79"/>
        <v>6.6154770714911795</v>
      </c>
      <c r="H34" s="18">
        <f t="shared" si="79"/>
        <v>21.339128808267546</v>
      </c>
      <c r="I34" s="18">
        <f t="shared" si="79"/>
        <v>3.7270830320021244</v>
      </c>
      <c r="J34" s="18">
        <f t="shared" si="79"/>
        <v>10.7102654294406</v>
      </c>
      <c r="K34" s="18"/>
      <c r="L34" s="18">
        <f t="shared" si="79"/>
        <v>6.5264292344909585</v>
      </c>
      <c r="M34" s="18">
        <f t="shared" si="79"/>
        <v>18.660860376577219</v>
      </c>
      <c r="N34" s="18">
        <f t="shared" si="79"/>
        <v>4.5228390576825142</v>
      </c>
      <c r="O34" s="18">
        <f t="shared" si="79"/>
        <v>9.8689162179879748</v>
      </c>
      <c r="Q34" t="str">
        <f>$A$16</f>
        <v>Elementary occupations</v>
      </c>
      <c r="R34" s="18">
        <f t="shared" ref="R34:U34" si="80">R16/R$18*100</f>
        <v>9.5768823859505261</v>
      </c>
      <c r="S34" s="18">
        <f t="shared" si="80"/>
        <v>31.302340256342649</v>
      </c>
      <c r="T34" s="18">
        <f t="shared" si="80"/>
        <v>4.4577673573292937</v>
      </c>
      <c r="U34" s="18">
        <f t="shared" si="80"/>
        <v>12.09564888317605</v>
      </c>
      <c r="V34" s="18"/>
      <c r="W34" s="18">
        <f t="shared" ref="W34:Z34" si="81">W16/W$18*100</f>
        <v>7.9136582680274516</v>
      </c>
      <c r="X34" s="18">
        <f t="shared" si="81"/>
        <v>26.952981533005865</v>
      </c>
      <c r="Y34" s="18">
        <f t="shared" si="81"/>
        <v>4.5576843396351432</v>
      </c>
      <c r="Z34" s="18">
        <f t="shared" si="81"/>
        <v>10.833757684221803</v>
      </c>
      <c r="AA34" s="18"/>
      <c r="AB34" s="18">
        <f t="shared" ref="AB34:AE34" si="82">AB16/AB$18*100</f>
        <v>7.7069166692168345</v>
      </c>
      <c r="AC34" s="18">
        <f t="shared" si="82"/>
        <v>22.533672789322218</v>
      </c>
      <c r="AD34" s="18">
        <f t="shared" si="82"/>
        <v>5.1902524756697632</v>
      </c>
      <c r="AE34" s="18">
        <f t="shared" si="82"/>
        <v>10.123743634520292</v>
      </c>
      <c r="AG34" t="str">
        <f>$A$16</f>
        <v>Elementary occupations</v>
      </c>
      <c r="AH34" s="18">
        <f t="shared" ref="AH34:AK34" si="83">AH16/AH$18*100</f>
        <v>5.7291039960771775</v>
      </c>
      <c r="AI34" s="18">
        <f t="shared" si="83"/>
        <v>20.915316846547228</v>
      </c>
      <c r="AJ34" s="18">
        <f t="shared" si="83"/>
        <v>3.8842046088448474</v>
      </c>
      <c r="AK34" s="18">
        <f t="shared" si="83"/>
        <v>12.010294847927755</v>
      </c>
      <c r="AL34" s="18"/>
      <c r="AM34" s="18">
        <f t="shared" ref="AM34:AP34" si="84">AM16/AM$18*100</f>
        <v>4.7371223571993113</v>
      </c>
      <c r="AN34" s="18">
        <f t="shared" si="84"/>
        <v>18.99244829974262</v>
      </c>
      <c r="AO34" s="18">
        <f t="shared" si="84"/>
        <v>2.6315994987523657</v>
      </c>
      <c r="AP34" s="18">
        <f t="shared" si="84"/>
        <v>10.587627116682272</v>
      </c>
      <c r="AQ34" s="18"/>
      <c r="AR34" s="18">
        <f t="shared" ref="AR34:AU34" si="85">AR16/AR$18*100</f>
        <v>4.9296093143067417</v>
      </c>
      <c r="AS34" s="18">
        <f t="shared" si="85"/>
        <v>16.871311200282893</v>
      </c>
      <c r="AT34" s="18">
        <f t="shared" si="85"/>
        <v>3.641345177153398</v>
      </c>
      <c r="AU34" s="18">
        <f t="shared" si="85"/>
        <v>9.617099554221614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6.9727825543599664</v>
      </c>
      <c r="C44" s="27">
        <f t="shared" ref="C44:E44" si="93">H8-C8</f>
        <v>5.1887936193736106</v>
      </c>
      <c r="D44" s="27">
        <f t="shared" si="93"/>
        <v>0.77234642087547201</v>
      </c>
      <c r="E44" s="27">
        <f t="shared" si="93"/>
        <v>12.933922594609044</v>
      </c>
      <c r="F44" s="27"/>
      <c r="G44" s="27">
        <f>L8-G8</f>
        <v>-1.2668352529988312</v>
      </c>
      <c r="H44" s="27">
        <f t="shared" ref="H44:J44" si="94">M8-H8</f>
        <v>3.0580379261281667</v>
      </c>
      <c r="I44" s="27">
        <f t="shared" si="94"/>
        <v>2.1083469366315235</v>
      </c>
      <c r="J44" s="27">
        <f t="shared" si="94"/>
        <v>3.8995496097608537</v>
      </c>
      <c r="K44" s="27"/>
      <c r="L44" s="27">
        <f>L8-B8</f>
        <v>5.7059473013611353</v>
      </c>
      <c r="M44" s="27">
        <f t="shared" ref="M44:O44" si="95">M8-C8</f>
        <v>8.2468315455017773</v>
      </c>
      <c r="N44" s="27">
        <f t="shared" si="95"/>
        <v>2.8806933575069955</v>
      </c>
      <c r="O44" s="27">
        <f t="shared" si="95"/>
        <v>16.833472204369897</v>
      </c>
      <c r="Q44" t="str">
        <f>$A$8</f>
        <v>Managers, directors and senior officials</v>
      </c>
      <c r="R44" s="27">
        <f>W8-R8</f>
        <v>3.4877759381882285</v>
      </c>
      <c r="S44" s="27">
        <f t="shared" ref="S44:S52" si="96">X8-S8</f>
        <v>1.7432506333700046</v>
      </c>
      <c r="T44" s="27">
        <f t="shared" ref="T44:T52" si="97">Y8-T8</f>
        <v>-6.7526196459125387E-2</v>
      </c>
      <c r="U44" s="27">
        <f t="shared" ref="U44:U52" si="98">Z8-U8</f>
        <v>5.1635003750991117</v>
      </c>
      <c r="V44" s="27"/>
      <c r="W44" s="27">
        <f>AB8-W8</f>
        <v>-2.6265613151146283</v>
      </c>
      <c r="X44" s="27">
        <f t="shared" ref="X44:X52" si="99">AC8-X8</f>
        <v>0.23477300914706412</v>
      </c>
      <c r="Y44" s="27">
        <f t="shared" ref="Y44:Y52" si="100">AD8-Y8</f>
        <v>1.4423384537603265</v>
      </c>
      <c r="Z44" s="27">
        <f t="shared" ref="Z44:Z52" si="101">AE8-Z8</f>
        <v>-0.94944985220723765</v>
      </c>
      <c r="AA44" s="27"/>
      <c r="AB44" s="27">
        <f>AB8-R8</f>
        <v>0.86121462307360019</v>
      </c>
      <c r="AC44" s="27">
        <f t="shared" ref="AC44:AC52" si="102">AC8-S8</f>
        <v>1.9780236425170687</v>
      </c>
      <c r="AD44" s="27">
        <f t="shared" ref="AD44:AD52" si="103">AD8-T8</f>
        <v>1.3748122573012012</v>
      </c>
      <c r="AE44" s="27">
        <f t="shared" ref="AE44:AE52" si="104">AE8-U8</f>
        <v>4.2140505228918741</v>
      </c>
      <c r="AG44" t="str">
        <f>$A$8</f>
        <v>Managers, directors and senior officials</v>
      </c>
      <c r="AH44" s="27">
        <f>AM8-AH8</f>
        <v>3.4850066161718054</v>
      </c>
      <c r="AI44" s="27">
        <f t="shared" ref="AI44:AI52" si="105">AN8-AI8</f>
        <v>3.4455429860036011</v>
      </c>
      <c r="AJ44" s="27">
        <f t="shared" ref="AJ44:AJ52" si="106">AO8-AJ8</f>
        <v>0.83987261733459651</v>
      </c>
      <c r="AK44" s="27">
        <f t="shared" ref="AK44:AK52" si="107">AP8-AK8</f>
        <v>7.770422219510003</v>
      </c>
      <c r="AL44" s="27"/>
      <c r="AM44" s="27">
        <f>AR8-AM8</f>
        <v>1.3597260621157368</v>
      </c>
      <c r="AN44" s="27">
        <f t="shared" ref="AN44:AN52" si="108">AS8-AN8</f>
        <v>2.8232649169810973</v>
      </c>
      <c r="AO44" s="27">
        <f t="shared" ref="AO44:AO52" si="109">AT8-AO8</f>
        <v>0.66600848287118986</v>
      </c>
      <c r="AP44" s="27">
        <f t="shared" ref="AP44:AP52" si="110">AU8-AP8</f>
        <v>4.8489994619680274</v>
      </c>
      <c r="AQ44" s="27"/>
      <c r="AR44" s="27">
        <f>AR8-AH8</f>
        <v>4.8447326782875422</v>
      </c>
      <c r="AS44" s="27">
        <f t="shared" ref="AS44:AS52" si="111">AS8-AI8</f>
        <v>6.2688079029846984</v>
      </c>
      <c r="AT44" s="27">
        <f t="shared" ref="AT44:AT52" si="112">AT8-AJ8</f>
        <v>1.5058811002057864</v>
      </c>
      <c r="AU44" s="27">
        <f t="shared" ref="AU44:AU52" si="113">AU8-AK8</f>
        <v>12.61942168147803</v>
      </c>
    </row>
    <row r="45" spans="1:47" x14ac:dyDescent="0.2">
      <c r="A45" t="str">
        <f>$A$9</f>
        <v>Professional occupations</v>
      </c>
      <c r="B45" s="27">
        <f t="shared" ref="B45:B54" si="114">G9-B9</f>
        <v>19.801809292707418</v>
      </c>
      <c r="C45" s="27">
        <f t="shared" ref="C45:C54" si="115">H9-C9</f>
        <v>8.5645791112178458</v>
      </c>
      <c r="D45" s="27">
        <f t="shared" ref="D45:D54" si="116">I9-D9</f>
        <v>-0.216282915113581</v>
      </c>
      <c r="E45" s="27">
        <f t="shared" ref="E45:E54" si="117">J9-E9</f>
        <v>28.150105488811704</v>
      </c>
      <c r="F45" s="27"/>
      <c r="G45" s="27">
        <f t="shared" ref="G45:G54" si="118">L9-G9</f>
        <v>24.868101200658515</v>
      </c>
      <c r="H45" s="27">
        <f t="shared" ref="H45:H54" si="119">M9-H9</f>
        <v>5.8563819662282057</v>
      </c>
      <c r="I45" s="27">
        <f t="shared" ref="I45:I54" si="120">N9-I9</f>
        <v>0.19465873796812261</v>
      </c>
      <c r="J45" s="27">
        <f t="shared" ref="J45:J54" si="121">O9-J9</f>
        <v>30.919141904854854</v>
      </c>
      <c r="K45" s="27"/>
      <c r="L45" s="27">
        <f t="shared" ref="L45:L54" si="122">L9-B9</f>
        <v>44.669910493365933</v>
      </c>
      <c r="M45" s="27">
        <f t="shared" ref="M45:M54" si="123">M9-C9</f>
        <v>14.420961077446051</v>
      </c>
      <c r="N45" s="27">
        <f t="shared" ref="N45:N54" si="124">N9-D9</f>
        <v>-2.162417714545839E-2</v>
      </c>
      <c r="O45" s="27">
        <f t="shared" ref="O45:O54" si="125">O9-E9</f>
        <v>59.069247393666558</v>
      </c>
      <c r="Q45" t="str">
        <f>$A$9</f>
        <v>Professional occupations</v>
      </c>
      <c r="R45" s="27">
        <f t="shared" ref="R45:R52" si="126">W9-R9</f>
        <v>9.8337703554222458</v>
      </c>
      <c r="S45" s="27">
        <f t="shared" si="96"/>
        <v>3.2768282931931401</v>
      </c>
      <c r="T45" s="27">
        <f t="shared" si="97"/>
        <v>-1.5209548292648218</v>
      </c>
      <c r="U45" s="27">
        <f t="shared" si="98"/>
        <v>11.589643819350556</v>
      </c>
      <c r="V45" s="27"/>
      <c r="W45" s="27">
        <f t="shared" ref="W45:W52" si="127">AB9-W9</f>
        <v>15.490755037353097</v>
      </c>
      <c r="X45" s="27">
        <f t="shared" si="99"/>
        <v>3.5118525494601656</v>
      </c>
      <c r="Y45" s="27">
        <f t="shared" si="100"/>
        <v>-0.90033349839712429</v>
      </c>
      <c r="Z45" s="27">
        <f t="shared" si="101"/>
        <v>18.102274088416152</v>
      </c>
      <c r="AA45" s="27"/>
      <c r="AB45" s="27">
        <f t="shared" ref="AB45:AB52" si="128">AB9-R9</f>
        <v>25.324525392775342</v>
      </c>
      <c r="AC45" s="27">
        <f t="shared" si="102"/>
        <v>6.7886808426533056</v>
      </c>
      <c r="AD45" s="27">
        <f t="shared" si="103"/>
        <v>-2.4212883276619461</v>
      </c>
      <c r="AE45" s="27">
        <f t="shared" si="104"/>
        <v>29.691917907766708</v>
      </c>
      <c r="AG45" t="str">
        <f>$A$9</f>
        <v>Professional occupations</v>
      </c>
      <c r="AH45" s="27">
        <f t="shared" ref="AH45:AH52" si="129">AM9-AH9</f>
        <v>9.9680389372851792</v>
      </c>
      <c r="AI45" s="27">
        <f t="shared" si="105"/>
        <v>5.287750818024719</v>
      </c>
      <c r="AJ45" s="27">
        <f t="shared" si="106"/>
        <v>1.3046719141512479</v>
      </c>
      <c r="AK45" s="27">
        <f t="shared" si="107"/>
        <v>16.560461669461134</v>
      </c>
      <c r="AL45" s="27"/>
      <c r="AM45" s="27">
        <f t="shared" ref="AM45:AM52" si="130">AR9-AM9</f>
        <v>9.3773461633053827</v>
      </c>
      <c r="AN45" s="27">
        <f t="shared" si="108"/>
        <v>2.3445294167680224</v>
      </c>
      <c r="AO45" s="27">
        <f t="shared" si="109"/>
        <v>1.0949922363652362</v>
      </c>
      <c r="AP45" s="27">
        <f t="shared" si="110"/>
        <v>12.816867816438645</v>
      </c>
      <c r="AQ45" s="27"/>
      <c r="AR45" s="27">
        <f t="shared" ref="AR45:AR52" si="131">AR9-AH9</f>
        <v>19.345385100590562</v>
      </c>
      <c r="AS45" s="27">
        <f t="shared" si="111"/>
        <v>7.6322802347927414</v>
      </c>
      <c r="AT45" s="27">
        <f t="shared" si="112"/>
        <v>2.3996641505164842</v>
      </c>
      <c r="AU45" s="27">
        <f t="shared" si="113"/>
        <v>29.377329485899779</v>
      </c>
    </row>
    <row r="46" spans="1:47" x14ac:dyDescent="0.2">
      <c r="A46" t="str">
        <f>$A$10</f>
        <v>Associate professional occupations</v>
      </c>
      <c r="B46" s="27">
        <f t="shared" si="114"/>
        <v>8.86694603239998</v>
      </c>
      <c r="C46" s="27">
        <f t="shared" si="115"/>
        <v>3.8178780545149991</v>
      </c>
      <c r="D46" s="27">
        <f t="shared" si="116"/>
        <v>-2.1582413896021748</v>
      </c>
      <c r="E46" s="27">
        <f t="shared" si="117"/>
        <v>10.526582697312804</v>
      </c>
      <c r="F46" s="27"/>
      <c r="G46" s="27">
        <f t="shared" si="118"/>
        <v>8.8166799293980205</v>
      </c>
      <c r="H46" s="27">
        <f t="shared" si="119"/>
        <v>4.9801300463821327</v>
      </c>
      <c r="I46" s="27">
        <f t="shared" si="120"/>
        <v>1.3689982620835899</v>
      </c>
      <c r="J46" s="27">
        <f t="shared" si="121"/>
        <v>15.165808237863743</v>
      </c>
      <c r="K46" s="27"/>
      <c r="L46" s="27">
        <f t="shared" si="122"/>
        <v>17.683625961798001</v>
      </c>
      <c r="M46" s="27">
        <f t="shared" si="123"/>
        <v>8.7980081008971318</v>
      </c>
      <c r="N46" s="27">
        <f t="shared" si="124"/>
        <v>-0.78924312751858494</v>
      </c>
      <c r="O46" s="27">
        <f t="shared" si="125"/>
        <v>25.692390935176547</v>
      </c>
      <c r="Q46" t="str">
        <f>$A$10</f>
        <v>Associate professional occupations</v>
      </c>
      <c r="R46" s="27">
        <f t="shared" si="126"/>
        <v>3.83158774452221</v>
      </c>
      <c r="S46" s="27">
        <f t="shared" si="96"/>
        <v>1.5955492924217012</v>
      </c>
      <c r="T46" s="27">
        <f t="shared" si="97"/>
        <v>-1.8683192631209309</v>
      </c>
      <c r="U46" s="27">
        <f t="shared" si="98"/>
        <v>3.5588177738229803</v>
      </c>
      <c r="V46" s="27"/>
      <c r="W46" s="27">
        <f>AB10-W10</f>
        <v>-1.4817738130533655</v>
      </c>
      <c r="X46" s="27">
        <f t="shared" si="99"/>
        <v>0.53444191955131704</v>
      </c>
      <c r="Y46" s="27">
        <f t="shared" si="100"/>
        <v>0.72103524603103075</v>
      </c>
      <c r="Z46" s="27">
        <f t="shared" si="101"/>
        <v>-0.22629664747100975</v>
      </c>
      <c r="AA46" s="27"/>
      <c r="AB46" s="27">
        <f t="shared" si="128"/>
        <v>2.3498139314688444</v>
      </c>
      <c r="AC46" s="27">
        <f t="shared" si="102"/>
        <v>2.1299912119730182</v>
      </c>
      <c r="AD46" s="27">
        <f t="shared" si="103"/>
        <v>-1.1472840170899001</v>
      </c>
      <c r="AE46" s="27">
        <f t="shared" si="104"/>
        <v>3.3325211263519705</v>
      </c>
      <c r="AG46" t="str">
        <f>$A$10</f>
        <v>Associate professional occupations</v>
      </c>
      <c r="AH46" s="27">
        <f t="shared" si="129"/>
        <v>5.035358287877763</v>
      </c>
      <c r="AI46" s="27">
        <f t="shared" si="105"/>
        <v>2.222328762093305</v>
      </c>
      <c r="AJ46" s="27">
        <f t="shared" si="106"/>
        <v>-0.2899221264812617</v>
      </c>
      <c r="AK46" s="27">
        <f t="shared" si="107"/>
        <v>6.9677649234898098</v>
      </c>
      <c r="AL46" s="27"/>
      <c r="AM46" s="27">
        <f t="shared" si="130"/>
        <v>10.298453742451404</v>
      </c>
      <c r="AN46" s="27">
        <f t="shared" si="108"/>
        <v>4.4456881268308095</v>
      </c>
      <c r="AO46" s="27">
        <f t="shared" si="109"/>
        <v>0.64796301605256801</v>
      </c>
      <c r="AP46" s="27">
        <f t="shared" si="110"/>
        <v>15.392104885334774</v>
      </c>
      <c r="AQ46" s="27"/>
      <c r="AR46" s="27">
        <f t="shared" si="131"/>
        <v>15.333812030329167</v>
      </c>
      <c r="AS46" s="27">
        <f t="shared" si="111"/>
        <v>6.6680168889241145</v>
      </c>
      <c r="AT46" s="27">
        <f t="shared" si="112"/>
        <v>0.35804088957130631</v>
      </c>
      <c r="AU46" s="27">
        <f t="shared" si="113"/>
        <v>22.359869808824584</v>
      </c>
    </row>
    <row r="47" spans="1:47" x14ac:dyDescent="0.2">
      <c r="A47" t="str">
        <f>$A$11</f>
        <v>Administrative and secretarial occupations</v>
      </c>
      <c r="B47" s="27">
        <f t="shared" si="114"/>
        <v>-1.3239712663434986</v>
      </c>
      <c r="C47" s="27">
        <f t="shared" si="115"/>
        <v>-4.2500983526075231E-2</v>
      </c>
      <c r="D47" s="27">
        <f t="shared" si="116"/>
        <v>-0.7851983701432852</v>
      </c>
      <c r="E47" s="27">
        <f t="shared" si="117"/>
        <v>-2.1516706200128652</v>
      </c>
      <c r="F47" s="27"/>
      <c r="G47" s="27">
        <f t="shared" si="118"/>
        <v>-3.2707276593031835</v>
      </c>
      <c r="H47" s="27">
        <f t="shared" si="119"/>
        <v>-5.51690084049687</v>
      </c>
      <c r="I47" s="27">
        <f t="shared" si="120"/>
        <v>0.23608540525973076</v>
      </c>
      <c r="J47" s="27">
        <f t="shared" si="121"/>
        <v>-8.5515430945403068</v>
      </c>
      <c r="K47" s="27"/>
      <c r="L47" s="27">
        <f t="shared" si="122"/>
        <v>-4.5946989256466821</v>
      </c>
      <c r="M47" s="27">
        <f t="shared" si="123"/>
        <v>-5.5594018240229452</v>
      </c>
      <c r="N47" s="27">
        <f t="shared" si="124"/>
        <v>-0.54911296488355443</v>
      </c>
      <c r="O47" s="27">
        <f t="shared" si="125"/>
        <v>-10.703213714553172</v>
      </c>
      <c r="Q47" t="str">
        <f>$A$11</f>
        <v>Administrative and secretarial occupations</v>
      </c>
      <c r="R47" s="27">
        <f t="shared" si="126"/>
        <v>0.73602462967934024</v>
      </c>
      <c r="S47" s="27">
        <f t="shared" si="96"/>
        <v>0.76814645793770309</v>
      </c>
      <c r="T47" s="27">
        <f t="shared" si="97"/>
        <v>-0.30957461226540306</v>
      </c>
      <c r="U47" s="27">
        <f t="shared" si="98"/>
        <v>1.1945964753516378</v>
      </c>
      <c r="V47" s="27"/>
      <c r="W47" s="27">
        <f t="shared" si="127"/>
        <v>2.2543409861889678</v>
      </c>
      <c r="X47" s="27">
        <f t="shared" si="99"/>
        <v>-0.44701883454887303</v>
      </c>
      <c r="Y47" s="27">
        <f t="shared" si="100"/>
        <v>0.37548525589109705</v>
      </c>
      <c r="Z47" s="27">
        <f t="shared" si="101"/>
        <v>2.1828074075311932</v>
      </c>
      <c r="AA47" s="27"/>
      <c r="AB47" s="27">
        <f t="shared" si="128"/>
        <v>2.9903656158683081</v>
      </c>
      <c r="AC47" s="27">
        <f t="shared" si="102"/>
        <v>0.32112762338883005</v>
      </c>
      <c r="AD47" s="27">
        <f t="shared" si="103"/>
        <v>6.5910643625693988E-2</v>
      </c>
      <c r="AE47" s="27">
        <f t="shared" si="104"/>
        <v>3.377403882882831</v>
      </c>
      <c r="AG47" t="str">
        <f>$A$11</f>
        <v>Administrative and secretarial occupations</v>
      </c>
      <c r="AH47" s="27">
        <f t="shared" si="129"/>
        <v>-2.0599958960228406</v>
      </c>
      <c r="AI47" s="27">
        <f t="shared" si="105"/>
        <v>-0.81064744146377166</v>
      </c>
      <c r="AJ47" s="27">
        <f t="shared" si="106"/>
        <v>-0.47562375787788103</v>
      </c>
      <c r="AK47" s="27">
        <f t="shared" si="107"/>
        <v>-3.3462670953644817</v>
      </c>
      <c r="AL47" s="27"/>
      <c r="AM47" s="27">
        <f t="shared" si="130"/>
        <v>-5.5250686454921443</v>
      </c>
      <c r="AN47" s="27">
        <f t="shared" si="108"/>
        <v>-5.0698820059480205</v>
      </c>
      <c r="AO47" s="27">
        <f t="shared" si="109"/>
        <v>-0.13939985063136984</v>
      </c>
      <c r="AP47" s="27">
        <f>AU11-AP11</f>
        <v>-10.734350502071543</v>
      </c>
      <c r="AQ47" s="27"/>
      <c r="AR47" s="27">
        <f t="shared" si="131"/>
        <v>-7.5850645415149849</v>
      </c>
      <c r="AS47" s="27">
        <f t="shared" si="111"/>
        <v>-5.8805294474117922</v>
      </c>
      <c r="AT47" s="27">
        <f t="shared" si="112"/>
        <v>-0.61502360850925086</v>
      </c>
      <c r="AU47" s="27">
        <f t="shared" si="113"/>
        <v>-14.080617597436024</v>
      </c>
    </row>
    <row r="48" spans="1:47" x14ac:dyDescent="0.2">
      <c r="A48" t="str">
        <f>$A$12</f>
        <v>Skilled trades occupations</v>
      </c>
      <c r="B48" s="27">
        <f t="shared" si="114"/>
        <v>-6.8463809018332356</v>
      </c>
      <c r="C48" s="27">
        <f t="shared" si="115"/>
        <v>-0.74509387376539671</v>
      </c>
      <c r="D48" s="27">
        <f t="shared" si="116"/>
        <v>-2.7878419783115227</v>
      </c>
      <c r="E48" s="27">
        <f t="shared" si="117"/>
        <v>-10.37931675391016</v>
      </c>
      <c r="F48" s="27"/>
      <c r="G48" s="27">
        <f t="shared" si="118"/>
        <v>-4.1514153903953357</v>
      </c>
      <c r="H48" s="27">
        <f t="shared" si="119"/>
        <v>2.2880174276324539</v>
      </c>
      <c r="I48" s="27">
        <f t="shared" si="120"/>
        <v>2.9456927116922174</v>
      </c>
      <c r="J48" s="27">
        <f t="shared" si="121"/>
        <v>1.0822947489293426</v>
      </c>
      <c r="K48" s="27"/>
      <c r="L48" s="27">
        <f t="shared" si="122"/>
        <v>-10.997796292228571</v>
      </c>
      <c r="M48" s="27">
        <f t="shared" si="123"/>
        <v>1.5429235538670572</v>
      </c>
      <c r="N48" s="27">
        <f t="shared" si="124"/>
        <v>0.15785073338069466</v>
      </c>
      <c r="O48" s="27">
        <f t="shared" si="125"/>
        <v>-9.2970220049808177</v>
      </c>
      <c r="Q48" t="str">
        <f>$A$12</f>
        <v>Skilled trades occupations</v>
      </c>
      <c r="R48" s="27">
        <f t="shared" si="126"/>
        <v>-6.7791134440501892</v>
      </c>
      <c r="S48" s="27">
        <f t="shared" si="96"/>
        <v>-0.6378780025094164</v>
      </c>
      <c r="T48" s="27">
        <f t="shared" si="97"/>
        <v>-2.6638728215538769</v>
      </c>
      <c r="U48" s="27">
        <f t="shared" si="98"/>
        <v>-10.080864268113487</v>
      </c>
      <c r="V48" s="27"/>
      <c r="W48" s="27">
        <f t="shared" si="127"/>
        <v>-5.1767628759842914</v>
      </c>
      <c r="X48" s="27">
        <f t="shared" si="99"/>
        <v>1.3059869590114515</v>
      </c>
      <c r="Y48" s="27">
        <f t="shared" si="100"/>
        <v>2.1520692277631817</v>
      </c>
      <c r="Z48" s="27">
        <f t="shared" si="101"/>
        <v>-1.7187066892096539</v>
      </c>
      <c r="AA48" s="27"/>
      <c r="AB48" s="27">
        <f t="shared" si="128"/>
        <v>-11.955876320034481</v>
      </c>
      <c r="AC48" s="27">
        <f t="shared" si="102"/>
        <v>0.66810895650203506</v>
      </c>
      <c r="AD48" s="27">
        <f t="shared" si="103"/>
        <v>-0.51180359379069529</v>
      </c>
      <c r="AE48" s="27">
        <f t="shared" si="104"/>
        <v>-11.799570957323141</v>
      </c>
      <c r="AG48" t="str">
        <f>$A$12</f>
        <v>Skilled trades occupations</v>
      </c>
      <c r="AH48" s="27">
        <f t="shared" si="129"/>
        <v>-6.7267457783050766E-2</v>
      </c>
      <c r="AI48" s="27">
        <f t="shared" si="105"/>
        <v>-0.10721587125597454</v>
      </c>
      <c r="AJ48" s="27">
        <f t="shared" si="106"/>
        <v>-0.12396915675763642</v>
      </c>
      <c r="AK48" s="27">
        <f t="shared" si="107"/>
        <v>-0.29845248579666261</v>
      </c>
      <c r="AL48" s="27"/>
      <c r="AM48" s="27">
        <f t="shared" si="130"/>
        <v>1.025347485588946</v>
      </c>
      <c r="AN48" s="27">
        <f t="shared" si="108"/>
        <v>0.98203046862100107</v>
      </c>
      <c r="AO48" s="27">
        <f t="shared" si="109"/>
        <v>0.79362348392902815</v>
      </c>
      <c r="AP48" s="27">
        <f t="shared" si="110"/>
        <v>2.8010014381389752</v>
      </c>
      <c r="AQ48" s="27"/>
      <c r="AR48" s="27">
        <f t="shared" si="131"/>
        <v>0.95808002780589518</v>
      </c>
      <c r="AS48" s="27">
        <f t="shared" si="111"/>
        <v>0.87481459736502654</v>
      </c>
      <c r="AT48" s="27">
        <f t="shared" si="112"/>
        <v>0.66965432717139173</v>
      </c>
      <c r="AU48" s="27">
        <f t="shared" si="113"/>
        <v>2.5025489523423126</v>
      </c>
    </row>
    <row r="49" spans="1:47" x14ac:dyDescent="0.2">
      <c r="A49" t="str">
        <f>$A$13</f>
        <v>Caring, leisure and other service occupations</v>
      </c>
      <c r="B49" s="27">
        <f t="shared" si="114"/>
        <v>-2.0058350946260148</v>
      </c>
      <c r="C49" s="27">
        <f t="shared" si="115"/>
        <v>0.71382180049982935</v>
      </c>
      <c r="D49" s="27">
        <f t="shared" si="116"/>
        <v>-9.4391201193314345E-2</v>
      </c>
      <c r="E49" s="27">
        <f t="shared" si="117"/>
        <v>-1.3864044953194963</v>
      </c>
      <c r="F49" s="27"/>
      <c r="G49" s="27">
        <f t="shared" si="118"/>
        <v>4.2701583071897673</v>
      </c>
      <c r="H49" s="27">
        <f t="shared" si="119"/>
        <v>-0.79453866218307923</v>
      </c>
      <c r="I49" s="27">
        <f t="shared" si="120"/>
        <v>1.2750847786823876</v>
      </c>
      <c r="J49" s="27">
        <f t="shared" si="121"/>
        <v>4.7507044236890721</v>
      </c>
      <c r="K49" s="27"/>
      <c r="L49" s="27">
        <f t="shared" si="122"/>
        <v>2.2643232125637525</v>
      </c>
      <c r="M49" s="27">
        <f t="shared" si="123"/>
        <v>-8.0716861683249874E-2</v>
      </c>
      <c r="N49" s="27">
        <f t="shared" si="124"/>
        <v>1.1806935774890732</v>
      </c>
      <c r="O49" s="27">
        <f t="shared" si="125"/>
        <v>3.3642999283695758</v>
      </c>
      <c r="Q49" t="str">
        <f>$A$13</f>
        <v>Caring, leisure and other service occupations</v>
      </c>
      <c r="R49" s="27">
        <f t="shared" si="126"/>
        <v>-0.81524597149908651</v>
      </c>
      <c r="S49" s="27">
        <f t="shared" si="96"/>
        <v>0.74180763857258825</v>
      </c>
      <c r="T49" s="27">
        <f t="shared" si="97"/>
        <v>-0.15226687815831119</v>
      </c>
      <c r="U49" s="27">
        <f t="shared" si="98"/>
        <v>-0.2257052110848079</v>
      </c>
      <c r="V49" s="27"/>
      <c r="W49" s="27">
        <f t="shared" si="127"/>
        <v>2.118228179741962</v>
      </c>
      <c r="X49" s="27">
        <f t="shared" si="99"/>
        <v>2.0865683352575326</v>
      </c>
      <c r="Y49" s="27">
        <f t="shared" si="100"/>
        <v>0.4892082588835347</v>
      </c>
      <c r="Z49" s="27">
        <f t="shared" si="101"/>
        <v>4.6940047738830302</v>
      </c>
      <c r="AA49" s="27"/>
      <c r="AB49" s="27">
        <f t="shared" si="128"/>
        <v>1.3029822082428755</v>
      </c>
      <c r="AC49" s="27">
        <f t="shared" si="102"/>
        <v>2.8283759738301208</v>
      </c>
      <c r="AD49" s="27">
        <f t="shared" si="103"/>
        <v>0.3369413807252235</v>
      </c>
      <c r="AE49" s="27">
        <f t="shared" si="104"/>
        <v>4.4682995627982223</v>
      </c>
      <c r="AG49" t="str">
        <f>$A$13</f>
        <v>Caring, leisure and other service occupations</v>
      </c>
      <c r="AH49" s="27">
        <f t="shared" si="129"/>
        <v>-1.190589123126923</v>
      </c>
      <c r="AI49" s="27">
        <f t="shared" si="105"/>
        <v>-2.7985838072769553E-2</v>
      </c>
      <c r="AJ49" s="27">
        <f t="shared" si="106"/>
        <v>5.7875676964997069E-2</v>
      </c>
      <c r="AK49" s="27">
        <f t="shared" si="107"/>
        <v>-1.1606992842346955</v>
      </c>
      <c r="AL49" s="27"/>
      <c r="AM49" s="27">
        <f t="shared" si="130"/>
        <v>2.1519301274478018</v>
      </c>
      <c r="AN49" s="27">
        <f t="shared" si="108"/>
        <v>-2.8811069974405896</v>
      </c>
      <c r="AO49" s="27">
        <f t="shared" si="109"/>
        <v>0.78587651979885109</v>
      </c>
      <c r="AP49" s="27">
        <f t="shared" si="110"/>
        <v>5.6699649806063235E-2</v>
      </c>
      <c r="AQ49" s="27"/>
      <c r="AR49" s="27">
        <f t="shared" si="131"/>
        <v>0.96134100432087877</v>
      </c>
      <c r="AS49" s="27">
        <f t="shared" si="111"/>
        <v>-2.9090928355133592</v>
      </c>
      <c r="AT49" s="27">
        <f t="shared" si="112"/>
        <v>0.84375219676384816</v>
      </c>
      <c r="AU49" s="27">
        <f t="shared" si="113"/>
        <v>-1.1039996344286322</v>
      </c>
    </row>
    <row r="50" spans="1:47" x14ac:dyDescent="0.2">
      <c r="A50" t="str">
        <f>$A$14</f>
        <v>Sales and customer service occupations</v>
      </c>
      <c r="B50" s="27">
        <f t="shared" si="114"/>
        <v>-1.4491234463132727</v>
      </c>
      <c r="C50" s="27">
        <f t="shared" si="115"/>
        <v>2.2978924428779663</v>
      </c>
      <c r="D50" s="27">
        <f t="shared" si="116"/>
        <v>-1.6504821338303399</v>
      </c>
      <c r="E50" s="27">
        <f t="shared" si="117"/>
        <v>-0.80171313726563653</v>
      </c>
      <c r="F50" s="27"/>
      <c r="G50" s="27">
        <f t="shared" si="118"/>
        <v>4.9283720757070881E-2</v>
      </c>
      <c r="H50" s="27">
        <f t="shared" si="119"/>
        <v>1.7234988381533825</v>
      </c>
      <c r="I50" s="27">
        <f t="shared" si="120"/>
        <v>-0.44021354554012948</v>
      </c>
      <c r="J50" s="27">
        <f t="shared" si="121"/>
        <v>1.3325690133703176</v>
      </c>
      <c r="K50" s="27"/>
      <c r="L50" s="27">
        <f t="shared" si="122"/>
        <v>-1.3998397255562018</v>
      </c>
      <c r="M50" s="27">
        <f t="shared" si="123"/>
        <v>4.0213912810313488</v>
      </c>
      <c r="N50" s="27">
        <f t="shared" si="124"/>
        <v>-2.0906956793704694</v>
      </c>
      <c r="O50" s="27">
        <f t="shared" si="125"/>
        <v>0.5308558761046811</v>
      </c>
      <c r="Q50" t="str">
        <f>$A$14</f>
        <v>Sales and customer service occupations</v>
      </c>
      <c r="R50" s="27">
        <f t="shared" si="126"/>
        <v>-0.51184910464645306</v>
      </c>
      <c r="S50" s="27">
        <f t="shared" si="96"/>
        <v>1.7837540068241715</v>
      </c>
      <c r="T50" s="27">
        <f t="shared" si="97"/>
        <v>-0.8418317792491854</v>
      </c>
      <c r="U50" s="27">
        <f t="shared" si="98"/>
        <v>0.43007312292853328</v>
      </c>
      <c r="V50" s="27"/>
      <c r="W50" s="27">
        <f t="shared" si="127"/>
        <v>0.95804275923478066</v>
      </c>
      <c r="X50" s="27">
        <f t="shared" si="99"/>
        <v>1.5915138688830748</v>
      </c>
      <c r="Y50" s="27">
        <f t="shared" si="100"/>
        <v>-9.5945914607123983E-2</v>
      </c>
      <c r="Z50" s="27">
        <f t="shared" si="101"/>
        <v>2.4536107135107308</v>
      </c>
      <c r="AA50" s="27"/>
      <c r="AB50" s="27">
        <f t="shared" si="128"/>
        <v>0.4461936545883276</v>
      </c>
      <c r="AC50" s="27">
        <f t="shared" si="102"/>
        <v>3.3752678757072463</v>
      </c>
      <c r="AD50" s="27">
        <f t="shared" si="103"/>
        <v>-0.93777769385630938</v>
      </c>
      <c r="AE50" s="27">
        <f t="shared" si="104"/>
        <v>2.8836838364392641</v>
      </c>
      <c r="AG50" t="str">
        <f>$A$14</f>
        <v>Sales and customer service occupations</v>
      </c>
      <c r="AH50" s="27">
        <f t="shared" si="129"/>
        <v>-0.93727434166682499</v>
      </c>
      <c r="AI50" s="27">
        <f t="shared" si="105"/>
        <v>0.51413843605376641</v>
      </c>
      <c r="AJ50" s="27">
        <f t="shared" si="106"/>
        <v>-0.80865035458115586</v>
      </c>
      <c r="AK50" s="27">
        <f t="shared" si="107"/>
        <v>-1.2317862601942196</v>
      </c>
      <c r="AL50" s="27"/>
      <c r="AM50" s="27">
        <f t="shared" si="130"/>
        <v>-0.90875903847771156</v>
      </c>
      <c r="AN50" s="27">
        <f t="shared" si="108"/>
        <v>0.13198496927030945</v>
      </c>
      <c r="AO50" s="27">
        <f t="shared" si="109"/>
        <v>-0.34426763093300672</v>
      </c>
      <c r="AP50" s="27">
        <f t="shared" si="110"/>
        <v>-1.1210417001404096</v>
      </c>
      <c r="AQ50" s="27"/>
      <c r="AR50" s="27">
        <f t="shared" si="131"/>
        <v>-1.8460333801445366</v>
      </c>
      <c r="AS50" s="27">
        <f t="shared" si="111"/>
        <v>0.64612340532407586</v>
      </c>
      <c r="AT50" s="27">
        <f t="shared" si="112"/>
        <v>-1.1529179855141627</v>
      </c>
      <c r="AU50" s="27">
        <f t="shared" si="113"/>
        <v>-2.3528279603346292</v>
      </c>
    </row>
    <row r="51" spans="1:47" x14ac:dyDescent="0.2">
      <c r="A51" t="str">
        <f>$A$15</f>
        <v>Process, plant and machine operatives</v>
      </c>
      <c r="B51" s="27">
        <f t="shared" si="114"/>
        <v>-3.8715862913922479</v>
      </c>
      <c r="C51" s="27">
        <f t="shared" si="115"/>
        <v>1.335123409558391</v>
      </c>
      <c r="D51" s="27">
        <f t="shared" si="116"/>
        <v>-0.56274162511344361</v>
      </c>
      <c r="E51" s="27">
        <f t="shared" si="117"/>
        <v>-3.0992045069473022</v>
      </c>
      <c r="F51" s="27"/>
      <c r="G51" s="27">
        <f t="shared" si="118"/>
        <v>-4.3411934121911386</v>
      </c>
      <c r="H51" s="27">
        <f t="shared" si="119"/>
        <v>2.0677484935113837</v>
      </c>
      <c r="I51" s="27">
        <f t="shared" si="120"/>
        <v>1.1411201686909536</v>
      </c>
      <c r="J51" s="27">
        <f t="shared" si="121"/>
        <v>-1.132324749988797</v>
      </c>
      <c r="K51" s="27"/>
      <c r="L51" s="27">
        <f t="shared" si="122"/>
        <v>-8.2127797035833865</v>
      </c>
      <c r="M51" s="27">
        <f t="shared" si="123"/>
        <v>3.4028719030697747</v>
      </c>
      <c r="N51" s="27">
        <f t="shared" si="124"/>
        <v>0.57837854357750995</v>
      </c>
      <c r="O51" s="27">
        <f t="shared" si="125"/>
        <v>-4.2315292569360992</v>
      </c>
      <c r="Q51" t="str">
        <f>$A$15</f>
        <v>Process, plant and machine operatives</v>
      </c>
      <c r="R51" s="27">
        <f t="shared" si="126"/>
        <v>-3.4740420288792571</v>
      </c>
      <c r="S51" s="27">
        <f t="shared" si="96"/>
        <v>1.4904309918983198</v>
      </c>
      <c r="T51" s="27">
        <f t="shared" si="97"/>
        <v>-0.59361714841409086</v>
      </c>
      <c r="U51" s="27">
        <f t="shared" si="98"/>
        <v>-2.577228185395029</v>
      </c>
      <c r="V51" s="27"/>
      <c r="W51" s="27">
        <f t="shared" si="127"/>
        <v>-4.3666525097816589</v>
      </c>
      <c r="X51" s="27">
        <f t="shared" si="99"/>
        <v>0.90631119954443129</v>
      </c>
      <c r="Y51" s="27">
        <f t="shared" si="100"/>
        <v>0.9447337735456518</v>
      </c>
      <c r="Z51" s="27">
        <f t="shared" si="101"/>
        <v>-2.5156075366915758</v>
      </c>
      <c r="AA51" s="27"/>
      <c r="AB51" s="27">
        <f t="shared" si="128"/>
        <v>-7.8406945386609159</v>
      </c>
      <c r="AC51" s="27">
        <f t="shared" si="102"/>
        <v>2.3967421914427511</v>
      </c>
      <c r="AD51" s="27">
        <f t="shared" si="103"/>
        <v>0.35111662513156094</v>
      </c>
      <c r="AE51" s="27">
        <f t="shared" si="104"/>
        <v>-5.0928357220866047</v>
      </c>
      <c r="AG51" t="str">
        <f>$A$15</f>
        <v>Process, plant and machine operatives</v>
      </c>
      <c r="AH51" s="27">
        <f t="shared" si="129"/>
        <v>-0.39754426251299058</v>
      </c>
      <c r="AI51" s="27">
        <f t="shared" si="105"/>
        <v>-0.15530758233993991</v>
      </c>
      <c r="AJ51" s="27">
        <f t="shared" si="106"/>
        <v>3.0875523300646801E-2</v>
      </c>
      <c r="AK51" s="27">
        <f t="shared" si="107"/>
        <v>-0.52197632155228391</v>
      </c>
      <c r="AL51" s="27"/>
      <c r="AM51" s="27">
        <f t="shared" si="130"/>
        <v>2.5459097590535329E-2</v>
      </c>
      <c r="AN51" s="27">
        <f t="shared" si="108"/>
        <v>1.1614372939669564</v>
      </c>
      <c r="AO51" s="27">
        <f t="shared" si="109"/>
        <v>0.19638639514530465</v>
      </c>
      <c r="AP51" s="27">
        <f t="shared" si="110"/>
        <v>1.3832827867027966</v>
      </c>
      <c r="AQ51" s="27"/>
      <c r="AR51" s="27">
        <f t="shared" si="131"/>
        <v>-0.37208516492245525</v>
      </c>
      <c r="AS51" s="27">
        <f t="shared" si="111"/>
        <v>1.0061297116270165</v>
      </c>
      <c r="AT51" s="27">
        <f t="shared" si="112"/>
        <v>0.22726191844595145</v>
      </c>
      <c r="AU51" s="27">
        <f t="shared" si="113"/>
        <v>0.86130646515051268</v>
      </c>
    </row>
    <row r="52" spans="1:47" x14ac:dyDescent="0.2">
      <c r="A52" t="str">
        <f>$A$16</f>
        <v>Elementary occupations</v>
      </c>
      <c r="B52" s="27">
        <f t="shared" si="114"/>
        <v>-5.8818724894770043</v>
      </c>
      <c r="C52" s="27">
        <f t="shared" si="115"/>
        <v>-1.7319219688724061</v>
      </c>
      <c r="D52" s="27">
        <f t="shared" si="116"/>
        <v>-0.92050680892830794</v>
      </c>
      <c r="E52" s="27">
        <f t="shared" si="117"/>
        <v>-8.5343012672777263</v>
      </c>
      <c r="F52" s="27"/>
      <c r="G52" s="27">
        <f t="shared" si="118"/>
        <v>1.2797944939853281</v>
      </c>
      <c r="H52" s="27">
        <f t="shared" si="119"/>
        <v>-5.488378206667754</v>
      </c>
      <c r="I52" s="27">
        <f t="shared" si="120"/>
        <v>1.3603836187430876</v>
      </c>
      <c r="J52" s="27">
        <f t="shared" si="121"/>
        <v>-2.8482000939393259</v>
      </c>
      <c r="K52" s="27"/>
      <c r="L52" s="27">
        <f t="shared" si="122"/>
        <v>-4.6020779954916762</v>
      </c>
      <c r="M52" s="27">
        <f t="shared" si="123"/>
        <v>-7.2203001755401601</v>
      </c>
      <c r="N52" s="27">
        <f t="shared" si="124"/>
        <v>0.43987680981477961</v>
      </c>
      <c r="O52" s="27">
        <f t="shared" si="125"/>
        <v>-11.382501361217052</v>
      </c>
      <c r="Q52" t="str">
        <f>$A$16</f>
        <v>Elementary occupations</v>
      </c>
      <c r="R52" s="27">
        <f t="shared" si="126"/>
        <v>-4.6285105972651799</v>
      </c>
      <c r="S52" s="27">
        <f t="shared" si="96"/>
        <v>1.6167055885933479E-2</v>
      </c>
      <c r="T52" s="27">
        <f t="shared" si="97"/>
        <v>-0.30686363629028657</v>
      </c>
      <c r="U52" s="27">
        <f t="shared" si="98"/>
        <v>-4.9192071776695343</v>
      </c>
      <c r="V52" s="27"/>
      <c r="W52" s="27">
        <f t="shared" si="127"/>
        <v>-4.6351516644890012E-2</v>
      </c>
      <c r="X52" s="27">
        <f t="shared" si="99"/>
        <v>-1.5753242098186888</v>
      </c>
      <c r="Y52" s="27">
        <f t="shared" si="100"/>
        <v>0.70970786294939225</v>
      </c>
      <c r="Z52" s="27">
        <f t="shared" si="101"/>
        <v>-0.91196786351418524</v>
      </c>
      <c r="AA52" s="27"/>
      <c r="AB52" s="27">
        <f t="shared" si="128"/>
        <v>-4.6748621139100699</v>
      </c>
      <c r="AC52" s="27">
        <f t="shared" si="102"/>
        <v>-1.5591571539327553</v>
      </c>
      <c r="AD52" s="27">
        <f t="shared" si="103"/>
        <v>0.40284422665910569</v>
      </c>
      <c r="AE52" s="27">
        <f t="shared" si="104"/>
        <v>-5.8311750411837195</v>
      </c>
      <c r="AG52" t="str">
        <f>$A$16</f>
        <v>Elementary occupations</v>
      </c>
      <c r="AH52" s="27">
        <f t="shared" si="129"/>
        <v>-1.2533618922118102</v>
      </c>
      <c r="AI52" s="27">
        <f t="shared" si="105"/>
        <v>-1.7480890247583076</v>
      </c>
      <c r="AJ52" s="27">
        <f t="shared" si="106"/>
        <v>-0.61364317263802137</v>
      </c>
      <c r="AK52" s="27">
        <f t="shared" si="107"/>
        <v>-3.6150940896081352</v>
      </c>
      <c r="AL52" s="27"/>
      <c r="AM52" s="27">
        <f t="shared" si="130"/>
        <v>1.3261460106302181</v>
      </c>
      <c r="AN52" s="27">
        <f t="shared" si="108"/>
        <v>-3.9130539968490545</v>
      </c>
      <c r="AO52" s="27">
        <f t="shared" si="109"/>
        <v>0.65067575579369974</v>
      </c>
      <c r="AP52" s="27">
        <f t="shared" si="110"/>
        <v>-1.9362322304251407</v>
      </c>
      <c r="AQ52" s="27"/>
      <c r="AR52" s="27">
        <f t="shared" si="131"/>
        <v>7.2784118418407928E-2</v>
      </c>
      <c r="AS52" s="27">
        <f t="shared" si="111"/>
        <v>-5.6611430216073622</v>
      </c>
      <c r="AT52" s="27">
        <f t="shared" si="112"/>
        <v>3.7032583155678367E-2</v>
      </c>
      <c r="AU52" s="27">
        <f t="shared" si="113"/>
        <v>-5.5513263200332759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14.262768389482005</v>
      </c>
      <c r="C54" s="29">
        <f t="shared" si="115"/>
        <v>19.398571611878765</v>
      </c>
      <c r="D54" s="29">
        <f t="shared" si="116"/>
        <v>-8.4033400013605046</v>
      </c>
      <c r="E54" s="29">
        <f t="shared" si="117"/>
        <v>25.258000000000152</v>
      </c>
      <c r="F54" s="29"/>
      <c r="G54" s="29">
        <f t="shared" si="118"/>
        <v>26.253845937100152</v>
      </c>
      <c r="H54" s="29">
        <f t="shared" si="119"/>
        <v>8.1739969886879749</v>
      </c>
      <c r="I54" s="29">
        <f t="shared" si="120"/>
        <v>10.190157074211484</v>
      </c>
      <c r="J54" s="29">
        <f t="shared" si="121"/>
        <v>44.617999999999597</v>
      </c>
      <c r="K54" s="29"/>
      <c r="L54" s="29">
        <f t="shared" si="122"/>
        <v>40.516614326582157</v>
      </c>
      <c r="M54" s="29">
        <f t="shared" si="123"/>
        <v>27.57256860056674</v>
      </c>
      <c r="N54" s="29">
        <f t="shared" si="124"/>
        <v>1.7868170728509796</v>
      </c>
      <c r="O54" s="29">
        <f t="shared" si="125"/>
        <v>69.875999999999749</v>
      </c>
      <c r="Q54" s="24" t="str">
        <f>$A$18</f>
        <v>All occupations</v>
      </c>
      <c r="R54" s="29">
        <f t="shared" ref="R54" si="132">W18-R18</f>
        <v>1.6803975214717752</v>
      </c>
      <c r="S54" s="29">
        <f t="shared" ref="S54" si="133">X18-S18</f>
        <v>10.778056367594147</v>
      </c>
      <c r="T54" s="29">
        <f t="shared" ref="T54" si="134">Y18-T18</f>
        <v>-8.324827164776039</v>
      </c>
      <c r="U54" s="29">
        <f t="shared" ref="U54" si="135">Z18-U18</f>
        <v>4.1336267242899112</v>
      </c>
      <c r="V54" s="29"/>
      <c r="W54" s="29">
        <f t="shared" ref="W54" si="136">AB18-W18</f>
        <v>7.1232649319400139</v>
      </c>
      <c r="X54" s="29">
        <f t="shared" ref="X54" si="137">AC18-X18</f>
        <v>8.1491047964874639</v>
      </c>
      <c r="Y54" s="29">
        <f t="shared" ref="Y54" si="138">AD18-Y18</f>
        <v>5.8382986658199769</v>
      </c>
      <c r="Z54" s="29">
        <f t="shared" ref="Z54" si="139">AE18-Z18</f>
        <v>21.110668394247512</v>
      </c>
      <c r="AA54" s="29"/>
      <c r="AB54" s="29">
        <f t="shared" ref="AB54" si="140">AB18-R18</f>
        <v>8.8036624534117891</v>
      </c>
      <c r="AC54" s="29">
        <f t="shared" ref="AC54" si="141">AC18-S18</f>
        <v>18.92716116408161</v>
      </c>
      <c r="AD54" s="29">
        <f t="shared" ref="AD54" si="142">AD18-T18</f>
        <v>-2.4865284989560621</v>
      </c>
      <c r="AE54" s="29">
        <f t="shared" ref="AE54" si="143">AE18-U18</f>
        <v>25.244295118537423</v>
      </c>
      <c r="AG54" s="24" t="str">
        <f>$A$18</f>
        <v>All occupations</v>
      </c>
      <c r="AH54" s="29">
        <f t="shared" ref="AH54" si="144">AM18-AH18</f>
        <v>12.582370868010315</v>
      </c>
      <c r="AI54" s="29">
        <f t="shared" ref="AI54" si="145">AN18-AI18</f>
        <v>8.6205152442846043</v>
      </c>
      <c r="AJ54" s="29">
        <f t="shared" ref="AJ54" si="146">AO18-AJ18</f>
        <v>-7.8512836584458512E-2</v>
      </c>
      <c r="AK54" s="29">
        <f t="shared" ref="AK54" si="147">AP18-AK18</f>
        <v>21.124373275710411</v>
      </c>
      <c r="AL54" s="29"/>
      <c r="AM54" s="29">
        <f t="shared" ref="AM54" si="148">AR18-AM18</f>
        <v>19.130581005160138</v>
      </c>
      <c r="AN54" s="29">
        <f t="shared" ref="AN54" si="149">AS18-AN18</f>
        <v>2.4892192200553609E-2</v>
      </c>
      <c r="AO54" s="29">
        <f t="shared" ref="AO54" si="150">AT18-AO18</f>
        <v>4.3518584083915002</v>
      </c>
      <c r="AP54" s="29">
        <f t="shared" ref="AP54" si="151">AU18-AP18</f>
        <v>23.507331605752199</v>
      </c>
      <c r="AQ54" s="29"/>
      <c r="AR54" s="29">
        <f t="shared" ref="AR54" si="152">AR18-AH18</f>
        <v>31.712951873170454</v>
      </c>
      <c r="AS54" s="29">
        <f t="shared" ref="AS54" si="153">AS18-AI18</f>
        <v>8.6454074364851579</v>
      </c>
      <c r="AT54" s="29">
        <f t="shared" ref="AT54" si="154">AT18-AJ18</f>
        <v>4.2733455718070417</v>
      </c>
      <c r="AU54" s="29">
        <f t="shared" ref="AU54" si="155">AU18-AK18</f>
        <v>44.631704881462611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Brighton and Hove East Sussex West Sussex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0.59663902141595671</v>
      </c>
      <c r="N7" s="91">
        <f>'Occ T2'!I180</f>
        <v>0.33704770528932837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-1.4138011220828917</v>
      </c>
      <c r="N9" s="91">
        <f>'Occ T2'!I178</f>
        <v>-1.0504069828626061</v>
      </c>
    </row>
    <row r="10" spans="1:14" x14ac:dyDescent="0.2">
      <c r="L10" s="91" t="str">
        <f>'Occ T3'!A48</f>
        <v>91 Elementary trades and related occupations</v>
      </c>
      <c r="M10" s="91">
        <f>'Occ T2'!H177</f>
        <v>-4.4855592784288305</v>
      </c>
      <c r="N10" s="91">
        <f>'Occ T2'!I177</f>
        <v>4.7100403598717033</v>
      </c>
    </row>
    <row r="11" spans="1:14" x14ac:dyDescent="0.2">
      <c r="L11" s="114" t="str">
        <f>"["&amp;'Occ T3'!A47&amp;"]"</f>
        <v>[Elementary occupations]</v>
      </c>
      <c r="M11" s="91">
        <f>'Occ T1'!H88</f>
        <v>-1.7529446165469476</v>
      </c>
      <c r="N11" s="91">
        <f>'Occ T1'!I88</f>
        <v>-0.20871841189777918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-1.3960757820396075</v>
      </c>
      <c r="N13" s="91">
        <f>'Occ T2'!I176</f>
        <v>-0.31540929127982231</v>
      </c>
    </row>
    <row r="14" spans="1:14" x14ac:dyDescent="0.2">
      <c r="L14" s="91" t="str">
        <f>'Occ T3'!A44</f>
        <v>81 Process, plant and machine operatives</v>
      </c>
      <c r="M14" s="91">
        <f>'Occ T2'!H175</f>
        <v>-1.9247005143376295</v>
      </c>
      <c r="N14" s="91">
        <f>'Occ T2'!I175</f>
        <v>5.7668839702107455E-2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-1.5563003547636955</v>
      </c>
      <c r="N15" s="91">
        <f>'Occ T1'!I87</f>
        <v>-0.20153593405918269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1.9244732677321519</v>
      </c>
      <c r="N17" s="91">
        <f>'Occ T2'!I174</f>
        <v>1.3898901900176508</v>
      </c>
    </row>
    <row r="18" spans="12:14" x14ac:dyDescent="0.2">
      <c r="L18" s="91" t="str">
        <f>'Occ T3'!A40</f>
        <v>71 Sales occupations</v>
      </c>
      <c r="M18" s="91">
        <f>'Occ T2'!H173</f>
        <v>-0.77860733349530697</v>
      </c>
      <c r="N18" s="91">
        <f>'Occ T2'!I173</f>
        <v>-0.23666718706285561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-0.24672964188926505</v>
      </c>
      <c r="N19" s="91">
        <f>'Occ T1'!I86</f>
        <v>0.13640817778524106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1.0833465420522659</v>
      </c>
      <c r="N21" s="91">
        <f>'Occ T2'!I172</f>
        <v>-1.3455288014472266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-0.64960988741838976</v>
      </c>
      <c r="N22" s="91">
        <f>'Occ T2'!I171</f>
        <v>-0.3811727806331211</v>
      </c>
    </row>
    <row r="23" spans="12:14" x14ac:dyDescent="0.2">
      <c r="L23" s="91" t="str">
        <f>'Occ T3'!A35</f>
        <v>61 Caring personal service occupations</v>
      </c>
      <c r="M23" s="91">
        <f>'Occ T2'!H170</f>
        <v>-0.22426889484463697</v>
      </c>
      <c r="N23" s="91">
        <f>'Occ T2'!I170</f>
        <v>0.62001719467252858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-0.31811293724285372</v>
      </c>
      <c r="N24" s="91">
        <f>'Occ T1'!I85</f>
        <v>0.35774681820850418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-3.4638697032151056</v>
      </c>
      <c r="N26" s="91">
        <f>'Occ T2'!I169</f>
        <v>0.93123746319188072</v>
      </c>
    </row>
    <row r="27" spans="12:14" x14ac:dyDescent="0.2">
      <c r="L27" s="91" t="str">
        <f>'Occ T3'!A31</f>
        <v>53 Skilled construction and building trades</v>
      </c>
      <c r="M27" s="91">
        <f>'Occ T2'!H168</f>
        <v>-3.2282883427948272</v>
      </c>
      <c r="N27" s="91">
        <f>'Occ T2'!I168</f>
        <v>-0.68173176395761592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-1.7575954063563271</v>
      </c>
      <c r="N28" s="91">
        <f>'Occ T2'!I167</f>
        <v>-0.20386053073211396</v>
      </c>
    </row>
    <row r="29" spans="12:14" x14ac:dyDescent="0.2">
      <c r="L29" s="91" t="str">
        <f>'Occ T3'!A29</f>
        <v>51 Skilled agricultural and related trades</v>
      </c>
      <c r="M29" s="91">
        <f>'Occ T2'!H166</f>
        <v>-2.7533357478925158</v>
      </c>
      <c r="N29" s="91">
        <f>'Occ T2'!I166</f>
        <v>0.93835287393360112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-2.7433116104668254</v>
      </c>
      <c r="N30" s="91">
        <f>'Occ T1'!I84</f>
        <v>0.102985177965631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-2.4847611863797581</v>
      </c>
      <c r="N32" s="91">
        <f>'Occ T2'!I165</f>
        <v>-2.4579802659707162</v>
      </c>
    </row>
    <row r="33" spans="12:14" x14ac:dyDescent="0.2">
      <c r="L33" s="91" t="str">
        <f>'Occ T3'!A25</f>
        <v>41 Administrative occupations</v>
      </c>
      <c r="M33" s="91">
        <f>'Occ T2'!H164</f>
        <v>9.6059217207944414E-2</v>
      </c>
      <c r="N33" s="91">
        <f>'Occ T2'!I164</f>
        <v>-0.26387350255253628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-0.47331017669767217</v>
      </c>
      <c r="N34" s="91">
        <f>'Occ T1'!I83</f>
        <v>-0.66623106266872067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1.839383435855857</v>
      </c>
      <c r="N36" s="91">
        <f>'Occ T2'!I163</f>
        <v>0.42658567776312495</v>
      </c>
    </row>
    <row r="37" spans="12:14" x14ac:dyDescent="0.2">
      <c r="L37" s="91" t="str">
        <f>'Occ T3'!A21</f>
        <v>34 Culture, media and sports occupations</v>
      </c>
      <c r="M37" s="91">
        <f>'Occ T2'!H162</f>
        <v>-0.86385399962173315</v>
      </c>
      <c r="N37" s="91">
        <f>'Occ T2'!I162</f>
        <v>-0.11421061064387228</v>
      </c>
    </row>
    <row r="38" spans="12:14" x14ac:dyDescent="0.2">
      <c r="L38" s="91" t="str">
        <f>'Occ T3'!A20</f>
        <v>33 Protective service occupations</v>
      </c>
      <c r="M38" s="91">
        <f>'Occ T2'!H161</f>
        <v>1.3940870030251018</v>
      </c>
      <c r="N38" s="91">
        <f>'Occ T2'!I161</f>
        <v>-0.49493649026556286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2.9102241811133078</v>
      </c>
      <c r="N39" s="91">
        <f>'Occ T2'!I160</f>
        <v>3.7695419501310168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4.7857084210126244</v>
      </c>
      <c r="N40" s="91">
        <f>'Occ T2'!I159</f>
        <v>7.7252642678526939E-2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1.8242874766790651</v>
      </c>
      <c r="N41" s="91">
        <f>'Occ T1'!I82</f>
        <v>0.78542680294326761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4.2375859448610331</v>
      </c>
      <c r="N43" s="91">
        <f>'Occ T2'!I158</f>
        <v>0.92462020034456138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1.7328468715575696</v>
      </c>
      <c r="N44" s="91">
        <f>'Occ T2'!I157</f>
        <v>0.17563002788814064</v>
      </c>
    </row>
    <row r="45" spans="12:14" x14ac:dyDescent="0.2">
      <c r="L45" s="91" t="str">
        <f>'Occ T3'!A13</f>
        <v>22 Health professionals</v>
      </c>
      <c r="M45" s="91">
        <f>'Occ T2'!H156</f>
        <v>3.3287850535885788</v>
      </c>
      <c r="N45" s="91">
        <f>'Occ T2'!I156</f>
        <v>-3.3422069302069257E-2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2.9979897316368964</v>
      </c>
      <c r="N46" s="91">
        <f>'Occ T2'!I155</f>
        <v>2.1558171421158567</v>
      </c>
    </row>
    <row r="47" spans="12:14" x14ac:dyDescent="0.2">
      <c r="L47" s="114" t="str">
        <f>"["&amp;'Occ T3'!A11&amp;"]"</f>
        <v>[Professional occupations]</v>
      </c>
      <c r="M47" s="91">
        <f>'Occ T1'!H81</f>
        <v>3.1668768685815696</v>
      </c>
      <c r="N47" s="91">
        <f>'Occ T1'!I81</f>
        <v>0.98592211287018561</v>
      </c>
    </row>
    <row r="49" spans="12:14" x14ac:dyDescent="0.2">
      <c r="L49" s="107" t="str">
        <f>'Occ T3'!A9</f>
        <v>12 Other managers and proprietors</v>
      </c>
      <c r="M49" s="91">
        <f>'Occ T2'!H154</f>
        <v>0.64858011634236767</v>
      </c>
      <c r="N49" s="91">
        <f>'Occ T2'!I154</f>
        <v>1.1191761993611271</v>
      </c>
    </row>
    <row r="50" spans="12:14" x14ac:dyDescent="0.2">
      <c r="L50" s="107" t="str">
        <f>'Occ T3'!A8</f>
        <v>11 Corporate managers and directors</v>
      </c>
      <c r="M50" s="91">
        <f>'Occ T2'!H153</f>
        <v>3.5950689761925059</v>
      </c>
      <c r="N50" s="91">
        <f>'Occ T2'!I153</f>
        <v>-0.15693842931143731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2.6709927724176685</v>
      </c>
      <c r="N51" s="91">
        <f>'Occ T1'!I80</f>
        <v>0.24398423773697164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Brighton and Hove East Sussex West Sussex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11.950332970720872</v>
      </c>
      <c r="N82" s="94">
        <f>'Occ T2'!F119</f>
        <v>-1.7188350087713076</v>
      </c>
    </row>
    <row r="83" spans="12:14" x14ac:dyDescent="0.2">
      <c r="L83" s="10" t="str">
        <f>name!D5</f>
        <v>12 Other managers and proprietors</v>
      </c>
      <c r="M83" s="94">
        <f>'Occ T2'!D9-'Occ T2'!B9</f>
        <v>0.98358962388813609</v>
      </c>
      <c r="N83" s="94">
        <f>'Occ T2'!F120</f>
        <v>5.6183846185320334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7.6209683654643001</v>
      </c>
      <c r="N84" s="94">
        <f>'Occ T2'!F121</f>
        <v>20.92689109702107</v>
      </c>
    </row>
    <row r="85" spans="12:14" x14ac:dyDescent="0.2">
      <c r="L85" s="10" t="str">
        <f>name!D7</f>
        <v>22 Health professionals</v>
      </c>
      <c r="M85" s="94">
        <f>'Occ T2'!D11-'Occ T2'!B11</f>
        <v>5.6794488236380367</v>
      </c>
      <c r="N85" s="94">
        <f>'Occ T2'!F122</f>
        <v>-0.18808650993458542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3.3276745172344491</v>
      </c>
      <c r="N86" s="94">
        <f>'Occ T2'!F123</f>
        <v>1.0782095050501042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11.522013782474872</v>
      </c>
      <c r="N87" s="94">
        <f>'Occ T2'!F124</f>
        <v>9.102127812718237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3.2799657128294744</v>
      </c>
      <c r="N88" s="94">
        <f>'Occ T2'!F125</f>
        <v>0.18334338827290075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2.2129487510327053</v>
      </c>
      <c r="N89" s="94">
        <f>'Occ T2'!F126</f>
        <v>12.288471416905448</v>
      </c>
    </row>
    <row r="90" spans="12:14" x14ac:dyDescent="0.2">
      <c r="L90" s="10" t="str">
        <f>name!D12</f>
        <v>33 Protective service occupations</v>
      </c>
      <c r="M90" s="94">
        <f>'Occ T2'!D16-'Occ T2'!B16</f>
        <v>0.78415814911218362</v>
      </c>
      <c r="N90" s="94">
        <f>'Occ T2'!F127</f>
        <v>-0.8409210227320596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-0.85168522597814444</v>
      </c>
      <c r="N91" s="94">
        <f>'Occ T2'!F128</f>
        <v>-0.32648340668716358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5.1011953103164203</v>
      </c>
      <c r="N92" s="94">
        <f>'Occ T2'!F129</f>
        <v>3.8613978621046812</v>
      </c>
    </row>
    <row r="93" spans="12:14" x14ac:dyDescent="0.2">
      <c r="L93" s="10" t="str">
        <f>name!D15</f>
        <v>41 Administrative occupations</v>
      </c>
      <c r="M93" s="94">
        <f>'Occ T2'!D19-'Occ T2'!B19</f>
        <v>0.34024834608629817</v>
      </c>
      <c r="N93" s="94">
        <f>'Occ T2'!F130</f>
        <v>-2.7607071090094593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-2.4919189660990888</v>
      </c>
      <c r="N94" s="94">
        <f>'Occ T2'!F131</f>
        <v>-5.7908359855308387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-1.1875442359940296</v>
      </c>
      <c r="N95" s="94">
        <f>'Occ T2'!F132</f>
        <v>1.1920946872212452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-2.2187737675073791</v>
      </c>
      <c r="N96" s="94">
        <f>'Occ T2'!F133</f>
        <v>-0.72147617185262547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-3.6224760063259609</v>
      </c>
      <c r="N97" s="94">
        <f>'Occ T2'!F134</f>
        <v>-1.9812501802364899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-3.3505227440828413</v>
      </c>
      <c r="N98" s="94">
        <f>'Occ T2'!F135</f>
        <v>2.592926413797219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-0.71583957608205395</v>
      </c>
      <c r="N99" s="94">
        <f>'Occ T2'!F136</f>
        <v>6.1601285952784863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-0.72499283060000508</v>
      </c>
      <c r="N100" s="94">
        <f>'Occ T2'!F137</f>
        <v>-1.2186067890772314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5.4427911362491699E-2</v>
      </c>
      <c r="N101" s="94">
        <f>'Occ T2'!F138</f>
        <v>-0.19081738251210112</v>
      </c>
    </row>
    <row r="102" spans="12:14" x14ac:dyDescent="0.2">
      <c r="L102" s="10" t="str">
        <f>name!D24</f>
        <v>71 Sales occupations</v>
      </c>
      <c r="M102" s="94">
        <f>'Occ T2'!D28-'Occ T2'!B28</f>
        <v>-2.0317444871183454</v>
      </c>
      <c r="N102" s="94">
        <f>'Occ T2'!F139</f>
        <v>-1.7799947736173607</v>
      </c>
    </row>
    <row r="103" spans="12:14" x14ac:dyDescent="0.2">
      <c r="L103" s="10" t="str">
        <f>name!D25</f>
        <v>72 Customer service occupations</v>
      </c>
      <c r="M103" s="94">
        <f>'Occ T2'!D29-'Occ T2'!B29</f>
        <v>1.2300313498527107</v>
      </c>
      <c r="N103" s="94">
        <f>'Occ T2'!F140</f>
        <v>3.1125637869876144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-1.1618428818609594</v>
      </c>
      <c r="N104" s="94">
        <f>'Occ T2'!F141</f>
        <v>9.8881631747179455E-2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-1.9373616250864352</v>
      </c>
      <c r="N105" s="94">
        <f>'Occ T2'!F142</f>
        <v>-1.2312063817359551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-2.4130226580850085</v>
      </c>
      <c r="N106" s="94">
        <f>'Occ T2'!F143</f>
        <v>9.3036658083864854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-6.1212786091929701</v>
      </c>
      <c r="N107" s="94">
        <f>'Occ T2'!F144</f>
        <v>-12.151865902325625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25.257999999999697</v>
      </c>
      <c r="N109" s="94">
        <f>'Occ T2'!F146</f>
        <v>44.617999999999824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Brighton and Hove East Sussex West Sussex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12.933922594609015</v>
      </c>
      <c r="N153" s="94">
        <f>'Occ T1'!H8</f>
        <v>3.8995496097607258</v>
      </c>
    </row>
    <row r="154" spans="1:14" x14ac:dyDescent="0.2">
      <c r="L154" s="10" t="str">
        <f>name!E5</f>
        <v>Professional occupations</v>
      </c>
      <c r="M154" s="94">
        <f>'Occ T1'!D9-'Occ T1'!B9</f>
        <v>28.150105488811647</v>
      </c>
      <c r="N154" s="94">
        <f>'Occ T1'!H9</f>
        <v>30.919141904854825</v>
      </c>
    </row>
    <row r="155" spans="1:14" x14ac:dyDescent="0.2">
      <c r="L155" s="10" t="str">
        <f>name!E6</f>
        <v>Associate professional occupations</v>
      </c>
      <c r="M155" s="94">
        <f>'Occ T1'!D10-'Occ T1'!B10</f>
        <v>10.526582697312634</v>
      </c>
      <c r="N155" s="94">
        <f>'Occ T1'!H10</f>
        <v>15.165808237863814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-2.1516706200127942</v>
      </c>
      <c r="N156" s="94">
        <f>'Occ T1'!H11</f>
        <v>-8.5515430945402926</v>
      </c>
    </row>
    <row r="157" spans="1:14" x14ac:dyDescent="0.2">
      <c r="L157" s="10" t="str">
        <f>name!E8</f>
        <v>Skilled trades occupations</v>
      </c>
      <c r="M157" s="94">
        <f>'Occ T1'!D12-'Occ T1'!B12</f>
        <v>-10.379316753910203</v>
      </c>
      <c r="N157" s="94">
        <f>'Occ T1'!H12</f>
        <v>1.0822947489293568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-1.3864044953195673</v>
      </c>
      <c r="N158" s="94">
        <f>'Occ T1'!H13</f>
        <v>4.7507044236891574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-0.80171313726563653</v>
      </c>
      <c r="N159" s="94">
        <f>'Occ T1'!H14</f>
        <v>1.3325690133702466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-3.0992045069473875</v>
      </c>
      <c r="N160" s="94">
        <f>'Occ T1'!H15</f>
        <v>-1.1323247499887827</v>
      </c>
    </row>
    <row r="161" spans="12:14" x14ac:dyDescent="0.2">
      <c r="L161" s="10" t="str">
        <f>name!E12</f>
        <v>Elementary occupations</v>
      </c>
      <c r="M161" s="94">
        <f>'Occ T1'!D16-'Occ T1'!B16</f>
        <v>-8.5343012672779821</v>
      </c>
      <c r="N161" s="94">
        <f>'Occ T1'!H16</f>
        <v>-2.8482000939391412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25.257999999999583</v>
      </c>
      <c r="N163" s="94">
        <f>'Occ T1'!H18</f>
        <v>44.61799999999991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Brighton and Hove East Sussex West Sussex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73.865489344107758</v>
      </c>
      <c r="N5" s="87">
        <f>SUM(N6:N7)</f>
        <v>79.632642455379582</v>
      </c>
      <c r="O5" s="87">
        <f t="shared" ref="O5:AL5" si="1">SUM(O6:O7)</f>
        <v>86.375158716381222</v>
      </c>
      <c r="P5" s="87">
        <f t="shared" si="1"/>
        <v>87.233437875746105</v>
      </c>
      <c r="Q5" s="87">
        <f t="shared" si="1"/>
        <v>88.842052253957462</v>
      </c>
      <c r="R5" s="87">
        <f t="shared" si="1"/>
        <v>91.810067404810326</v>
      </c>
      <c r="S5" s="87">
        <f t="shared" si="1"/>
        <v>97.082360463294094</v>
      </c>
      <c r="T5" s="87">
        <f t="shared" si="1"/>
        <v>98.310587976042896</v>
      </c>
      <c r="U5" s="87">
        <f t="shared" si="1"/>
        <v>97.895083619468807</v>
      </c>
      <c r="V5" s="87">
        <f t="shared" si="1"/>
        <v>104.53421542164563</v>
      </c>
      <c r="W5" s="87">
        <f t="shared" si="1"/>
        <v>104.74398999941934</v>
      </c>
      <c r="X5" s="87">
        <f t="shared" si="1"/>
        <v>95.258684739598209</v>
      </c>
      <c r="Y5" s="87">
        <f t="shared" si="1"/>
        <v>96.174140018702374</v>
      </c>
      <c r="Z5" s="87">
        <f t="shared" si="1"/>
        <v>97.31512390540199</v>
      </c>
      <c r="AA5" s="87">
        <f t="shared" si="1"/>
        <v>98.571081115462547</v>
      </c>
      <c r="AB5" s="87">
        <f t="shared" si="1"/>
        <v>99.580645553921897</v>
      </c>
      <c r="AC5" s="87">
        <f t="shared" si="1"/>
        <v>100.51255416466353</v>
      </c>
      <c r="AD5" s="87">
        <f t="shared" si="1"/>
        <v>101.42603855964524</v>
      </c>
      <c r="AE5" s="87">
        <f t="shared" si="1"/>
        <v>102.30693285267594</v>
      </c>
      <c r="AF5" s="87">
        <f t="shared" si="1"/>
        <v>103.1654766755924</v>
      </c>
      <c r="AG5" s="87">
        <f t="shared" si="1"/>
        <v>104.06350881874674</v>
      </c>
      <c r="AH5" s="87">
        <f t="shared" si="1"/>
        <v>104.93863511172938</v>
      </c>
      <c r="AI5" s="87">
        <f t="shared" si="1"/>
        <v>105.84597753899658</v>
      </c>
      <c r="AJ5" s="87">
        <f t="shared" si="1"/>
        <v>106.73286572864355</v>
      </c>
      <c r="AK5" s="87">
        <f t="shared" si="1"/>
        <v>107.71128734779437</v>
      </c>
      <c r="AL5" s="87">
        <f t="shared" si="1"/>
        <v>108.64353960918007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51.598241156884377</v>
      </c>
      <c r="N6" s="11">
        <v>54.709401830739296</v>
      </c>
      <c r="O6" s="11">
        <v>58.95799660874728</v>
      </c>
      <c r="P6" s="11">
        <v>59.572856315841349</v>
      </c>
      <c r="Q6" s="11">
        <v>58.264848313000783</v>
      </c>
      <c r="R6" s="11">
        <v>61.870408513420152</v>
      </c>
      <c r="S6" s="11">
        <v>68.662587516803057</v>
      </c>
      <c r="T6" s="11">
        <v>68.662584514142793</v>
      </c>
      <c r="U6" s="11">
        <v>68.018826959586534</v>
      </c>
      <c r="V6" s="11">
        <v>73.008860771764091</v>
      </c>
      <c r="W6" s="11">
        <v>73.820741484141024</v>
      </c>
      <c r="X6" s="11">
        <v>64.739711323760559</v>
      </c>
      <c r="Y6" s="11">
        <v>65.221960216501785</v>
      </c>
      <c r="Z6" s="11">
        <v>65.868766672933859</v>
      </c>
      <c r="AA6" s="11">
        <v>66.59462255179514</v>
      </c>
      <c r="AB6" s="11">
        <v>67.159941407113578</v>
      </c>
      <c r="AC6" s="11">
        <v>67.665623270516051</v>
      </c>
      <c r="AD6" s="11">
        <v>68.149707841271066</v>
      </c>
      <c r="AE6" s="11">
        <v>68.627346390565293</v>
      </c>
      <c r="AF6" s="11">
        <v>69.09327112115615</v>
      </c>
      <c r="AG6" s="11">
        <v>69.585662809557917</v>
      </c>
      <c r="AH6" s="11">
        <v>70.061219601035319</v>
      </c>
      <c r="AI6" s="11">
        <v>70.55871267780897</v>
      </c>
      <c r="AJ6" s="11">
        <v>71.050398292122097</v>
      </c>
      <c r="AK6" s="11">
        <v>71.596059652308483</v>
      </c>
      <c r="AL6" s="11">
        <v>72.101906475369717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22.26724818722338</v>
      </c>
      <c r="N7" s="11">
        <v>24.92324062464029</v>
      </c>
      <c r="O7" s="11">
        <v>27.417162107633942</v>
      </c>
      <c r="P7" s="11">
        <v>27.66058155990476</v>
      </c>
      <c r="Q7" s="11">
        <v>30.577203940956672</v>
      </c>
      <c r="R7" s="11">
        <v>29.939658891390174</v>
      </c>
      <c r="S7" s="11">
        <v>28.419772946491044</v>
      </c>
      <c r="T7" s="11">
        <v>29.6480034619001</v>
      </c>
      <c r="U7" s="11">
        <v>29.876256659882269</v>
      </c>
      <c r="V7" s="11">
        <v>31.525354649881542</v>
      </c>
      <c r="W7" s="11">
        <v>30.92324851527831</v>
      </c>
      <c r="X7" s="11">
        <v>30.51897341583765</v>
      </c>
      <c r="Y7" s="11">
        <v>30.95217980220059</v>
      </c>
      <c r="Z7" s="11">
        <v>31.446357232468127</v>
      </c>
      <c r="AA7" s="11">
        <v>31.976458563667411</v>
      </c>
      <c r="AB7" s="11">
        <v>32.420704146808326</v>
      </c>
      <c r="AC7" s="11">
        <v>32.846930894147476</v>
      </c>
      <c r="AD7" s="11">
        <v>33.276330718374162</v>
      </c>
      <c r="AE7" s="11">
        <v>33.679586462110649</v>
      </c>
      <c r="AF7" s="11">
        <v>34.072205554436252</v>
      </c>
      <c r="AG7" s="11">
        <v>34.477846009188823</v>
      </c>
      <c r="AH7" s="11">
        <v>34.877415510694064</v>
      </c>
      <c r="AI7" s="11">
        <v>35.287264861187609</v>
      </c>
      <c r="AJ7" s="11">
        <v>35.682467436521449</v>
      </c>
      <c r="AK7" s="11">
        <v>36.115227695485885</v>
      </c>
      <c r="AL7" s="11">
        <v>36.541633133810343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160.73826683124111</v>
      </c>
      <c r="N9" s="87">
        <f>SUM(N10:N13)</f>
        <v>151.69857202639943</v>
      </c>
      <c r="O9" s="87">
        <f t="shared" ref="O9:AL9" si="3">SUM(O10:O13)</f>
        <v>160.11413623410661</v>
      </c>
      <c r="P9" s="87">
        <f t="shared" si="3"/>
        <v>161.51454790213836</v>
      </c>
      <c r="Q9" s="87">
        <f t="shared" si="3"/>
        <v>162.23739136643462</v>
      </c>
      <c r="R9" s="87">
        <f t="shared" si="3"/>
        <v>166.86921080917915</v>
      </c>
      <c r="S9" s="87">
        <f t="shared" si="3"/>
        <v>178.99369072005919</v>
      </c>
      <c r="T9" s="87">
        <f t="shared" si="3"/>
        <v>172.49795948238079</v>
      </c>
      <c r="U9" s="87">
        <f t="shared" si="3"/>
        <v>176.1481640870237</v>
      </c>
      <c r="V9" s="87">
        <f t="shared" si="3"/>
        <v>189.42991147159461</v>
      </c>
      <c r="W9" s="87">
        <f t="shared" si="3"/>
        <v>195.0193162979908</v>
      </c>
      <c r="X9" s="87">
        <f t="shared" si="3"/>
        <v>200.36269657413845</v>
      </c>
      <c r="Y9" s="87">
        <f t="shared" si="3"/>
        <v>201.85112937603901</v>
      </c>
      <c r="Z9" s="87">
        <f t="shared" si="3"/>
        <v>203.92835982124416</v>
      </c>
      <c r="AA9" s="87">
        <f t="shared" si="3"/>
        <v>206.27726778624691</v>
      </c>
      <c r="AB9" s="87">
        <f t="shared" si="3"/>
        <v>208.20360720402311</v>
      </c>
      <c r="AC9" s="87">
        <f t="shared" si="3"/>
        <v>210.02816353328899</v>
      </c>
      <c r="AD9" s="87">
        <f t="shared" si="3"/>
        <v>211.78504398622164</v>
      </c>
      <c r="AE9" s="87">
        <f t="shared" si="3"/>
        <v>213.52453145997691</v>
      </c>
      <c r="AF9" s="87">
        <f t="shared" si="3"/>
        <v>215.24542658827363</v>
      </c>
      <c r="AG9" s="87">
        <f t="shared" si="3"/>
        <v>217.03688292959063</v>
      </c>
      <c r="AH9" s="87">
        <f t="shared" si="3"/>
        <v>218.76730460026351</v>
      </c>
      <c r="AI9" s="87">
        <f t="shared" si="3"/>
        <v>220.50878679809057</v>
      </c>
      <c r="AJ9" s="87">
        <f t="shared" si="3"/>
        <v>222.30587212369187</v>
      </c>
      <c r="AK9" s="87">
        <f t="shared" si="3"/>
        <v>224.1505566802646</v>
      </c>
      <c r="AL9" s="87">
        <f t="shared" si="3"/>
        <v>225.93845820284562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44.302972054626039</v>
      </c>
      <c r="N10" s="11">
        <v>40.909318968471553</v>
      </c>
      <c r="O10" s="11">
        <v>43.51886214493171</v>
      </c>
      <c r="P10" s="11">
        <v>43.186151137599651</v>
      </c>
      <c r="Q10" s="11">
        <v>45.15147081577171</v>
      </c>
      <c r="R10" s="11">
        <v>47.882149274114816</v>
      </c>
      <c r="S10" s="11">
        <v>51.887648115385446</v>
      </c>
      <c r="T10" s="11">
        <v>48.342683869573655</v>
      </c>
      <c r="U10" s="11">
        <v>50.617147833155968</v>
      </c>
      <c r="V10" s="11">
        <v>53.657742979638819</v>
      </c>
      <c r="W10" s="11">
        <v>55.503117639579116</v>
      </c>
      <c r="X10" s="11">
        <v>64.653639660450963</v>
      </c>
      <c r="Y10" s="11">
        <v>65.412909973367093</v>
      </c>
      <c r="Z10" s="11">
        <v>66.316286634554174</v>
      </c>
      <c r="AA10" s="11">
        <v>67.316630473682409</v>
      </c>
      <c r="AB10" s="11">
        <v>68.166669072219705</v>
      </c>
      <c r="AC10" s="11">
        <v>68.982463317689522</v>
      </c>
      <c r="AD10" s="11">
        <v>69.78932561671671</v>
      </c>
      <c r="AE10" s="11">
        <v>70.596073541283218</v>
      </c>
      <c r="AF10" s="11">
        <v>71.39104698308681</v>
      </c>
      <c r="AG10" s="11">
        <v>72.214336629378892</v>
      </c>
      <c r="AH10" s="11">
        <v>73.037611691698345</v>
      </c>
      <c r="AI10" s="11">
        <v>73.875713272926689</v>
      </c>
      <c r="AJ10" s="11">
        <v>74.721606374384649</v>
      </c>
      <c r="AK10" s="11">
        <v>75.580717815471047</v>
      </c>
      <c r="AL10" s="11">
        <v>76.430008736600186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30.100752413170881</v>
      </c>
      <c r="N11" s="11">
        <v>30.572043243715335</v>
      </c>
      <c r="O11" s="11">
        <v>32.580233943600192</v>
      </c>
      <c r="P11" s="11">
        <v>32.065615398958514</v>
      </c>
      <c r="Q11" s="11">
        <v>30.75314433565844</v>
      </c>
      <c r="R11" s="11">
        <v>31.925830751175209</v>
      </c>
      <c r="S11" s="11">
        <v>34.085045848028685</v>
      </c>
      <c r="T11" s="11">
        <v>35.385222166613552</v>
      </c>
      <c r="U11" s="11">
        <v>33.832796556864309</v>
      </c>
      <c r="V11" s="11">
        <v>37.805456291675519</v>
      </c>
      <c r="W11" s="11">
        <v>37.605279574813245</v>
      </c>
      <c r="X11" s="11">
        <v>35.871536371504661</v>
      </c>
      <c r="Y11" s="11">
        <v>35.941287255859876</v>
      </c>
      <c r="Z11" s="11">
        <v>36.113610680822667</v>
      </c>
      <c r="AA11" s="11">
        <v>36.312054496873195</v>
      </c>
      <c r="AB11" s="11">
        <v>36.431813112643383</v>
      </c>
      <c r="AC11" s="11">
        <v>36.531669153042394</v>
      </c>
      <c r="AD11" s="11">
        <v>36.613837332223682</v>
      </c>
      <c r="AE11" s="11">
        <v>36.690017348076047</v>
      </c>
      <c r="AF11" s="11">
        <v>36.783611937069928</v>
      </c>
      <c r="AG11" s="11">
        <v>36.898646795545289</v>
      </c>
      <c r="AH11" s="11">
        <v>37.007227943091515</v>
      </c>
      <c r="AI11" s="11">
        <v>37.11693415953836</v>
      </c>
      <c r="AJ11" s="11">
        <v>37.230931432588122</v>
      </c>
      <c r="AK11" s="11">
        <v>37.337862904608031</v>
      </c>
      <c r="AL11" s="11">
        <v>37.41719306487866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34.818479303970548</v>
      </c>
      <c r="N12" s="11">
        <v>33.912661081064257</v>
      </c>
      <c r="O12" s="11">
        <v>34.398101225093832</v>
      </c>
      <c r="P12" s="11">
        <v>36.045339458875247</v>
      </c>
      <c r="Q12" s="11">
        <v>35.708219943996731</v>
      </c>
      <c r="R12" s="11">
        <v>37.098818505446197</v>
      </c>
      <c r="S12" s="11">
        <v>38.56373931844491</v>
      </c>
      <c r="T12" s="11">
        <v>36.617966258149821</v>
      </c>
      <c r="U12" s="11">
        <v>38.099985336987693</v>
      </c>
      <c r="V12" s="11">
        <v>39.950188910411832</v>
      </c>
      <c r="W12" s="11">
        <v>40.426493022680646</v>
      </c>
      <c r="X12" s="11">
        <v>38.193768803551521</v>
      </c>
      <c r="Y12" s="11">
        <v>38.293709981793064</v>
      </c>
      <c r="Z12" s="11">
        <v>38.560963791423291</v>
      </c>
      <c r="AA12" s="11">
        <v>38.889315412681682</v>
      </c>
      <c r="AB12" s="11">
        <v>39.149304634220158</v>
      </c>
      <c r="AC12" s="11">
        <v>39.409352609042088</v>
      </c>
      <c r="AD12" s="11">
        <v>39.652956470909494</v>
      </c>
      <c r="AE12" s="11">
        <v>39.893934474201494</v>
      </c>
      <c r="AF12" s="11">
        <v>40.124511768733946</v>
      </c>
      <c r="AG12" s="11">
        <v>40.368867775051704</v>
      </c>
      <c r="AH12" s="11">
        <v>40.587987163237429</v>
      </c>
      <c r="AI12" s="11">
        <v>40.813085447837594</v>
      </c>
      <c r="AJ12" s="11">
        <v>41.043714289479908</v>
      </c>
      <c r="AK12" s="11">
        <v>41.28076985632471</v>
      </c>
      <c r="AL12" s="11">
        <v>41.50470252773075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51.516063059473645</v>
      </c>
      <c r="N13" s="11">
        <v>46.304548733148287</v>
      </c>
      <c r="O13" s="11">
        <v>49.616938920480884</v>
      </c>
      <c r="P13" s="11">
        <v>50.217441906704934</v>
      </c>
      <c r="Q13" s="11">
        <v>50.624556271007762</v>
      </c>
      <c r="R13" s="11">
        <v>49.962412278442926</v>
      </c>
      <c r="S13" s="11">
        <v>54.457257438200131</v>
      </c>
      <c r="T13" s="11">
        <v>52.15208718804378</v>
      </c>
      <c r="U13" s="11">
        <v>53.598234360015745</v>
      </c>
      <c r="V13" s="11">
        <v>58.016523289868459</v>
      </c>
      <c r="W13" s="11">
        <v>61.484426060917798</v>
      </c>
      <c r="X13" s="11">
        <v>61.643751738631288</v>
      </c>
      <c r="Y13" s="11">
        <v>62.203222165018978</v>
      </c>
      <c r="Z13" s="11">
        <v>62.937498714444018</v>
      </c>
      <c r="AA13" s="11">
        <v>63.759267403009645</v>
      </c>
      <c r="AB13" s="11">
        <v>64.455820384939855</v>
      </c>
      <c r="AC13" s="11">
        <v>65.104678453515007</v>
      </c>
      <c r="AD13" s="11">
        <v>65.728924566371759</v>
      </c>
      <c r="AE13" s="11">
        <v>66.34450609641614</v>
      </c>
      <c r="AF13" s="11">
        <v>66.946255899382933</v>
      </c>
      <c r="AG13" s="11">
        <v>67.55503172961474</v>
      </c>
      <c r="AH13" s="11">
        <v>68.134477802236248</v>
      </c>
      <c r="AI13" s="11">
        <v>68.703053917787955</v>
      </c>
      <c r="AJ13" s="11">
        <v>69.309620027239177</v>
      </c>
      <c r="AK13" s="11">
        <v>69.951206103860812</v>
      </c>
      <c r="AL13" s="11">
        <v>70.586553873636035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100.19670151569591</v>
      </c>
      <c r="N15" s="87">
        <f>SUM(N16:N20)</f>
        <v>99.524360696953238</v>
      </c>
      <c r="O15" s="87">
        <f t="shared" ref="O15:AL15" si="5">SUM(O16:O20)</f>
        <v>107.76020700880444</v>
      </c>
      <c r="P15" s="87">
        <f t="shared" si="5"/>
        <v>104.10608761000421</v>
      </c>
      <c r="Q15" s="87">
        <f t="shared" si="5"/>
        <v>106.37002211739997</v>
      </c>
      <c r="R15" s="87">
        <f t="shared" si="5"/>
        <v>111.2703451271373</v>
      </c>
      <c r="S15" s="87">
        <f t="shared" si="5"/>
        <v>114.6018093114331</v>
      </c>
      <c r="T15" s="87">
        <f t="shared" si="5"/>
        <v>116.38635166313739</v>
      </c>
      <c r="U15" s="87">
        <f t="shared" si="5"/>
        <v>114.88232929955677</v>
      </c>
      <c r="V15" s="87">
        <f t="shared" si="5"/>
        <v>117.6779956083483</v>
      </c>
      <c r="W15" s="87">
        <f t="shared" si="5"/>
        <v>121.79692782444994</v>
      </c>
      <c r="X15" s="87">
        <f t="shared" si="5"/>
        <v>122.9635036265994</v>
      </c>
      <c r="Y15" s="87">
        <f t="shared" si="5"/>
        <v>123.89785038211957</v>
      </c>
      <c r="Z15" s="87">
        <f t="shared" si="5"/>
        <v>125.08039744602051</v>
      </c>
      <c r="AA15" s="87">
        <f t="shared" si="5"/>
        <v>126.45636934693627</v>
      </c>
      <c r="AB15" s="87">
        <f t="shared" si="5"/>
        <v>127.52157633080087</v>
      </c>
      <c r="AC15" s="87">
        <f t="shared" si="5"/>
        <v>128.50211562206431</v>
      </c>
      <c r="AD15" s="87">
        <f t="shared" si="5"/>
        <v>129.41550348218772</v>
      </c>
      <c r="AE15" s="87">
        <f t="shared" si="5"/>
        <v>130.33480986128305</v>
      </c>
      <c r="AF15" s="87">
        <f t="shared" si="5"/>
        <v>131.27260763617764</v>
      </c>
      <c r="AG15" s="87">
        <f t="shared" si="5"/>
        <v>132.24587486620695</v>
      </c>
      <c r="AH15" s="87">
        <f t="shared" si="5"/>
        <v>133.15886188108797</v>
      </c>
      <c r="AI15" s="87">
        <f t="shared" si="5"/>
        <v>134.11492846400415</v>
      </c>
      <c r="AJ15" s="87">
        <f t="shared" si="5"/>
        <v>135.06740244780855</v>
      </c>
      <c r="AK15" s="87">
        <f t="shared" si="5"/>
        <v>136.03699511578472</v>
      </c>
      <c r="AL15" s="87">
        <f t="shared" si="5"/>
        <v>136.96273606231375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13.184707310644008</v>
      </c>
      <c r="N16" s="11">
        <v>12.293663987242599</v>
      </c>
      <c r="O16" s="11">
        <v>13.218732949397232</v>
      </c>
      <c r="P16" s="11">
        <v>13.199458030525602</v>
      </c>
      <c r="Q16" s="11">
        <v>12.33887007210814</v>
      </c>
      <c r="R16" s="11">
        <v>12.456623600110081</v>
      </c>
      <c r="S16" s="11">
        <v>13.700926677303327</v>
      </c>
      <c r="T16" s="11">
        <v>14.381851627323492</v>
      </c>
      <c r="U16" s="11">
        <v>14.630270273146618</v>
      </c>
      <c r="V16" s="11">
        <v>14.611743492598517</v>
      </c>
      <c r="W16" s="11">
        <v>15.736589312939556</v>
      </c>
      <c r="X16" s="11">
        <v>14.341203163339944</v>
      </c>
      <c r="Y16" s="11">
        <v>14.433388644499129</v>
      </c>
      <c r="Z16" s="11">
        <v>14.562757047428915</v>
      </c>
      <c r="AA16" s="11">
        <v>14.712600812653298</v>
      </c>
      <c r="AB16" s="11">
        <v>14.828768951743543</v>
      </c>
      <c r="AC16" s="11">
        <v>14.942122486465212</v>
      </c>
      <c r="AD16" s="11">
        <v>15.044773499242865</v>
      </c>
      <c r="AE16" s="11">
        <v>15.148671242072107</v>
      </c>
      <c r="AF16" s="11">
        <v>15.261537319498109</v>
      </c>
      <c r="AG16" s="11">
        <v>15.369583221852114</v>
      </c>
      <c r="AH16" s="11">
        <v>15.480482714163545</v>
      </c>
      <c r="AI16" s="11">
        <v>15.594069648033308</v>
      </c>
      <c r="AJ16" s="11">
        <v>15.703769148417964</v>
      </c>
      <c r="AK16" s="11">
        <v>15.813961085988932</v>
      </c>
      <c r="AL16" s="11">
        <v>15.919932701212456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11.938282535576173</v>
      </c>
      <c r="N17" s="11">
        <v>14.189962793745364</v>
      </c>
      <c r="O17" s="11">
        <v>14.460268993689597</v>
      </c>
      <c r="P17" s="11">
        <v>13.705719699555324</v>
      </c>
      <c r="Q17" s="11">
        <v>13.100965486889617</v>
      </c>
      <c r="R17" s="11">
        <v>14.348302589233661</v>
      </c>
      <c r="S17" s="11">
        <v>14.683879992186659</v>
      </c>
      <c r="T17" s="11">
        <v>14.734403539605374</v>
      </c>
      <c r="U17" s="11">
        <v>15.259982631526587</v>
      </c>
      <c r="V17" s="11">
        <v>16.226924805717129</v>
      </c>
      <c r="W17" s="11">
        <v>16.561251340266367</v>
      </c>
      <c r="X17" s="11">
        <v>24.027489264419888</v>
      </c>
      <c r="Y17" s="11">
        <v>24.335896394328639</v>
      </c>
      <c r="Z17" s="11">
        <v>24.70499135421807</v>
      </c>
      <c r="AA17" s="11">
        <v>25.102806928021945</v>
      </c>
      <c r="AB17" s="11">
        <v>25.450621461753073</v>
      </c>
      <c r="AC17" s="11">
        <v>25.792060972725182</v>
      </c>
      <c r="AD17" s="11">
        <v>26.120249484009729</v>
      </c>
      <c r="AE17" s="11">
        <v>26.448428117268776</v>
      </c>
      <c r="AF17" s="11">
        <v>26.7796144358595</v>
      </c>
      <c r="AG17" s="11">
        <v>27.128441974961188</v>
      </c>
      <c r="AH17" s="11">
        <v>27.447162751308909</v>
      </c>
      <c r="AI17" s="11">
        <v>27.801306163244107</v>
      </c>
      <c r="AJ17" s="11">
        <v>28.151026526455027</v>
      </c>
      <c r="AK17" s="11">
        <v>28.500355021110273</v>
      </c>
      <c r="AL17" s="11">
        <v>28.849722757171815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10.38627536085651</v>
      </c>
      <c r="N18" s="11">
        <v>11.228348167446917</v>
      </c>
      <c r="O18" s="11">
        <v>11.838707735776341</v>
      </c>
      <c r="P18" s="11">
        <v>10.804259660162835</v>
      </c>
      <c r="Q18" s="11">
        <v>10.399623238570829</v>
      </c>
      <c r="R18" s="11">
        <v>10.940452389436857</v>
      </c>
      <c r="S18" s="11">
        <v>11.875914734161739</v>
      </c>
      <c r="T18" s="11">
        <v>11.4142555973675</v>
      </c>
      <c r="U18" s="11">
        <v>11.305749593527977</v>
      </c>
      <c r="V18" s="11">
        <v>11.156443571340835</v>
      </c>
      <c r="W18" s="11">
        <v>11.72461053854904</v>
      </c>
      <c r="X18" s="11">
        <v>9.8723069993088739</v>
      </c>
      <c r="Y18" s="11">
        <v>9.9837274025617582</v>
      </c>
      <c r="Z18" s="11">
        <v>10.070390876266243</v>
      </c>
      <c r="AA18" s="11">
        <v>10.169324429674234</v>
      </c>
      <c r="AB18" s="11">
        <v>10.230725564896344</v>
      </c>
      <c r="AC18" s="11">
        <v>10.289754778782196</v>
      </c>
      <c r="AD18" s="11">
        <v>10.345855945709269</v>
      </c>
      <c r="AE18" s="11">
        <v>10.41445520119307</v>
      </c>
      <c r="AF18" s="11">
        <v>10.48923256274432</v>
      </c>
      <c r="AG18" s="11">
        <v>10.572418458010468</v>
      </c>
      <c r="AH18" s="11">
        <v>10.645068690441121</v>
      </c>
      <c r="AI18" s="11">
        <v>10.714905540695215</v>
      </c>
      <c r="AJ18" s="11">
        <v>10.772954408256679</v>
      </c>
      <c r="AK18" s="11">
        <v>10.832388939395013</v>
      </c>
      <c r="AL18" s="11">
        <v>10.883689515816981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12.649756390571811</v>
      </c>
      <c r="N19" s="11">
        <v>14.7460504179826</v>
      </c>
      <c r="O19" s="11">
        <v>17.102939513619038</v>
      </c>
      <c r="P19" s="11">
        <v>15.67244671114884</v>
      </c>
      <c r="Q19" s="11">
        <v>17.372745601868665</v>
      </c>
      <c r="R19" s="11">
        <v>20.061897522988822</v>
      </c>
      <c r="S19" s="11">
        <v>17.929547731022645</v>
      </c>
      <c r="T19" s="11">
        <v>20.460261923603674</v>
      </c>
      <c r="U19" s="11">
        <v>19.13144026075377</v>
      </c>
      <c r="V19" s="11">
        <v>18.39869825711035</v>
      </c>
      <c r="W19" s="11">
        <v>19.210212297010678</v>
      </c>
      <c r="X19" s="11">
        <v>16.838961918786154</v>
      </c>
      <c r="Y19" s="11">
        <v>16.980408818173601</v>
      </c>
      <c r="Z19" s="11">
        <v>17.147562884930487</v>
      </c>
      <c r="AA19" s="11">
        <v>17.346550378058513</v>
      </c>
      <c r="AB19" s="11">
        <v>17.496040152121139</v>
      </c>
      <c r="AC19" s="11">
        <v>17.631382085328919</v>
      </c>
      <c r="AD19" s="11">
        <v>17.76128105042617</v>
      </c>
      <c r="AE19" s="11">
        <v>17.900741576973793</v>
      </c>
      <c r="AF19" s="11">
        <v>18.032662744540026</v>
      </c>
      <c r="AG19" s="11">
        <v>18.162604199514313</v>
      </c>
      <c r="AH19" s="11">
        <v>18.287283425965391</v>
      </c>
      <c r="AI19" s="11">
        <v>18.437285064753393</v>
      </c>
      <c r="AJ19" s="11">
        <v>18.576282325719461</v>
      </c>
      <c r="AK19" s="11">
        <v>18.738822632963796</v>
      </c>
      <c r="AL19" s="11">
        <v>18.883728890323514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52.037679918047417</v>
      </c>
      <c r="N20" s="11">
        <v>47.066335330535765</v>
      </c>
      <c r="O20" s="11">
        <v>51.139557816322238</v>
      </c>
      <c r="P20" s="11">
        <v>50.724203508611616</v>
      </c>
      <c r="Q20" s="11">
        <v>53.157817717962715</v>
      </c>
      <c r="R20" s="11">
        <v>53.463069025367879</v>
      </c>
      <c r="S20" s="11">
        <v>56.411540176758734</v>
      </c>
      <c r="T20" s="11">
        <v>55.395578975237356</v>
      </c>
      <c r="U20" s="11">
        <v>54.554886540601814</v>
      </c>
      <c r="V20" s="11">
        <v>57.28418548158146</v>
      </c>
      <c r="W20" s="11">
        <v>58.5642643356843</v>
      </c>
      <c r="X20" s="11">
        <v>57.88354228074455</v>
      </c>
      <c r="Y20" s="11">
        <v>58.164429122556449</v>
      </c>
      <c r="Z20" s="11">
        <v>58.59469528317679</v>
      </c>
      <c r="AA20" s="11">
        <v>59.12508679852828</v>
      </c>
      <c r="AB20" s="11">
        <v>59.515420200286769</v>
      </c>
      <c r="AC20" s="11">
        <v>59.846795298762785</v>
      </c>
      <c r="AD20" s="11">
        <v>60.143343502799667</v>
      </c>
      <c r="AE20" s="11">
        <v>60.422513723775303</v>
      </c>
      <c r="AF20" s="11">
        <v>60.709560573535676</v>
      </c>
      <c r="AG20" s="11">
        <v>61.012827011868865</v>
      </c>
      <c r="AH20" s="11">
        <v>61.298864299209008</v>
      </c>
      <c r="AI20" s="11">
        <v>61.567362047278117</v>
      </c>
      <c r="AJ20" s="11">
        <v>61.863370038959431</v>
      </c>
      <c r="AK20" s="11">
        <v>62.151467436326705</v>
      </c>
      <c r="AL20" s="11">
        <v>62.425662197788981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95.192250431204002</v>
      </c>
      <c r="N22" s="87">
        <f>SUM(N23:N24)</f>
        <v>89.322916870607841</v>
      </c>
      <c r="O22" s="87">
        <f t="shared" ref="O22:AL22" si="7">SUM(O23:O24)</f>
        <v>93.599799774218724</v>
      </c>
      <c r="P22" s="87">
        <f t="shared" si="7"/>
        <v>89.748970470748276</v>
      </c>
      <c r="Q22" s="87">
        <f t="shared" si="7"/>
        <v>90.613746815355995</v>
      </c>
      <c r="R22" s="87">
        <f t="shared" si="7"/>
        <v>91.784859546336406</v>
      </c>
      <c r="S22" s="87">
        <f t="shared" si="7"/>
        <v>90.713610984822793</v>
      </c>
      <c r="T22" s="87">
        <f t="shared" si="7"/>
        <v>91.974621848453864</v>
      </c>
      <c r="U22" s="87">
        <f t="shared" si="7"/>
        <v>90.070433026730001</v>
      </c>
      <c r="V22" s="87">
        <f t="shared" si="7"/>
        <v>88.719404206263107</v>
      </c>
      <c r="W22" s="87">
        <f t="shared" si="7"/>
        <v>89.633188926323612</v>
      </c>
      <c r="X22" s="87">
        <f t="shared" si="7"/>
        <v>91.827504667053034</v>
      </c>
      <c r="Y22" s="87">
        <f t="shared" si="7"/>
        <v>91.02766470913501</v>
      </c>
      <c r="Z22" s="87">
        <f t="shared" si="7"/>
        <v>90.37295641555724</v>
      </c>
      <c r="AA22" s="87">
        <f t="shared" si="7"/>
        <v>89.835252892054655</v>
      </c>
      <c r="AB22" s="87">
        <f t="shared" si="7"/>
        <v>89.11856696416389</v>
      </c>
      <c r="AC22" s="87">
        <f t="shared" si="7"/>
        <v>88.338908698817207</v>
      </c>
      <c r="AD22" s="87">
        <f t="shared" si="7"/>
        <v>87.511675857831989</v>
      </c>
      <c r="AE22" s="87">
        <f t="shared" si="7"/>
        <v>86.692589334099068</v>
      </c>
      <c r="AF22" s="87">
        <f t="shared" si="7"/>
        <v>85.855500334640539</v>
      </c>
      <c r="AG22" s="87">
        <f t="shared" si="7"/>
        <v>85.094995473167231</v>
      </c>
      <c r="AH22" s="87">
        <f t="shared" si="7"/>
        <v>84.413488910235998</v>
      </c>
      <c r="AI22" s="87">
        <f t="shared" si="7"/>
        <v>83.661343260913938</v>
      </c>
      <c r="AJ22" s="87">
        <f t="shared" si="7"/>
        <v>82.853999683880232</v>
      </c>
      <c r="AK22" s="87">
        <f t="shared" si="7"/>
        <v>81.849640515628877</v>
      </c>
      <c r="AL22" s="87">
        <f t="shared" si="7"/>
        <v>81.08164583178332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69.392368881897312</v>
      </c>
      <c r="N23" s="11">
        <v>66.791592096806127</v>
      </c>
      <c r="O23" s="11">
        <v>70.798693882764908</v>
      </c>
      <c r="P23" s="11">
        <v>67.323078120347006</v>
      </c>
      <c r="Q23" s="11">
        <v>68.515836445152189</v>
      </c>
      <c r="R23" s="11">
        <v>70.705405223856772</v>
      </c>
      <c r="S23" s="11">
        <v>70.496740515324873</v>
      </c>
      <c r="T23" s="11">
        <v>71.264384326960325</v>
      </c>
      <c r="U23" s="11">
        <v>69.160187314122126</v>
      </c>
      <c r="V23" s="11">
        <v>69.593047625310646</v>
      </c>
      <c r="W23" s="11">
        <v>71.04565356994307</v>
      </c>
      <c r="X23" s="11">
        <v>73.189649902221404</v>
      </c>
      <c r="Y23" s="11">
        <v>72.81833692979319</v>
      </c>
      <c r="Z23" s="11">
        <v>72.593999445269262</v>
      </c>
      <c r="AA23" s="11">
        <v>72.488893859094517</v>
      </c>
      <c r="AB23" s="11">
        <v>72.219688681674569</v>
      </c>
      <c r="AC23" s="11">
        <v>71.904650558481947</v>
      </c>
      <c r="AD23" s="11">
        <v>71.519932928457095</v>
      </c>
      <c r="AE23" s="11">
        <v>71.104097898126881</v>
      </c>
      <c r="AF23" s="11">
        <v>70.722371234119024</v>
      </c>
      <c r="AG23" s="11">
        <v>70.380271508837041</v>
      </c>
      <c r="AH23" s="11">
        <v>69.993203924981614</v>
      </c>
      <c r="AI23" s="11">
        <v>69.552017662328154</v>
      </c>
      <c r="AJ23" s="11">
        <v>69.087982209402981</v>
      </c>
      <c r="AK23" s="11">
        <v>68.660246008475582</v>
      </c>
      <c r="AL23" s="11">
        <v>68.284946460933611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25.799881549306697</v>
      </c>
      <c r="N24" s="11">
        <v>22.53132477380171</v>
      </c>
      <c r="O24" s="11">
        <v>22.801105891453815</v>
      </c>
      <c r="P24" s="11">
        <v>22.425892350401277</v>
      </c>
      <c r="Q24" s="11">
        <v>22.097910370203799</v>
      </c>
      <c r="R24" s="11">
        <v>21.079454322479634</v>
      </c>
      <c r="S24" s="11">
        <v>20.216870469497923</v>
      </c>
      <c r="T24" s="11">
        <v>20.710237521493536</v>
      </c>
      <c r="U24" s="11">
        <v>20.910245712607868</v>
      </c>
      <c r="V24" s="11">
        <v>19.126356580952454</v>
      </c>
      <c r="W24" s="11">
        <v>18.587535356380545</v>
      </c>
      <c r="X24" s="11">
        <v>18.63785476483163</v>
      </c>
      <c r="Y24" s="11">
        <v>18.209327779341823</v>
      </c>
      <c r="Z24" s="11">
        <v>17.778956970287986</v>
      </c>
      <c r="AA24" s="11">
        <v>17.34635903296013</v>
      </c>
      <c r="AB24" s="11">
        <v>16.898878282489324</v>
      </c>
      <c r="AC24" s="11">
        <v>16.43425814033526</v>
      </c>
      <c r="AD24" s="11">
        <v>15.991742929374896</v>
      </c>
      <c r="AE24" s="11">
        <v>15.588491435972193</v>
      </c>
      <c r="AF24" s="11">
        <v>15.13312910052152</v>
      </c>
      <c r="AG24" s="11">
        <v>14.714723964330194</v>
      </c>
      <c r="AH24" s="11">
        <v>14.420284985254376</v>
      </c>
      <c r="AI24" s="11">
        <v>14.109325598585787</v>
      </c>
      <c r="AJ24" s="11">
        <v>13.766017474477259</v>
      </c>
      <c r="AK24" s="11">
        <v>13.189394507153299</v>
      </c>
      <c r="AL24" s="11">
        <v>12.796699370849707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75.449179092635887</v>
      </c>
      <c r="N26" s="87">
        <f>SUM(N27:N30)</f>
        <v>73.010028002343461</v>
      </c>
      <c r="O26" s="87">
        <f t="shared" ref="O26:AL26" si="9">SUM(O27:O30)</f>
        <v>74.250898930531974</v>
      </c>
      <c r="P26" s="87">
        <f t="shared" si="9"/>
        <v>74.270412529681209</v>
      </c>
      <c r="Q26" s="87">
        <f t="shared" si="9"/>
        <v>79.847242279445481</v>
      </c>
      <c r="R26" s="87">
        <f>SUM(R27:R30)</f>
        <v>79.937154354161578</v>
      </c>
      <c r="S26" s="87">
        <f t="shared" si="9"/>
        <v>83.720613662551528</v>
      </c>
      <c r="T26" s="87">
        <f t="shared" si="9"/>
        <v>82.746545025960046</v>
      </c>
      <c r="U26" s="87">
        <f t="shared" si="9"/>
        <v>73.931048965314687</v>
      </c>
      <c r="V26" s="87">
        <f t="shared" si="9"/>
        <v>80.064056822585371</v>
      </c>
      <c r="W26" s="87">
        <f t="shared" si="9"/>
        <v>69.557837600251375</v>
      </c>
      <c r="X26" s="87">
        <f t="shared" si="9"/>
        <v>71.182347911567746</v>
      </c>
      <c r="Y26" s="87">
        <f t="shared" si="9"/>
        <v>71.187738583249768</v>
      </c>
      <c r="Z26" s="87">
        <f t="shared" si="9"/>
        <v>71.409967599642485</v>
      </c>
      <c r="AA26" s="87">
        <f t="shared" si="9"/>
        <v>71.653484688724163</v>
      </c>
      <c r="AB26" s="87">
        <f t="shared" si="9"/>
        <v>71.665630076935599</v>
      </c>
      <c r="AC26" s="87">
        <f t="shared" si="9"/>
        <v>71.577199727105437</v>
      </c>
      <c r="AD26" s="87">
        <f t="shared" si="9"/>
        <v>71.443563833562479</v>
      </c>
      <c r="AE26" s="87">
        <f t="shared" si="9"/>
        <v>71.337188836128377</v>
      </c>
      <c r="AF26" s="87">
        <f t="shared" si="9"/>
        <v>71.233188855888841</v>
      </c>
      <c r="AG26" s="87">
        <f t="shared" si="9"/>
        <v>71.155857763180961</v>
      </c>
      <c r="AH26" s="87">
        <f t="shared" si="9"/>
        <v>71.055245505195543</v>
      </c>
      <c r="AI26" s="87">
        <f t="shared" si="9"/>
        <v>70.929078406267422</v>
      </c>
      <c r="AJ26" s="87">
        <f t="shared" si="9"/>
        <v>70.794541853098522</v>
      </c>
      <c r="AK26" s="87">
        <f t="shared" si="9"/>
        <v>70.725825464669299</v>
      </c>
      <c r="AL26" s="87">
        <f t="shared" si="9"/>
        <v>70.640132349180732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6.5087750110950502</v>
      </c>
      <c r="N27" s="11">
        <v>7.2009792339428573</v>
      </c>
      <c r="O27" s="11">
        <v>8.857180182804516</v>
      </c>
      <c r="P27" s="11">
        <v>7.2689244276210809</v>
      </c>
      <c r="Q27" s="11">
        <v>11.216726822431177</v>
      </c>
      <c r="R27" s="11">
        <v>9.1144972278364147</v>
      </c>
      <c r="S27" s="11">
        <v>9.2015743059693111</v>
      </c>
      <c r="T27" s="11">
        <v>8.9914455076956994</v>
      </c>
      <c r="U27" s="11">
        <v>7.9653328480012702</v>
      </c>
      <c r="V27" s="11">
        <v>10.506713451148928</v>
      </c>
      <c r="W27" s="11">
        <v>7.9269529918423851</v>
      </c>
      <c r="X27" s="11">
        <v>7.5494339633313627</v>
      </c>
      <c r="Y27" s="11">
        <v>7.6533119044844522</v>
      </c>
      <c r="Z27" s="11">
        <v>7.7875123083449278</v>
      </c>
      <c r="AA27" s="11">
        <v>7.9231649536592332</v>
      </c>
      <c r="AB27" s="11">
        <v>8.0371644425024922</v>
      </c>
      <c r="AC27" s="11">
        <v>8.1437920058262918</v>
      </c>
      <c r="AD27" s="11">
        <v>8.2460342438475323</v>
      </c>
      <c r="AE27" s="11">
        <v>8.3402843175465975</v>
      </c>
      <c r="AF27" s="11">
        <v>8.4366402417471029</v>
      </c>
      <c r="AG27" s="11">
        <v>8.5496848661791542</v>
      </c>
      <c r="AH27" s="11">
        <v>8.6600248259753201</v>
      </c>
      <c r="AI27" s="11">
        <v>8.7687450445858257</v>
      </c>
      <c r="AJ27" s="11">
        <v>8.8815894641453355</v>
      </c>
      <c r="AK27" s="11">
        <v>8.9967062621531415</v>
      </c>
      <c r="AL27" s="11">
        <v>9.1190476790636303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25.389806149457407</v>
      </c>
      <c r="N28" s="11">
        <v>24.918846690979311</v>
      </c>
      <c r="O28" s="11">
        <v>24.140367581155594</v>
      </c>
      <c r="P28" s="11">
        <v>25.128893729389684</v>
      </c>
      <c r="Q28" s="11">
        <v>26.092292509870067</v>
      </c>
      <c r="R28" s="11">
        <v>26.151077927082735</v>
      </c>
      <c r="S28" s="11">
        <v>27.825128879266011</v>
      </c>
      <c r="T28" s="11">
        <v>27.28640733338672</v>
      </c>
      <c r="U28" s="11">
        <v>25.593579190954518</v>
      </c>
      <c r="V28" s="11">
        <v>27.599942245771377</v>
      </c>
      <c r="W28" s="11">
        <v>23.932304159575356</v>
      </c>
      <c r="X28" s="11">
        <v>24.387917048155863</v>
      </c>
      <c r="Y28" s="11">
        <v>24.294803288282306</v>
      </c>
      <c r="Z28" s="11">
        <v>24.281568150494827</v>
      </c>
      <c r="AA28" s="11">
        <v>24.275277343876205</v>
      </c>
      <c r="AB28" s="11">
        <v>24.196222289131534</v>
      </c>
      <c r="AC28" s="11">
        <v>24.095299116129972</v>
      </c>
      <c r="AD28" s="11">
        <v>23.988257154233509</v>
      </c>
      <c r="AE28" s="11">
        <v>23.888495475853574</v>
      </c>
      <c r="AF28" s="11">
        <v>23.790896831150111</v>
      </c>
      <c r="AG28" s="11">
        <v>23.688964129953714</v>
      </c>
      <c r="AH28" s="11">
        <v>23.582707976001966</v>
      </c>
      <c r="AI28" s="11">
        <v>23.479855742024078</v>
      </c>
      <c r="AJ28" s="11">
        <v>23.386045258289418</v>
      </c>
      <c r="AK28" s="11">
        <v>23.308317998695522</v>
      </c>
      <c r="AL28" s="11">
        <v>23.21082798772273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27.508329828972688</v>
      </c>
      <c r="N29" s="11">
        <v>23.483997936950399</v>
      </c>
      <c r="O29" s="11">
        <v>22.254569873547986</v>
      </c>
      <c r="P29" s="11">
        <v>23.143090199516848</v>
      </c>
      <c r="Q29" s="11">
        <v>22.93705694391107</v>
      </c>
      <c r="R29" s="11">
        <v>23.938602136186613</v>
      </c>
      <c r="S29" s="11">
        <v>26.382433413141595</v>
      </c>
      <c r="T29" s="11">
        <v>26.546149054971515</v>
      </c>
      <c r="U29" s="11">
        <v>21.108348301908272</v>
      </c>
      <c r="V29" s="11">
        <v>22.894561221755033</v>
      </c>
      <c r="W29" s="11">
        <v>20.316126129860653</v>
      </c>
      <c r="X29" s="11">
        <v>21.137516141453201</v>
      </c>
      <c r="Y29" s="11">
        <v>20.924146415709885</v>
      </c>
      <c r="Z29" s="11">
        <v>20.810310936857924</v>
      </c>
      <c r="AA29" s="11">
        <v>20.692867415549042</v>
      </c>
      <c r="AB29" s="11">
        <v>20.492909737270139</v>
      </c>
      <c r="AC29" s="11">
        <v>20.277055316483256</v>
      </c>
      <c r="AD29" s="11">
        <v>20.062372853205595</v>
      </c>
      <c r="AE29" s="11">
        <v>19.847212035348804</v>
      </c>
      <c r="AF29" s="11">
        <v>19.630826759305091</v>
      </c>
      <c r="AG29" s="11">
        <v>19.423101942785202</v>
      </c>
      <c r="AH29" s="11">
        <v>19.209536823676288</v>
      </c>
      <c r="AI29" s="11">
        <v>18.986821955284203</v>
      </c>
      <c r="AJ29" s="11">
        <v>18.761020868089229</v>
      </c>
      <c r="AK29" s="11">
        <v>18.554798694292021</v>
      </c>
      <c r="AL29" s="11">
        <v>18.334875949624163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16.04226810311075</v>
      </c>
      <c r="N30" s="11">
        <v>17.406204140470898</v>
      </c>
      <c r="O30" s="11">
        <v>18.998781293023878</v>
      </c>
      <c r="P30" s="11">
        <v>18.7295041731536</v>
      </c>
      <c r="Q30" s="11">
        <v>19.601166003233168</v>
      </c>
      <c r="R30" s="11">
        <v>20.73297706305582</v>
      </c>
      <c r="S30" s="11">
        <v>20.311477064174614</v>
      </c>
      <c r="T30" s="11">
        <v>19.922543129906114</v>
      </c>
      <c r="U30" s="11">
        <v>19.263788624450619</v>
      </c>
      <c r="V30" s="11">
        <v>19.062839903910032</v>
      </c>
      <c r="W30" s="11">
        <v>17.382454318972979</v>
      </c>
      <c r="X30" s="11">
        <v>18.107480758627318</v>
      </c>
      <c r="Y30" s="11">
        <v>18.315476974773127</v>
      </c>
      <c r="Z30" s="11">
        <v>18.530576203944808</v>
      </c>
      <c r="AA30" s="11">
        <v>18.762174975639681</v>
      </c>
      <c r="AB30" s="11">
        <v>18.939333608031436</v>
      </c>
      <c r="AC30" s="11">
        <v>19.061053288665917</v>
      </c>
      <c r="AD30" s="11">
        <v>19.146899582275847</v>
      </c>
      <c r="AE30" s="11">
        <v>19.261197007379405</v>
      </c>
      <c r="AF30" s="11">
        <v>19.374825023686537</v>
      </c>
      <c r="AG30" s="11">
        <v>19.494106824262897</v>
      </c>
      <c r="AH30" s="11">
        <v>19.602975879541972</v>
      </c>
      <c r="AI30" s="11">
        <v>19.693655664373306</v>
      </c>
      <c r="AJ30" s="11">
        <v>19.765886262574536</v>
      </c>
      <c r="AK30" s="11">
        <v>19.866002509528613</v>
      </c>
      <c r="AL30" s="11">
        <v>19.975380732770198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79.665458993285682</v>
      </c>
      <c r="N32" s="87">
        <f t="shared" si="10"/>
        <v>76.741789612263574</v>
      </c>
      <c r="O32" s="87">
        <f t="shared" si="10"/>
        <v>79.97707781295064</v>
      </c>
      <c r="P32" s="87">
        <f t="shared" si="10"/>
        <v>79.193041167229552</v>
      </c>
      <c r="Q32" s="87">
        <f t="shared" si="10"/>
        <v>80.65182162942591</v>
      </c>
      <c r="R32" s="87">
        <f t="shared" si="10"/>
        <v>87.720623739007053</v>
      </c>
      <c r="S32" s="87">
        <f t="shared" si="10"/>
        <v>88.031496132906895</v>
      </c>
      <c r="T32" s="87">
        <f t="shared" si="10"/>
        <v>89.050902169366907</v>
      </c>
      <c r="U32" s="87">
        <f t="shared" si="10"/>
        <v>84.807279489018441</v>
      </c>
      <c r="V32" s="87">
        <f t="shared" si="10"/>
        <v>90.786273042013477</v>
      </c>
      <c r="W32" s="87">
        <f t="shared" si="10"/>
        <v>86.334219243687485</v>
      </c>
      <c r="X32" s="87">
        <f t="shared" si="10"/>
        <v>85.016642828004535</v>
      </c>
      <c r="Y32" s="87">
        <f t="shared" si="10"/>
        <v>85.25776345471931</v>
      </c>
      <c r="Z32" s="87">
        <f t="shared" si="10"/>
        <v>85.754526556174341</v>
      </c>
      <c r="AA32" s="87">
        <f t="shared" si="10"/>
        <v>86.377354750698132</v>
      </c>
      <c r="AB32" s="87">
        <f t="shared" si="10"/>
        <v>86.887553525016855</v>
      </c>
      <c r="AC32" s="87">
        <f t="shared" si="10"/>
        <v>87.339837794146774</v>
      </c>
      <c r="AD32" s="87">
        <f t="shared" si="10"/>
        <v>87.761075847502283</v>
      </c>
      <c r="AE32" s="87">
        <f t="shared" ref="AE32" si="11">SUM(AE33:AE35)</f>
        <v>88.16715922789669</v>
      </c>
      <c r="AF32" s="87">
        <f t="shared" ref="AF32" si="12">SUM(AF33:AF35)</f>
        <v>88.581180810211563</v>
      </c>
      <c r="AG32" s="87">
        <f t="shared" ref="AG32" si="13">SUM(AG33:AG35)</f>
        <v>89.019331830268911</v>
      </c>
      <c r="AH32" s="87">
        <f t="shared" ref="AH32" si="14">SUM(AH33:AH35)</f>
        <v>89.431063609489968</v>
      </c>
      <c r="AI32" s="87">
        <f t="shared" ref="AI32" si="15">SUM(AI33:AI35)</f>
        <v>89.850912977863416</v>
      </c>
      <c r="AJ32" s="87">
        <f t="shared" ref="AJ32" si="16">SUM(AJ33:AJ35)</f>
        <v>90.277821496940248</v>
      </c>
      <c r="AK32" s="87">
        <f t="shared" ref="AK32" si="17">SUM(AK33:AK35)</f>
        <v>90.688836498285397</v>
      </c>
      <c r="AL32" s="87">
        <f t="shared" ref="AL32" si="18">SUM(AL33:AL35)</f>
        <v>91.084923667376643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60.680928976465076</v>
      </c>
      <c r="N33" s="11">
        <v>56.290860641425859</v>
      </c>
      <c r="O33" s="11">
        <v>57.998213769017532</v>
      </c>
      <c r="P33" s="11">
        <v>58.379131419103558</v>
      </c>
      <c r="Q33" s="11">
        <v>58.759563186998577</v>
      </c>
      <c r="R33" s="11">
        <v>64.124594408314692</v>
      </c>
      <c r="S33" s="11">
        <v>65.790785865284661</v>
      </c>
      <c r="T33" s="11">
        <v>65.762789223491922</v>
      </c>
      <c r="U33" s="11">
        <v>62.735371641021814</v>
      </c>
      <c r="V33" s="11">
        <v>66.102783490844843</v>
      </c>
      <c r="W33" s="11">
        <v>63.408754832232638</v>
      </c>
      <c r="X33" s="11">
        <v>64.000811477506815</v>
      </c>
      <c r="Y33" s="11">
        <v>64.332389115971907</v>
      </c>
      <c r="Z33" s="11">
        <v>64.773429923790118</v>
      </c>
      <c r="AA33" s="11">
        <v>65.300406107920608</v>
      </c>
      <c r="AB33" s="11">
        <v>65.73446554383095</v>
      </c>
      <c r="AC33" s="11">
        <v>66.134473307316838</v>
      </c>
      <c r="AD33" s="11">
        <v>66.513432161768762</v>
      </c>
      <c r="AE33" s="11">
        <v>66.86639352499391</v>
      </c>
      <c r="AF33" s="11">
        <v>67.231949893351313</v>
      </c>
      <c r="AG33" s="11">
        <v>67.635100420188323</v>
      </c>
      <c r="AH33" s="11">
        <v>68.02739640613018</v>
      </c>
      <c r="AI33" s="11">
        <v>68.4218527762267</v>
      </c>
      <c r="AJ33" s="11">
        <v>68.820489125376625</v>
      </c>
      <c r="AK33" s="11">
        <v>69.202249215512126</v>
      </c>
      <c r="AL33" s="11">
        <v>69.568883427511125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17.56985337658568</v>
      </c>
      <c r="N34" s="11">
        <v>19.434188100537622</v>
      </c>
      <c r="O34" s="11">
        <v>20.940434567665818</v>
      </c>
      <c r="P34" s="11">
        <v>19.897402871810797</v>
      </c>
      <c r="Q34" s="11">
        <v>20.87141953118477</v>
      </c>
      <c r="R34" s="11">
        <v>22.612755190622778</v>
      </c>
      <c r="S34" s="11">
        <v>21.381900299046958</v>
      </c>
      <c r="T34" s="11">
        <v>22.389329149096941</v>
      </c>
      <c r="U34" s="11">
        <v>21.160070336327756</v>
      </c>
      <c r="V34" s="11">
        <v>23.824260513669394</v>
      </c>
      <c r="W34" s="11">
        <v>21.887762360022773</v>
      </c>
      <c r="X34" s="11">
        <v>20.254044474136453</v>
      </c>
      <c r="Y34" s="11">
        <v>20.153363114239255</v>
      </c>
      <c r="Z34" s="11">
        <v>20.200284703888176</v>
      </c>
      <c r="AA34" s="11">
        <v>20.286511454326163</v>
      </c>
      <c r="AB34" s="11">
        <v>20.35622915189284</v>
      </c>
      <c r="AC34" s="11">
        <v>20.402196419995345</v>
      </c>
      <c r="AD34" s="11">
        <v>20.438877545068319</v>
      </c>
      <c r="AE34" s="11">
        <v>20.486608914197728</v>
      </c>
      <c r="AF34" s="11">
        <v>20.529653107765711</v>
      </c>
      <c r="AG34" s="11">
        <v>20.559151822577338</v>
      </c>
      <c r="AH34" s="11">
        <v>20.573827185103365</v>
      </c>
      <c r="AI34" s="11">
        <v>20.594443117381701</v>
      </c>
      <c r="AJ34" s="11">
        <v>20.618338153870543</v>
      </c>
      <c r="AK34" s="11">
        <v>20.643295154448328</v>
      </c>
      <c r="AL34" s="11">
        <v>20.669155570945541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1.4146766402349256</v>
      </c>
      <c r="N35" s="11">
        <v>1.0167408703000946</v>
      </c>
      <c r="O35" s="11">
        <v>1.0384294762672972</v>
      </c>
      <c r="P35" s="11">
        <v>0.91650687631519467</v>
      </c>
      <c r="Q35" s="11">
        <v>1.0208389112425633</v>
      </c>
      <c r="R35" s="11">
        <v>0.98327414006958658</v>
      </c>
      <c r="S35" s="11">
        <v>0.8588099685752697</v>
      </c>
      <c r="T35" s="11">
        <v>0.89878379677804854</v>
      </c>
      <c r="U35" s="11">
        <v>0.91183751166886096</v>
      </c>
      <c r="V35" s="11">
        <v>0.8592290374992303</v>
      </c>
      <c r="W35" s="11">
        <v>1.0377020514320783</v>
      </c>
      <c r="X35" s="11">
        <v>0.7617868763612673</v>
      </c>
      <c r="Y35" s="11">
        <v>0.77201122450814619</v>
      </c>
      <c r="Z35" s="11">
        <v>0.78081192849604686</v>
      </c>
      <c r="AA35" s="11">
        <v>0.79043718845136823</v>
      </c>
      <c r="AB35" s="11">
        <v>0.79685882929307184</v>
      </c>
      <c r="AC35" s="11">
        <v>0.80316806683459407</v>
      </c>
      <c r="AD35" s="11">
        <v>0.80876614066519636</v>
      </c>
      <c r="AE35" s="11">
        <v>0.81415678870504526</v>
      </c>
      <c r="AF35" s="11">
        <v>0.81957780909453948</v>
      </c>
      <c r="AG35" s="11">
        <v>0.82507958750324994</v>
      </c>
      <c r="AH35" s="11">
        <v>0.82984001825641907</v>
      </c>
      <c r="AI35" s="11">
        <v>0.83461708425500913</v>
      </c>
      <c r="AJ35" s="11">
        <v>0.83899421769307903</v>
      </c>
      <c r="AK35" s="11">
        <v>0.84329212832494416</v>
      </c>
      <c r="AL35" s="11">
        <v>0.84688466891997716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57.147558019234921</v>
      </c>
      <c r="N37" s="87">
        <f t="shared" ref="N37:AL37" si="19">SUM(N38:N39)</f>
        <v>60.708512336417073</v>
      </c>
      <c r="O37" s="87">
        <f t="shared" si="19"/>
        <v>66.533663736051196</v>
      </c>
      <c r="P37" s="87">
        <f t="shared" si="19"/>
        <v>65.696638094564037</v>
      </c>
      <c r="Q37" s="87">
        <f t="shared" si="19"/>
        <v>64.688129969746456</v>
      </c>
      <c r="R37" s="87">
        <f t="shared" si="19"/>
        <v>65.308653794271649</v>
      </c>
      <c r="S37" s="87">
        <f t="shared" si="19"/>
        <v>66.661141747316094</v>
      </c>
      <c r="T37" s="87">
        <f t="shared" si="19"/>
        <v>64.137313038171555</v>
      </c>
      <c r="U37" s="87">
        <f t="shared" si="19"/>
        <v>63.579253377660145</v>
      </c>
      <c r="V37" s="87">
        <f t="shared" si="19"/>
        <v>64.457293943994586</v>
      </c>
      <c r="W37" s="87">
        <f t="shared" si="19"/>
        <v>64.506940657006012</v>
      </c>
      <c r="X37" s="87">
        <f t="shared" si="19"/>
        <v>64.910225970144751</v>
      </c>
      <c r="Y37" s="87">
        <f t="shared" si="19"/>
        <v>64.869203319855487</v>
      </c>
      <c r="Z37" s="87">
        <f t="shared" si="19"/>
        <v>65.055702836300512</v>
      </c>
      <c r="AA37" s="87">
        <f t="shared" si="19"/>
        <v>65.325657135722849</v>
      </c>
      <c r="AB37" s="87">
        <f t="shared" si="19"/>
        <v>65.483655911217099</v>
      </c>
      <c r="AC37" s="87">
        <f t="shared" si="19"/>
        <v>65.585233864484067</v>
      </c>
      <c r="AD37" s="87">
        <f t="shared" si="19"/>
        <v>65.638175661805917</v>
      </c>
      <c r="AE37" s="87">
        <f t="shared" si="19"/>
        <v>65.687483906139136</v>
      </c>
      <c r="AF37" s="87">
        <f t="shared" si="19"/>
        <v>65.720215698313837</v>
      </c>
      <c r="AG37" s="87">
        <f t="shared" si="19"/>
        <v>65.728419185452708</v>
      </c>
      <c r="AH37" s="87">
        <f t="shared" si="19"/>
        <v>65.78627129878258</v>
      </c>
      <c r="AI37" s="87">
        <f t="shared" si="19"/>
        <v>65.798909667371504</v>
      </c>
      <c r="AJ37" s="87">
        <f t="shared" si="19"/>
        <v>65.805086958899153</v>
      </c>
      <c r="AK37" s="87">
        <f t="shared" si="19"/>
        <v>65.804708480356126</v>
      </c>
      <c r="AL37" s="87">
        <f t="shared" si="19"/>
        <v>65.839509670376259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45.75966264730755</v>
      </c>
      <c r="N38" s="11">
        <v>49.373801942802245</v>
      </c>
      <c r="O38" s="11">
        <v>54.555461375378563</v>
      </c>
      <c r="P38" s="11">
        <v>54.018915495788754</v>
      </c>
      <c r="Q38" s="11">
        <v>53.475403620539041</v>
      </c>
      <c r="R38" s="11">
        <v>53.008244839321961</v>
      </c>
      <c r="S38" s="11">
        <v>54.263009046771835</v>
      </c>
      <c r="T38" s="11">
        <v>51.026263953264539</v>
      </c>
      <c r="U38" s="11">
        <v>50.263224923976232</v>
      </c>
      <c r="V38" s="11">
        <v>51.121105372790836</v>
      </c>
      <c r="W38" s="11">
        <v>50.976500352203615</v>
      </c>
      <c r="X38" s="11">
        <v>50.594806661577344</v>
      </c>
      <c r="Y38" s="11">
        <v>50.446348739631517</v>
      </c>
      <c r="Z38" s="11">
        <v>50.46288535012372</v>
      </c>
      <c r="AA38" s="11">
        <v>50.532280092622614</v>
      </c>
      <c r="AB38" s="11">
        <v>50.508734682663992</v>
      </c>
      <c r="AC38" s="11">
        <v>50.425098944217979</v>
      </c>
      <c r="AD38" s="11">
        <v>50.303821049217838</v>
      </c>
      <c r="AE38" s="11">
        <v>50.197148597130415</v>
      </c>
      <c r="AF38" s="11">
        <v>50.06555774823709</v>
      </c>
      <c r="AG38" s="11">
        <v>49.904225719252373</v>
      </c>
      <c r="AH38" s="11">
        <v>49.805438568448508</v>
      </c>
      <c r="AI38" s="11">
        <v>49.657985989454907</v>
      </c>
      <c r="AJ38" s="11">
        <v>49.494439126831203</v>
      </c>
      <c r="AK38" s="11">
        <v>49.328538651463958</v>
      </c>
      <c r="AL38" s="11">
        <v>49.196505578586255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11.387895371927367</v>
      </c>
      <c r="N39" s="11">
        <v>11.334710393614831</v>
      </c>
      <c r="O39" s="11">
        <v>11.978202360672638</v>
      </c>
      <c r="P39" s="11">
        <v>11.677722598775278</v>
      </c>
      <c r="Q39" s="11">
        <v>11.21272634920742</v>
      </c>
      <c r="R39" s="11">
        <v>12.300408954949686</v>
      </c>
      <c r="S39" s="11">
        <v>12.398132700544261</v>
      </c>
      <c r="T39" s="11">
        <v>13.111049084907012</v>
      </c>
      <c r="U39" s="11">
        <v>13.316028453683911</v>
      </c>
      <c r="V39" s="11">
        <v>13.336188571203754</v>
      </c>
      <c r="W39" s="11">
        <v>13.530440304802397</v>
      </c>
      <c r="X39" s="11">
        <v>14.315419308567412</v>
      </c>
      <c r="Y39" s="11">
        <v>14.422854580223966</v>
      </c>
      <c r="Z39" s="11">
        <v>14.592817486176791</v>
      </c>
      <c r="AA39" s="11">
        <v>14.793377043100241</v>
      </c>
      <c r="AB39" s="11">
        <v>14.974921228553102</v>
      </c>
      <c r="AC39" s="11">
        <v>15.160134920266088</v>
      </c>
      <c r="AD39" s="11">
        <v>15.334354612588076</v>
      </c>
      <c r="AE39" s="11">
        <v>15.490335309008723</v>
      </c>
      <c r="AF39" s="11">
        <v>15.654657950076741</v>
      </c>
      <c r="AG39" s="11">
        <v>15.824193466200336</v>
      </c>
      <c r="AH39" s="11">
        <v>15.98083273033407</v>
      </c>
      <c r="AI39" s="11">
        <v>16.140923677916593</v>
      </c>
      <c r="AJ39" s="11">
        <v>16.310647832067946</v>
      </c>
      <c r="AK39" s="11">
        <v>16.476169828892171</v>
      </c>
      <c r="AL39" s="11">
        <v>16.643004091790012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39.447161557673368</v>
      </c>
      <c r="N41" s="87">
        <f t="shared" ref="N41" si="20">SUM(N42:N43)</f>
        <v>39.347361587957977</v>
      </c>
      <c r="O41" s="87">
        <f t="shared" ref="O41" si="21">SUM(O42:O43)</f>
        <v>41.221899857088246</v>
      </c>
      <c r="P41" s="87">
        <f t="shared" ref="P41" si="22">SUM(P42:P43)</f>
        <v>39.09425326302496</v>
      </c>
      <c r="Q41" s="87">
        <f t="shared" ref="Q41" si="23">SUM(Q42:Q43)</f>
        <v>41.209010771394453</v>
      </c>
      <c r="R41" s="87">
        <f t="shared" ref="R41" si="24">SUM(R42:R43)</f>
        <v>41.086970145359132</v>
      </c>
      <c r="S41" s="87">
        <f t="shared" ref="S41" si="25">SUM(S42:S43)</f>
        <v>44.682541884330732</v>
      </c>
      <c r="T41" s="87">
        <f t="shared" ref="T41" si="26">SUM(T42:T43)</f>
        <v>43.789678926050385</v>
      </c>
      <c r="U41" s="87">
        <f t="shared" ref="U41" si="27">SUM(U42:U43)</f>
        <v>44.482679801839438</v>
      </c>
      <c r="V41" s="87">
        <f t="shared" ref="V41" si="28">SUM(V42:V43)</f>
        <v>45.552366797977022</v>
      </c>
      <c r="W41" s="87">
        <f t="shared" ref="W41" si="29">SUM(W42:W43)</f>
        <v>37.987765638411744</v>
      </c>
      <c r="X41" s="87">
        <f t="shared" ref="X41" si="30">SUM(X42:X43)</f>
        <v>39.329146897741531</v>
      </c>
      <c r="Y41" s="87">
        <f t="shared" ref="Y41" si="31">SUM(Y42:Y43)</f>
        <v>38.783031821507947</v>
      </c>
      <c r="Z41" s="87">
        <f t="shared" ref="Z41" si="32">SUM(Z42:Z43)</f>
        <v>38.620270969312188</v>
      </c>
      <c r="AA41" s="87">
        <f t="shared" ref="AA41" si="33">SUM(AA42:AA43)</f>
        <v>38.505527410941106</v>
      </c>
      <c r="AB41" s="87">
        <f t="shared" ref="AB41" si="34">SUM(AB42:AB43)</f>
        <v>38.318623804540472</v>
      </c>
      <c r="AC41" s="87">
        <f t="shared" ref="AC41" si="35">SUM(AC42:AC43)</f>
        <v>38.117616789363204</v>
      </c>
      <c r="AD41" s="87">
        <f t="shared" ref="AD41" si="36">SUM(AD42:AD43)</f>
        <v>37.937915266138148</v>
      </c>
      <c r="AE41" s="87">
        <f t="shared" ref="AE41" si="37">SUM(AE42:AE43)</f>
        <v>37.761378121469768</v>
      </c>
      <c r="AF41" s="87">
        <f t="shared" ref="AF41" si="38">SUM(AF42:AF43)</f>
        <v>37.586406273035998</v>
      </c>
      <c r="AG41" s="87">
        <f t="shared" ref="AG41" si="39">SUM(AG42:AG43)</f>
        <v>37.421961758719419</v>
      </c>
      <c r="AH41" s="87">
        <f t="shared" ref="AH41" si="40">SUM(AH42:AH43)</f>
        <v>37.245995927395313</v>
      </c>
      <c r="AI41" s="87">
        <f t="shared" ref="AI41" si="41">SUM(AI42:AI43)</f>
        <v>37.103105952587669</v>
      </c>
      <c r="AJ41" s="87">
        <f t="shared" ref="AJ41" si="42">SUM(AJ42:AJ43)</f>
        <v>36.993688304153906</v>
      </c>
      <c r="AK41" s="87">
        <f t="shared" ref="AK41" si="43">SUM(AK42:AK43)</f>
        <v>36.923589881563153</v>
      </c>
      <c r="AL41" s="87">
        <f t="shared" ref="AL41" si="44">SUM(AL42:AL43)</f>
        <v>36.855440888422962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12.559527250879542</v>
      </c>
      <c r="N42" s="11">
        <v>11.946329218788335</v>
      </c>
      <c r="O42" s="11">
        <v>12.184518021989632</v>
      </c>
      <c r="P42" s="11">
        <v>12.237070696628727</v>
      </c>
      <c r="Q42" s="11">
        <v>12.579101735838536</v>
      </c>
      <c r="R42" s="11">
        <v>12.546740827196324</v>
      </c>
      <c r="S42" s="11">
        <v>13.213242898805031</v>
      </c>
      <c r="T42" s="11">
        <v>13.795604572150063</v>
      </c>
      <c r="U42" s="11">
        <v>13.202896187688644</v>
      </c>
      <c r="V42" s="11">
        <v>12.922280244848787</v>
      </c>
      <c r="W42" s="11">
        <v>11.384897945335364</v>
      </c>
      <c r="X42" s="11">
        <v>12.284450908167955</v>
      </c>
      <c r="Y42" s="11">
        <v>12.173448326143056</v>
      </c>
      <c r="Z42" s="11">
        <v>12.154001217350178</v>
      </c>
      <c r="AA42" s="11">
        <v>12.138893372949548</v>
      </c>
      <c r="AB42" s="11">
        <v>12.083187005140298</v>
      </c>
      <c r="AC42" s="11">
        <v>12.001619301566482</v>
      </c>
      <c r="AD42" s="11">
        <v>11.932232176530576</v>
      </c>
      <c r="AE42" s="11">
        <v>11.869105593555943</v>
      </c>
      <c r="AF42" s="11">
        <v>11.800606676398866</v>
      </c>
      <c r="AG42" s="11">
        <v>11.733761050856641</v>
      </c>
      <c r="AH42" s="11">
        <v>11.669915508726255</v>
      </c>
      <c r="AI42" s="11">
        <v>11.598352214367136</v>
      </c>
      <c r="AJ42" s="11">
        <v>11.542292239401297</v>
      </c>
      <c r="AK42" s="11">
        <v>11.514946733977197</v>
      </c>
      <c r="AL42" s="11">
        <v>11.483779577082544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26.887634306793824</v>
      </c>
      <c r="N43" s="11">
        <v>27.401032369169638</v>
      </c>
      <c r="O43" s="11">
        <v>29.037381835098614</v>
      </c>
      <c r="P43" s="11">
        <v>26.857182566396233</v>
      </c>
      <c r="Q43" s="11">
        <v>28.629909035555915</v>
      </c>
      <c r="R43" s="11">
        <v>28.540229318162812</v>
      </c>
      <c r="S43" s="11">
        <v>31.4692989855257</v>
      </c>
      <c r="T43" s="11">
        <v>29.99407435390032</v>
      </c>
      <c r="U43" s="11">
        <v>31.279783614150794</v>
      </c>
      <c r="V43" s="11">
        <v>32.630086553128237</v>
      </c>
      <c r="W43" s="11">
        <v>26.602867693076377</v>
      </c>
      <c r="X43" s="11">
        <v>27.044695989573576</v>
      </c>
      <c r="Y43" s="11">
        <v>26.609583495364888</v>
      </c>
      <c r="Z43" s="11">
        <v>26.466269751962013</v>
      </c>
      <c r="AA43" s="11">
        <v>26.366634037991556</v>
      </c>
      <c r="AB43" s="11">
        <v>26.235436799400176</v>
      </c>
      <c r="AC43" s="11">
        <v>26.115997487796722</v>
      </c>
      <c r="AD43" s="11">
        <v>26.005683089607569</v>
      </c>
      <c r="AE43" s="11">
        <v>25.892272527913825</v>
      </c>
      <c r="AF43" s="11">
        <v>25.785799596637133</v>
      </c>
      <c r="AG43" s="11">
        <v>25.688200707862777</v>
      </c>
      <c r="AH43" s="11">
        <v>25.576080418669061</v>
      </c>
      <c r="AI43" s="11">
        <v>25.504753738220529</v>
      </c>
      <c r="AJ43" s="11">
        <v>25.451396064752608</v>
      </c>
      <c r="AK43" s="11">
        <v>25.408643147585956</v>
      </c>
      <c r="AL43" s="11">
        <v>25.371661311340421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93.490934214921012</v>
      </c>
      <c r="N45" s="87">
        <f t="shared" ref="N45" si="45">SUM(N46:N47)</f>
        <v>95.269816411678065</v>
      </c>
      <c r="O45" s="87">
        <f t="shared" ref="O45" si="46">SUM(O46:O47)</f>
        <v>100.03515792986722</v>
      </c>
      <c r="P45" s="87">
        <f t="shared" ref="P45" si="47">SUM(P46:P47)</f>
        <v>94.476611086862832</v>
      </c>
      <c r="Q45" s="87">
        <f t="shared" ref="Q45" si="48">SUM(Q46:Q47)</f>
        <v>99.776582796839222</v>
      </c>
      <c r="R45" s="87">
        <f t="shared" ref="R45" si="49">SUM(R46:R47)</f>
        <v>100.84511507973772</v>
      </c>
      <c r="S45" s="87">
        <f t="shared" ref="S45" si="50">SUM(S46:S47)</f>
        <v>101.85873509328525</v>
      </c>
      <c r="T45" s="87">
        <f t="shared" ref="T45" si="51">SUM(T46:T47)</f>
        <v>100.10503987043663</v>
      </c>
      <c r="U45" s="87">
        <f t="shared" ref="U45" si="52">SUM(U46:U47)</f>
        <v>97.915728333388088</v>
      </c>
      <c r="V45" s="87">
        <f t="shared" ref="V45" si="53">SUM(V46:V47)</f>
        <v>101.57648268557826</v>
      </c>
      <c r="W45" s="87">
        <f t="shared" ref="W45" si="54">SUM(W46:W47)</f>
        <v>92.310813812459742</v>
      </c>
      <c r="X45" s="87">
        <f t="shared" ref="X45" si="55">SUM(X46:X47)</f>
        <v>92.277246785152002</v>
      </c>
      <c r="Y45" s="87">
        <f t="shared" ref="Y45" si="56">SUM(Y46:Y47)</f>
        <v>92.215478334671715</v>
      </c>
      <c r="Z45" s="87">
        <f t="shared" ref="Z45" si="57">SUM(Z46:Z47)</f>
        <v>92.283694450346843</v>
      </c>
      <c r="AA45" s="87">
        <f t="shared" ref="AA45" si="58">SUM(AA46:AA47)</f>
        <v>92.419004873212998</v>
      </c>
      <c r="AB45" s="87">
        <f t="shared" ref="AB45" si="59">SUM(AB46:AB47)</f>
        <v>92.284140629379891</v>
      </c>
      <c r="AC45" s="87">
        <f t="shared" ref="AC45" si="60">SUM(AC46:AC47)</f>
        <v>92.055369806066452</v>
      </c>
      <c r="AD45" s="87">
        <f t="shared" ref="AD45" si="61">SUM(AD46:AD47)</f>
        <v>91.790007505104271</v>
      </c>
      <c r="AE45" s="87">
        <f t="shared" ref="AE45" si="62">SUM(AE46:AE47)</f>
        <v>91.504926400330589</v>
      </c>
      <c r="AF45" s="87">
        <f t="shared" ref="AF45" si="63">SUM(AF46:AF47)</f>
        <v>91.232997127865119</v>
      </c>
      <c r="AG45" s="87">
        <f t="shared" ref="AG45" si="64">SUM(AG46:AG47)</f>
        <v>90.958167374666459</v>
      </c>
      <c r="AH45" s="87">
        <f t="shared" ref="AH45" si="65">SUM(AH46:AH47)</f>
        <v>90.673133155819471</v>
      </c>
      <c r="AI45" s="87">
        <f t="shared" ref="AI45" si="66">SUM(AI46:AI47)</f>
        <v>90.38495693390503</v>
      </c>
      <c r="AJ45" s="87">
        <f t="shared" ref="AJ45" si="67">SUM(AJ46:AJ47)</f>
        <v>90.14772140288386</v>
      </c>
      <c r="AK45" s="87">
        <f t="shared" ref="AK45" si="68">SUM(AK46:AK47)</f>
        <v>89.849560015653537</v>
      </c>
      <c r="AL45" s="87">
        <f t="shared" ref="AL45" si="69">SUM(AL46:AL47)</f>
        <v>89.462613718520601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10.868830325381866</v>
      </c>
      <c r="N46" s="11">
        <v>10.808097163319593</v>
      </c>
      <c r="O46" s="11">
        <v>10.992256589283093</v>
      </c>
      <c r="P46" s="11">
        <v>10.494520008353046</v>
      </c>
      <c r="Q46" s="11">
        <v>11.784073918290083</v>
      </c>
      <c r="R46" s="11">
        <v>11.76853631076518</v>
      </c>
      <c r="S46" s="11">
        <v>12.279382215266518</v>
      </c>
      <c r="T46" s="11">
        <v>11.371986842202485</v>
      </c>
      <c r="U46" s="11">
        <v>10.525802298278901</v>
      </c>
      <c r="V46" s="11">
        <v>10.581318472343167</v>
      </c>
      <c r="W46" s="11">
        <v>9.3555136526801714</v>
      </c>
      <c r="X46" s="11">
        <v>16.15187200432506</v>
      </c>
      <c r="Y46" s="11">
        <v>16.302188402016288</v>
      </c>
      <c r="Z46" s="11">
        <v>16.524305668785505</v>
      </c>
      <c r="AA46" s="11">
        <v>16.755760916889546</v>
      </c>
      <c r="AB46" s="11">
        <v>16.904640957311134</v>
      </c>
      <c r="AC46" s="11">
        <v>17.003516939538329</v>
      </c>
      <c r="AD46" s="11">
        <v>17.153768267605841</v>
      </c>
      <c r="AE46" s="11">
        <v>17.353170612928231</v>
      </c>
      <c r="AF46" s="11">
        <v>17.562972709908053</v>
      </c>
      <c r="AG46" s="11">
        <v>17.760481753027641</v>
      </c>
      <c r="AH46" s="11">
        <v>17.943299371396542</v>
      </c>
      <c r="AI46" s="11">
        <v>18.125357824335165</v>
      </c>
      <c r="AJ46" s="11">
        <v>18.305514683526781</v>
      </c>
      <c r="AK46" s="11">
        <v>18.478795023496001</v>
      </c>
      <c r="AL46" s="11">
        <v>18.659179461066657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82.622103889539147</v>
      </c>
      <c r="N47" s="11">
        <v>84.461719248358477</v>
      </c>
      <c r="O47" s="11">
        <v>89.042901340584137</v>
      </c>
      <c r="P47" s="11">
        <v>83.982091078509782</v>
      </c>
      <c r="Q47" s="11">
        <v>87.992508878549131</v>
      </c>
      <c r="R47" s="11">
        <v>89.076578768972539</v>
      </c>
      <c r="S47" s="11">
        <v>89.579352878018724</v>
      </c>
      <c r="T47" s="11">
        <v>88.733053028234139</v>
      </c>
      <c r="U47" s="11">
        <v>87.389926035109184</v>
      </c>
      <c r="V47" s="11">
        <v>90.995164213235086</v>
      </c>
      <c r="W47" s="11">
        <v>82.955300159779569</v>
      </c>
      <c r="X47" s="11">
        <v>76.125374780826945</v>
      </c>
      <c r="Y47" s="11">
        <v>75.913289932655431</v>
      </c>
      <c r="Z47" s="11">
        <v>75.759388781561341</v>
      </c>
      <c r="AA47" s="11">
        <v>75.663243956323456</v>
      </c>
      <c r="AB47" s="11">
        <v>75.379499672068761</v>
      </c>
      <c r="AC47" s="11">
        <v>75.051852866528122</v>
      </c>
      <c r="AD47" s="11">
        <v>74.63623923749843</v>
      </c>
      <c r="AE47" s="11">
        <v>74.151755787402365</v>
      </c>
      <c r="AF47" s="11">
        <v>73.670024417957066</v>
      </c>
      <c r="AG47" s="11">
        <v>73.197685621638826</v>
      </c>
      <c r="AH47" s="11">
        <v>72.729833784422922</v>
      </c>
      <c r="AI47" s="11">
        <v>72.259599109569862</v>
      </c>
      <c r="AJ47" s="11">
        <v>71.84220671935708</v>
      </c>
      <c r="AK47" s="11">
        <v>71.370764992157532</v>
      </c>
      <c r="AL47" s="11">
        <v>70.803434257453944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775.19299999999964</v>
      </c>
      <c r="N49" s="87">
        <f t="shared" si="70"/>
        <v>765.2560000000002</v>
      </c>
      <c r="O49" s="87">
        <f t="shared" si="70"/>
        <v>809.86800000000017</v>
      </c>
      <c r="P49" s="87">
        <f t="shared" si="70"/>
        <v>795.33399999999949</v>
      </c>
      <c r="Q49" s="87">
        <f t="shared" si="70"/>
        <v>814.23599999999942</v>
      </c>
      <c r="R49" s="87">
        <f t="shared" si="70"/>
        <v>836.63300000000038</v>
      </c>
      <c r="S49" s="87">
        <f t="shared" si="70"/>
        <v>866.34599999999978</v>
      </c>
      <c r="T49" s="87">
        <f t="shared" si="70"/>
        <v>858.99900000000059</v>
      </c>
      <c r="U49" s="87">
        <f t="shared" si="70"/>
        <v>843.71200000000022</v>
      </c>
      <c r="V49" s="87">
        <f t="shared" si="70"/>
        <v>882.79800000000046</v>
      </c>
      <c r="W49" s="87">
        <f t="shared" si="70"/>
        <v>861.89099999999996</v>
      </c>
      <c r="X49" s="87">
        <f t="shared" si="70"/>
        <v>863.1279999999997</v>
      </c>
      <c r="Y49" s="87">
        <f t="shared" si="70"/>
        <v>865.26400000000035</v>
      </c>
      <c r="Z49" s="87">
        <f t="shared" si="70"/>
        <v>869.82100000000037</v>
      </c>
      <c r="AA49" s="87">
        <f t="shared" si="70"/>
        <v>875.42099999999959</v>
      </c>
      <c r="AB49" s="87">
        <f t="shared" si="70"/>
        <v>879.06399999999962</v>
      </c>
      <c r="AC49" s="87">
        <f t="shared" si="70"/>
        <v>882.0569999999999</v>
      </c>
      <c r="AD49" s="87">
        <f t="shared" si="70"/>
        <v>884.70899999999972</v>
      </c>
      <c r="AE49" s="87">
        <f t="shared" ref="AE49:AL49" si="71">SUM(AE5,AE9,AE15,AE22,AE26,AE32,AE37,AE41,AE45)</f>
        <v>887.31699999999955</v>
      </c>
      <c r="AF49" s="87">
        <f t="shared" si="71"/>
        <v>889.89299999999957</v>
      </c>
      <c r="AG49" s="87">
        <f t="shared" si="71"/>
        <v>892.72500000000002</v>
      </c>
      <c r="AH49" s="87">
        <f t="shared" si="71"/>
        <v>895.4699999999998</v>
      </c>
      <c r="AI49" s="87">
        <f t="shared" si="71"/>
        <v>898.19800000000043</v>
      </c>
      <c r="AJ49" s="87">
        <f t="shared" si="71"/>
        <v>900.97900000000004</v>
      </c>
      <c r="AK49" s="87">
        <f t="shared" si="71"/>
        <v>903.7410000000001</v>
      </c>
      <c r="AL49" s="87">
        <f t="shared" si="71"/>
        <v>906.50900000000001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9.5286579399075838E-2</v>
      </c>
      <c r="N52" s="337">
        <f t="shared" si="73"/>
        <v>0.10406013472011923</v>
      </c>
      <c r="O52" s="337">
        <f t="shared" si="73"/>
        <v>0.10665337896593173</v>
      </c>
      <c r="P52" s="337">
        <f t="shared" si="73"/>
        <v>0.10968151477963492</v>
      </c>
      <c r="Q52" s="337">
        <f t="shared" si="73"/>
        <v>0.1091109362076321</v>
      </c>
      <c r="R52" s="337">
        <f t="shared" si="73"/>
        <v>0.10973756402725005</v>
      </c>
      <c r="S52" s="337">
        <f t="shared" si="73"/>
        <v>0.11205957026787694</v>
      </c>
      <c r="T52" s="337">
        <f t="shared" si="73"/>
        <v>0.11444784915470545</v>
      </c>
      <c r="U52" s="337">
        <f t="shared" si="73"/>
        <v>0.11602902841190925</v>
      </c>
      <c r="V52" s="337">
        <f t="shared" si="73"/>
        <v>0.11841238360490799</v>
      </c>
      <c r="W52" s="337">
        <f t="shared" si="73"/>
        <v>0.12152811666373051</v>
      </c>
      <c r="X52" s="337">
        <f t="shared" si="73"/>
        <v>0.11036449372468306</v>
      </c>
      <c r="Y52" s="337">
        <f t="shared" si="73"/>
        <v>0.11115005364686655</v>
      </c>
      <c r="Z52" s="337">
        <f t="shared" si="73"/>
        <v>0.11187948314124624</v>
      </c>
      <c r="AA52" s="337">
        <f t="shared" si="73"/>
        <v>0.11259848817364741</v>
      </c>
      <c r="AB52" s="337">
        <f t="shared" si="73"/>
        <v>0.11328031355387314</v>
      </c>
      <c r="AC52" s="337">
        <f t="shared" si="73"/>
        <v>0.11395244770424534</v>
      </c>
      <c r="AD52" s="337">
        <f t="shared" si="73"/>
        <v>0.11464338958871817</v>
      </c>
      <c r="AE52" s="337">
        <f t="shared" ref="AE52:AL52" si="74">AE5/AE$49</f>
        <v>0.1152991916673252</v>
      </c>
      <c r="AF52" s="337">
        <f t="shared" si="74"/>
        <v>0.11593020360379556</v>
      </c>
      <c r="AG52" s="337">
        <f t="shared" si="74"/>
        <v>0.11656838199753199</v>
      </c>
      <c r="AH52" s="337">
        <f t="shared" si="74"/>
        <v>0.11718833139215094</v>
      </c>
      <c r="AI52" s="337">
        <f t="shared" si="74"/>
        <v>0.11784258875993547</v>
      </c>
      <c r="AJ52" s="337">
        <f t="shared" si="74"/>
        <v>0.11846321138299953</v>
      </c>
      <c r="AK52" s="337">
        <f t="shared" si="74"/>
        <v>0.11918380083209056</v>
      </c>
      <c r="AL52" s="337">
        <f t="shared" si="74"/>
        <v>0.11984827465494559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6.6561799651034523E-2</v>
      </c>
      <c r="N53" s="336">
        <f t="shared" si="75"/>
        <v>7.1491633950912223E-2</v>
      </c>
      <c r="O53" s="336">
        <f t="shared" si="75"/>
        <v>7.2799513758720263E-2</v>
      </c>
      <c r="P53" s="336">
        <f t="shared" si="75"/>
        <v>7.4902941802866954E-2</v>
      </c>
      <c r="Q53" s="336">
        <f t="shared" si="75"/>
        <v>7.1557691275012186E-2</v>
      </c>
      <c r="R53" s="336">
        <f t="shared" si="75"/>
        <v>7.3951671178904166E-2</v>
      </c>
      <c r="S53" s="336">
        <f t="shared" si="75"/>
        <v>7.925538701258282E-2</v>
      </c>
      <c r="T53" s="336">
        <f t="shared" si="75"/>
        <v>7.9933253140158186E-2</v>
      </c>
      <c r="U53" s="336">
        <f t="shared" si="75"/>
        <v>8.0618536846206429E-2</v>
      </c>
      <c r="V53" s="336">
        <f t="shared" si="75"/>
        <v>8.270166082361316E-2</v>
      </c>
      <c r="W53" s="336">
        <f t="shared" si="75"/>
        <v>8.5649741654270695E-2</v>
      </c>
      <c r="X53" s="336">
        <f t="shared" si="75"/>
        <v>7.5005921860674868E-2</v>
      </c>
      <c r="Y53" s="336">
        <f t="shared" si="75"/>
        <v>7.537810450510106E-2</v>
      </c>
      <c r="Z53" s="336">
        <f t="shared" si="75"/>
        <v>7.5726806633702598E-2</v>
      </c>
      <c r="AA53" s="336">
        <f t="shared" si="75"/>
        <v>7.6071538781677814E-2</v>
      </c>
      <c r="AB53" s="336">
        <f t="shared" si="75"/>
        <v>7.6399376390244175E-2</v>
      </c>
      <c r="AC53" s="336">
        <f t="shared" si="75"/>
        <v>7.6713436059705958E-2</v>
      </c>
      <c r="AD53" s="336">
        <f t="shared" si="75"/>
        <v>7.7030648316306363E-2</v>
      </c>
      <c r="AE53" s="336">
        <f t="shared" ref="AE53:AL53" si="76">AE6/AE$49</f>
        <v>7.7342535295238712E-2</v>
      </c>
      <c r="AF53" s="336">
        <f t="shared" si="76"/>
        <v>7.7642223414675901E-2</v>
      </c>
      <c r="AG53" s="336">
        <f t="shared" si="76"/>
        <v>7.7947478573533749E-2</v>
      </c>
      <c r="AH53" s="336">
        <f t="shared" si="76"/>
        <v>7.8239605571415391E-2</v>
      </c>
      <c r="AI53" s="336">
        <f t="shared" si="76"/>
        <v>7.8555855922423493E-2</v>
      </c>
      <c r="AJ53" s="336">
        <f t="shared" si="76"/>
        <v>7.8859105808372992E-2</v>
      </c>
      <c r="AK53" s="336">
        <f t="shared" si="76"/>
        <v>7.9221878450029898E-2</v>
      </c>
      <c r="AL53" s="336">
        <f t="shared" si="76"/>
        <v>7.953799297675998E-2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2.8724779748041315E-2</v>
      </c>
      <c r="N54" s="336">
        <f t="shared" si="77"/>
        <v>3.2568500769207018E-2</v>
      </c>
      <c r="O54" s="336">
        <f t="shared" si="77"/>
        <v>3.3853865207211467E-2</v>
      </c>
      <c r="P54" s="336">
        <f t="shared" si="77"/>
        <v>3.4778572976767973E-2</v>
      </c>
      <c r="Q54" s="336">
        <f t="shared" si="77"/>
        <v>3.7553244932619897E-2</v>
      </c>
      <c r="R54" s="336">
        <f t="shared" si="77"/>
        <v>3.5785892848345879E-2</v>
      </c>
      <c r="S54" s="336">
        <f t="shared" si="77"/>
        <v>3.2804183255294134E-2</v>
      </c>
      <c r="T54" s="336">
        <f t="shared" si="77"/>
        <v>3.4514596014547254E-2</v>
      </c>
      <c r="U54" s="336">
        <f t="shared" si="77"/>
        <v>3.5410491565702827E-2</v>
      </c>
      <c r="V54" s="336">
        <f t="shared" si="77"/>
        <v>3.5710722781294842E-2</v>
      </c>
      <c r="W54" s="336">
        <f t="shared" si="77"/>
        <v>3.5878375009459791E-2</v>
      </c>
      <c r="X54" s="336">
        <f t="shared" si="77"/>
        <v>3.535857186400819E-2</v>
      </c>
      <c r="Y54" s="336">
        <f t="shared" si="77"/>
        <v>3.5771949141765493E-2</v>
      </c>
      <c r="Z54" s="336">
        <f t="shared" si="77"/>
        <v>3.6152676507543634E-2</v>
      </c>
      <c r="AA54" s="336">
        <f t="shared" si="77"/>
        <v>3.6526949391969606E-2</v>
      </c>
      <c r="AB54" s="336">
        <f t="shared" si="77"/>
        <v>3.6880937163628974E-2</v>
      </c>
      <c r="AC54" s="336">
        <f t="shared" si="77"/>
        <v>3.723901164453939E-2</v>
      </c>
      <c r="AD54" s="336">
        <f t="shared" si="77"/>
        <v>3.76127412724118E-2</v>
      </c>
      <c r="AE54" s="336">
        <f t="shared" ref="AE54:AL54" si="78">AE7/AE$49</f>
        <v>3.7956656372086485E-2</v>
      </c>
      <c r="AF54" s="336">
        <f t="shared" si="78"/>
        <v>3.8287980189119671E-2</v>
      </c>
      <c r="AG54" s="336">
        <f t="shared" si="78"/>
        <v>3.862090342399823E-2</v>
      </c>
      <c r="AH54" s="336">
        <f t="shared" si="78"/>
        <v>3.8948725820735559E-2</v>
      </c>
      <c r="AI54" s="336">
        <f t="shared" si="78"/>
        <v>3.9286732837511988E-2</v>
      </c>
      <c r="AJ54" s="336">
        <f t="shared" si="78"/>
        <v>3.9604105574626541E-2</v>
      </c>
      <c r="AK54" s="336">
        <f t="shared" si="78"/>
        <v>3.9961922382060658E-2</v>
      </c>
      <c r="AL54" s="336">
        <f t="shared" si="78"/>
        <v>4.0310281678185594E-2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0.20735257778545624</v>
      </c>
      <c r="N56" s="337">
        <f t="shared" si="79"/>
        <v>0.19823245035177692</v>
      </c>
      <c r="O56" s="337">
        <f t="shared" si="79"/>
        <v>0.19770399155678034</v>
      </c>
      <c r="P56" s="337">
        <f t="shared" si="79"/>
        <v>0.20307763518488894</v>
      </c>
      <c r="Q56" s="337">
        <f t="shared" si="79"/>
        <v>0.19925106648003127</v>
      </c>
      <c r="R56" s="337">
        <f t="shared" si="79"/>
        <v>0.19945329769346784</v>
      </c>
      <c r="S56" s="337">
        <f t="shared" si="79"/>
        <v>0.20660762642184444</v>
      </c>
      <c r="T56" s="337">
        <f t="shared" si="79"/>
        <v>0.20081275936570436</v>
      </c>
      <c r="U56" s="337">
        <f t="shared" si="79"/>
        <v>0.20877759719788702</v>
      </c>
      <c r="V56" s="337">
        <f t="shared" si="79"/>
        <v>0.21457899935386635</v>
      </c>
      <c r="W56" s="337">
        <f t="shared" si="79"/>
        <v>0.22626911790236909</v>
      </c>
      <c r="X56" s="337">
        <f t="shared" si="79"/>
        <v>0.23213555414045023</v>
      </c>
      <c r="Y56" s="337">
        <f t="shared" si="79"/>
        <v>0.23328270837113174</v>
      </c>
      <c r="Z56" s="337">
        <f t="shared" si="79"/>
        <v>0.23444865072382026</v>
      </c>
      <c r="AA56" s="337">
        <f t="shared" si="79"/>
        <v>0.23563207620818669</v>
      </c>
      <c r="AB56" s="337">
        <f t="shared" si="79"/>
        <v>0.23684692719076564</v>
      </c>
      <c r="AC56" s="337">
        <f t="shared" si="79"/>
        <v>0.23811178136252986</v>
      </c>
      <c r="AD56" s="337">
        <f t="shared" si="79"/>
        <v>0.23938384710251812</v>
      </c>
      <c r="AE56" s="337">
        <f t="shared" ref="AE56:AL56" si="80">AE9/AE$49</f>
        <v>0.24064064078562342</v>
      </c>
      <c r="AF56" s="337">
        <f t="shared" si="80"/>
        <v>0.24187787361882129</v>
      </c>
      <c r="AG56" s="337">
        <f t="shared" si="80"/>
        <v>0.24311729024009704</v>
      </c>
      <c r="AH56" s="337">
        <f t="shared" si="80"/>
        <v>0.24430444861387154</v>
      </c>
      <c r="AI56" s="337">
        <f t="shared" si="80"/>
        <v>0.24550131129003902</v>
      </c>
      <c r="AJ56" s="337">
        <f t="shared" si="80"/>
        <v>0.24673812832895312</v>
      </c>
      <c r="AK56" s="337">
        <f t="shared" si="80"/>
        <v>0.24802521594158566</v>
      </c>
      <c r="AL56" s="337">
        <f t="shared" si="80"/>
        <v>0.24924017103288065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5.7150892815887221E-2</v>
      </c>
      <c r="N57" s="336">
        <f t="shared" si="81"/>
        <v>5.3458344617319617E-2</v>
      </c>
      <c r="O57" s="336">
        <f t="shared" si="81"/>
        <v>5.3735747238971905E-2</v>
      </c>
      <c r="P57" s="336">
        <f t="shared" si="81"/>
        <v>5.4299390114844429E-2</v>
      </c>
      <c r="Q57" s="336">
        <f t="shared" si="81"/>
        <v>5.5452560210764126E-2</v>
      </c>
      <c r="R57" s="336">
        <f t="shared" si="81"/>
        <v>5.723196344647509E-2</v>
      </c>
      <c r="S57" s="336">
        <f t="shared" si="81"/>
        <v>5.989252344373433E-2</v>
      </c>
      <c r="T57" s="336">
        <f t="shared" si="81"/>
        <v>5.6277927994763235E-2</v>
      </c>
      <c r="U57" s="336">
        <f t="shared" si="81"/>
        <v>5.9993395652966838E-2</v>
      </c>
      <c r="V57" s="336">
        <f t="shared" si="81"/>
        <v>6.0781450546601591E-2</v>
      </c>
      <c r="W57" s="336">
        <f t="shared" si="81"/>
        <v>6.4396910560127807E-2</v>
      </c>
      <c r="X57" s="336">
        <f t="shared" si="81"/>
        <v>7.4906201236028702E-2</v>
      </c>
      <c r="Y57" s="336">
        <f t="shared" si="81"/>
        <v>7.5598788315897877E-2</v>
      </c>
      <c r="Z57" s="336">
        <f t="shared" si="81"/>
        <v>7.6241303250386167E-2</v>
      </c>
      <c r="AA57" s="336">
        <f t="shared" si="81"/>
        <v>7.6896293867387736E-2</v>
      </c>
      <c r="AB57" s="336">
        <f t="shared" si="81"/>
        <v>7.7544603205477347E-2</v>
      </c>
      <c r="AC57" s="336">
        <f t="shared" si="81"/>
        <v>7.8206355505017852E-2</v>
      </c>
      <c r="AD57" s="336">
        <f t="shared" si="81"/>
        <v>7.8883933153971228E-2</v>
      </c>
      <c r="AE57" s="336">
        <f t="shared" ref="AE57:AL57" si="82">AE10/AE$49</f>
        <v>7.9561276906994063E-2</v>
      </c>
      <c r="AF57" s="336">
        <f t="shared" si="82"/>
        <v>8.0224304476028963E-2</v>
      </c>
      <c r="AG57" s="336">
        <f t="shared" si="82"/>
        <v>8.089202904520304E-2</v>
      </c>
      <c r="AH57" s="336">
        <f t="shared" si="82"/>
        <v>8.1563437850177403E-2</v>
      </c>
      <c r="AI57" s="336">
        <f t="shared" si="82"/>
        <v>8.2248806246425235E-2</v>
      </c>
      <c r="AJ57" s="336">
        <f t="shared" si="82"/>
        <v>8.2933793545004533E-2</v>
      </c>
      <c r="AK57" s="336">
        <f t="shared" si="82"/>
        <v>8.3630949370971375E-2</v>
      </c>
      <c r="AL57" s="336">
        <f t="shared" si="82"/>
        <v>8.4312465443365903E-2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Brighton and Hove East Sussex West Sussex</v>
      </c>
      <c r="L58" s="232" t="str">
        <f>'Occ T3'!A13</f>
        <v>22 Health professionals</v>
      </c>
      <c r="M58" s="336">
        <f t="shared" ref="M58:AD58" si="83">M11/M$49</f>
        <v>3.883001060790138E-2</v>
      </c>
      <c r="N58" s="336">
        <f t="shared" si="83"/>
        <v>3.9950086302773614E-2</v>
      </c>
      <c r="O58" s="336">
        <f t="shared" si="83"/>
        <v>4.0229066889419247E-2</v>
      </c>
      <c r="P58" s="336">
        <f t="shared" si="83"/>
        <v>4.0317169137693766E-2</v>
      </c>
      <c r="Q58" s="336">
        <f t="shared" si="83"/>
        <v>3.7769325276281643E-2</v>
      </c>
      <c r="R58" s="336">
        <f t="shared" si="83"/>
        <v>3.8159898965466572E-2</v>
      </c>
      <c r="S58" s="336">
        <f t="shared" si="83"/>
        <v>3.9343456134187375E-2</v>
      </c>
      <c r="T58" s="336">
        <f t="shared" si="83"/>
        <v>4.1193554552000092E-2</v>
      </c>
      <c r="U58" s="336">
        <f t="shared" si="83"/>
        <v>4.0099935234848269E-2</v>
      </c>
      <c r="V58" s="336">
        <f t="shared" si="83"/>
        <v>4.2824583077527928E-2</v>
      </c>
      <c r="W58" s="336">
        <f t="shared" si="83"/>
        <v>4.3631131517573855E-2</v>
      </c>
      <c r="X58" s="336">
        <f t="shared" si="83"/>
        <v>4.1559926652251659E-2</v>
      </c>
      <c r="Y58" s="336">
        <f t="shared" si="83"/>
        <v>4.1537943628603365E-2</v>
      </c>
      <c r="Z58" s="336">
        <f t="shared" si="83"/>
        <v>4.1518439633927727E-2</v>
      </c>
      <c r="AA58" s="336">
        <f t="shared" si="83"/>
        <v>4.147953327241774E-2</v>
      </c>
      <c r="AB58" s="336">
        <f t="shared" si="83"/>
        <v>4.1443868833945421E-2</v>
      </c>
      <c r="AC58" s="336">
        <f t="shared" si="83"/>
        <v>4.1416449450593779E-2</v>
      </c>
      <c r="AD58" s="336">
        <f t="shared" si="83"/>
        <v>4.1385175613929202E-2</v>
      </c>
      <c r="AE58" s="336">
        <f t="shared" ref="AE58:AL58" si="84">AE11/AE$49</f>
        <v>4.1349390745445053E-2</v>
      </c>
      <c r="AF58" s="336">
        <f t="shared" si="84"/>
        <v>4.1334870526085657E-2</v>
      </c>
      <c r="AG58" s="336">
        <f t="shared" si="84"/>
        <v>4.133260163605286E-2</v>
      </c>
      <c r="AH58" s="336">
        <f t="shared" si="84"/>
        <v>4.1327155508382771E-2</v>
      </c>
      <c r="AI58" s="336">
        <f t="shared" si="84"/>
        <v>4.1323777340339596E-2</v>
      </c>
      <c r="AJ58" s="336">
        <f t="shared" si="84"/>
        <v>4.1322751620834805E-2</v>
      </c>
      <c r="AK58" s="336">
        <f t="shared" si="84"/>
        <v>4.1314782558949992E-2</v>
      </c>
      <c r="AL58" s="336">
        <f t="shared" si="84"/>
        <v>4.1276140738678448E-2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4.4915884565483129E-2</v>
      </c>
      <c r="N59" s="336">
        <f t="shared" si="85"/>
        <v>4.4315446178879024E-2</v>
      </c>
      <c r="O59" s="336">
        <f t="shared" si="85"/>
        <v>4.2473713278082137E-2</v>
      </c>
      <c r="P59" s="336">
        <f t="shared" si="85"/>
        <v>4.5321009109223633E-2</v>
      </c>
      <c r="Q59" s="336">
        <f t="shared" si="85"/>
        <v>4.3854877386896127E-2</v>
      </c>
      <c r="R59" s="336">
        <f t="shared" si="85"/>
        <v>4.434300165717367E-2</v>
      </c>
      <c r="S59" s="336">
        <f t="shared" si="85"/>
        <v>4.4513092134603173E-2</v>
      </c>
      <c r="T59" s="336">
        <f t="shared" si="85"/>
        <v>4.262864829662176E-2</v>
      </c>
      <c r="U59" s="336">
        <f t="shared" si="85"/>
        <v>4.5157571940410569E-2</v>
      </c>
      <c r="V59" s="336">
        <f t="shared" si="85"/>
        <v>4.5254054619983067E-2</v>
      </c>
      <c r="W59" s="336">
        <f t="shared" si="85"/>
        <v>4.6904414853711954E-2</v>
      </c>
      <c r="X59" s="336">
        <f t="shared" si="85"/>
        <v>4.4250411067132032E-2</v>
      </c>
      <c r="Y59" s="336">
        <f t="shared" si="85"/>
        <v>4.4256677709685194E-2</v>
      </c>
      <c r="Z59" s="336">
        <f t="shared" si="85"/>
        <v>4.4332068082310355E-2</v>
      </c>
      <c r="AA59" s="336">
        <f t="shared" si="85"/>
        <v>4.4423557822672405E-2</v>
      </c>
      <c r="AB59" s="336">
        <f t="shared" si="85"/>
        <v>4.4535215449865058E-2</v>
      </c>
      <c r="AC59" s="336">
        <f t="shared" si="85"/>
        <v>4.467891826610082E-2</v>
      </c>
      <c r="AD59" s="336">
        <f t="shared" si="85"/>
        <v>4.4820338066990963E-2</v>
      </c>
      <c r="AE59" s="336">
        <f t="shared" ref="AE59:AL59" si="86">AE12/AE$49</f>
        <v>4.4960182746641292E-2</v>
      </c>
      <c r="AF59" s="336">
        <f t="shared" si="86"/>
        <v>4.5089141917886717E-2</v>
      </c>
      <c r="AG59" s="336">
        <f t="shared" si="86"/>
        <v>4.5219824442075333E-2</v>
      </c>
      <c r="AH59" s="336">
        <f t="shared" si="86"/>
        <v>4.5325903897659822E-2</v>
      </c>
      <c r="AI59" s="336">
        <f t="shared" si="86"/>
        <v>4.5438851397840534E-2</v>
      </c>
      <c r="AJ59" s="336">
        <f t="shared" si="86"/>
        <v>4.5554573735325579E-2</v>
      </c>
      <c r="AK59" s="336">
        <f t="shared" si="86"/>
        <v>4.5677655275487894E-2</v>
      </c>
      <c r="AL59" s="336">
        <f t="shared" si="86"/>
        <v>4.578520734789257E-2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6.6455789796184522E-2</v>
      </c>
      <c r="N60" s="336">
        <f t="shared" si="87"/>
        <v>6.0508573252804648E-2</v>
      </c>
      <c r="O60" s="336">
        <f t="shared" si="87"/>
        <v>6.1265464150307057E-2</v>
      </c>
      <c r="P60" s="336">
        <f t="shared" si="87"/>
        <v>6.3140066823127103E-2</v>
      </c>
      <c r="Q60" s="336">
        <f t="shared" si="87"/>
        <v>6.2174303606089387E-2</v>
      </c>
      <c r="R60" s="336">
        <f t="shared" si="87"/>
        <v>5.9718433624352495E-2</v>
      </c>
      <c r="S60" s="336">
        <f t="shared" si="87"/>
        <v>6.2858554709319545E-2</v>
      </c>
      <c r="T60" s="336">
        <f t="shared" si="87"/>
        <v>6.0712628522319283E-2</v>
      </c>
      <c r="U60" s="336">
        <f t="shared" si="87"/>
        <v>6.3526694369661366E-2</v>
      </c>
      <c r="V60" s="336">
        <f t="shared" si="87"/>
        <v>6.5718911109753794E-2</v>
      </c>
      <c r="W60" s="336">
        <f t="shared" si="87"/>
        <v>7.1336660970955493E-2</v>
      </c>
      <c r="X60" s="336">
        <f t="shared" si="87"/>
        <v>7.1419015185037807E-2</v>
      </c>
      <c r="Y60" s="336">
        <f t="shared" si="87"/>
        <v>7.1889298716945299E-2</v>
      </c>
      <c r="Z60" s="336">
        <f t="shared" si="87"/>
        <v>7.2356839757196006E-2</v>
      </c>
      <c r="AA60" s="336">
        <f t="shared" si="87"/>
        <v>7.2832691245708833E-2</v>
      </c>
      <c r="AB60" s="336">
        <f t="shared" si="87"/>
        <v>7.3323239701477805E-2</v>
      </c>
      <c r="AC60" s="336">
        <f t="shared" si="87"/>
        <v>7.3810058140817453E-2</v>
      </c>
      <c r="AD60" s="336">
        <f t="shared" si="87"/>
        <v>7.4294400267626737E-2</v>
      </c>
      <c r="AE60" s="336">
        <f t="shared" ref="AE60:AL60" si="88">AE13/AE$49</f>
        <v>7.4769790386542995E-2</v>
      </c>
      <c r="AF60" s="336">
        <f t="shared" si="88"/>
        <v>7.5229556698819935E-2</v>
      </c>
      <c r="AG60" s="336">
        <f t="shared" si="88"/>
        <v>7.5672835116765785E-2</v>
      </c>
      <c r="AH60" s="336">
        <f t="shared" si="88"/>
        <v>7.6087951357651576E-2</v>
      </c>
      <c r="AI60" s="336">
        <f t="shared" si="88"/>
        <v>7.6489876305433677E-2</v>
      </c>
      <c r="AJ60" s="336">
        <f t="shared" si="88"/>
        <v>7.6927009427788184E-2</v>
      </c>
      <c r="AK60" s="336">
        <f t="shared" si="88"/>
        <v>7.7401828736176403E-2</v>
      </c>
      <c r="AL60" s="336">
        <f t="shared" si="88"/>
        <v>7.7866357502943753E-2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0.12925387808674221</v>
      </c>
      <c r="N62" s="337">
        <f t="shared" si="89"/>
        <v>0.13005368229318451</v>
      </c>
      <c r="O62" s="337">
        <f t="shared" si="89"/>
        <v>0.13305897628848704</v>
      </c>
      <c r="P62" s="337">
        <f t="shared" si="89"/>
        <v>0.1308960607870458</v>
      </c>
      <c r="Q62" s="337">
        <f t="shared" si="89"/>
        <v>0.13063782750627587</v>
      </c>
      <c r="R62" s="337">
        <f t="shared" si="89"/>
        <v>0.13299779607920947</v>
      </c>
      <c r="S62" s="337">
        <f t="shared" si="89"/>
        <v>0.13228180116423824</v>
      </c>
      <c r="T62" s="337">
        <f t="shared" si="89"/>
        <v>0.1354906718903483</v>
      </c>
      <c r="U62" s="337">
        <f t="shared" si="89"/>
        <v>0.13616296710199302</v>
      </c>
      <c r="V62" s="337">
        <f t="shared" si="89"/>
        <v>0.13330115791874045</v>
      </c>
      <c r="W62" s="337">
        <f t="shared" si="89"/>
        <v>0.14131360905781584</v>
      </c>
      <c r="X62" s="337">
        <f t="shared" si="89"/>
        <v>0.14246265168850905</v>
      </c>
      <c r="Y62" s="337">
        <f t="shared" si="89"/>
        <v>0.14319080694691969</v>
      </c>
      <c r="Z62" s="337">
        <f t="shared" si="89"/>
        <v>0.14380015824637535</v>
      </c>
      <c r="AA62" s="337">
        <f t="shared" si="89"/>
        <v>0.14445206288966833</v>
      </c>
      <c r="AB62" s="337">
        <f t="shared" si="89"/>
        <v>0.14506517879335398</v>
      </c>
      <c r="AC62" s="337">
        <f t="shared" si="89"/>
        <v>0.14568459365105013</v>
      </c>
      <c r="AD62" s="337">
        <f t="shared" si="89"/>
        <v>0.14628030627267016</v>
      </c>
      <c r="AE62" s="337">
        <f t="shared" ref="AE62:AL62" si="90">AE15/AE$49</f>
        <v>0.14688641135161742</v>
      </c>
      <c r="AF62" s="337">
        <f t="shared" si="90"/>
        <v>0.14751504690583891</v>
      </c>
      <c r="AG62" s="337">
        <f t="shared" si="90"/>
        <v>0.1481373041711691</v>
      </c>
      <c r="AH62" s="337">
        <f t="shared" si="90"/>
        <v>0.14870276154543202</v>
      </c>
      <c r="AI62" s="337">
        <f t="shared" si="90"/>
        <v>0.14931555009474981</v>
      </c>
      <c r="AJ62" s="337">
        <f t="shared" si="90"/>
        <v>0.14991182086131702</v>
      </c>
      <c r="AK62" s="337">
        <f t="shared" si="90"/>
        <v>0.1505265281931269</v>
      </c>
      <c r="AL62" s="337">
        <f t="shared" si="90"/>
        <v>0.15108811502402486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1.7008289949269426E-2</v>
      </c>
      <c r="N63" s="336">
        <f t="shared" si="91"/>
        <v>1.6064773078868503E-2</v>
      </c>
      <c r="O63" s="336">
        <f t="shared" si="91"/>
        <v>1.6322083289372132E-2</v>
      </c>
      <c r="P63" s="336">
        <f t="shared" si="91"/>
        <v>1.6596119404584251E-2</v>
      </c>
      <c r="Q63" s="336">
        <f t="shared" si="91"/>
        <v>1.515392352107761E-2</v>
      </c>
      <c r="R63" s="336">
        <f t="shared" si="91"/>
        <v>1.488899386004386E-2</v>
      </c>
      <c r="S63" s="336">
        <f t="shared" si="91"/>
        <v>1.5814612957528899E-2</v>
      </c>
      <c r="T63" s="336">
        <f t="shared" si="91"/>
        <v>1.6742570861343821E-2</v>
      </c>
      <c r="U63" s="336">
        <f t="shared" si="91"/>
        <v>1.7340360541448521E-2</v>
      </c>
      <c r="V63" s="336">
        <f t="shared" si="91"/>
        <v>1.6551627317459384E-2</v>
      </c>
      <c r="W63" s="336">
        <f t="shared" si="91"/>
        <v>1.8258212828466194E-2</v>
      </c>
      <c r="X63" s="336">
        <f t="shared" si="91"/>
        <v>1.6615384002534907E-2</v>
      </c>
      <c r="Y63" s="336">
        <f t="shared" si="91"/>
        <v>1.6680907381445575E-2</v>
      </c>
      <c r="Z63" s="336">
        <f t="shared" si="91"/>
        <v>1.6742245872919725E-2</v>
      </c>
      <c r="AA63" s="336">
        <f t="shared" si="91"/>
        <v>1.6806314690478413E-2</v>
      </c>
      <c r="AB63" s="336">
        <f t="shared" si="91"/>
        <v>1.6868816095009634E-2</v>
      </c>
      <c r="AC63" s="336">
        <f t="shared" si="91"/>
        <v>1.6940087189904071E-2</v>
      </c>
      <c r="AD63" s="336">
        <f t="shared" si="91"/>
        <v>1.7005335651884258E-2</v>
      </c>
      <c r="AE63" s="336">
        <f t="shared" ref="AE63:AL63" si="92">AE16/AE$49</f>
        <v>1.7072445633378053E-2</v>
      </c>
      <c r="AF63" s="336">
        <f t="shared" si="92"/>
        <v>1.7149856577698797E-2</v>
      </c>
      <c r="AG63" s="336">
        <f t="shared" si="92"/>
        <v>1.7216481247699027E-2</v>
      </c>
      <c r="AH63" s="336">
        <f t="shared" si="92"/>
        <v>1.7287550352511585E-2</v>
      </c>
      <c r="AI63" s="336">
        <f t="shared" si="92"/>
        <v>1.7361505645785563E-2</v>
      </c>
      <c r="AJ63" s="336">
        <f t="shared" si="92"/>
        <v>1.7429672776410953E-2</v>
      </c>
      <c r="AK63" s="336">
        <f t="shared" si="92"/>
        <v>1.7498333135255489E-2</v>
      </c>
      <c r="AL63" s="336">
        <f t="shared" si="92"/>
        <v>1.7561803248740449E-2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1.5400400333305614E-2</v>
      </c>
      <c r="N64" s="336">
        <f t="shared" si="93"/>
        <v>1.8542765811369478E-2</v>
      </c>
      <c r="O64" s="336">
        <f t="shared" si="93"/>
        <v>1.7855093661793768E-2</v>
      </c>
      <c r="P64" s="336">
        <f t="shared" si="93"/>
        <v>1.7232659108695633E-2</v>
      </c>
      <c r="Q64" s="336">
        <f t="shared" si="93"/>
        <v>1.6089887313861861E-2</v>
      </c>
      <c r="R64" s="336">
        <f t="shared" si="93"/>
        <v>1.7150055746347148E-2</v>
      </c>
      <c r="S64" s="336">
        <f t="shared" si="93"/>
        <v>1.694920966009731E-2</v>
      </c>
      <c r="T64" s="336">
        <f t="shared" si="93"/>
        <v>1.7152992657273599E-2</v>
      </c>
      <c r="U64" s="336">
        <f t="shared" si="93"/>
        <v>1.8086719913343159E-2</v>
      </c>
      <c r="V64" s="336">
        <f t="shared" si="93"/>
        <v>1.838124328070195E-2</v>
      </c>
      <c r="W64" s="336">
        <f t="shared" si="93"/>
        <v>1.9215018303087476E-2</v>
      </c>
      <c r="X64" s="336">
        <f t="shared" si="93"/>
        <v>2.7837689501927752E-2</v>
      </c>
      <c r="Y64" s="336">
        <f t="shared" si="93"/>
        <v>2.8125400333688481E-2</v>
      </c>
      <c r="Z64" s="336">
        <f t="shared" si="93"/>
        <v>2.8402385495657219E-2</v>
      </c>
      <c r="AA64" s="336">
        <f t="shared" si="93"/>
        <v>2.8675125371703393E-2</v>
      </c>
      <c r="AB64" s="336">
        <f t="shared" si="93"/>
        <v>2.8951955104239379E-2</v>
      </c>
      <c r="AC64" s="336">
        <f t="shared" si="93"/>
        <v>2.9240809803363257E-2</v>
      </c>
      <c r="AD64" s="336">
        <f t="shared" si="93"/>
        <v>2.9524114125672664E-2</v>
      </c>
      <c r="AE64" s="336">
        <f t="shared" ref="AE64:AL64" si="94">AE17/AE$49</f>
        <v>2.9807191924947667E-2</v>
      </c>
      <c r="AF64" s="336">
        <f t="shared" si="94"/>
        <v>3.0093072353484646E-2</v>
      </c>
      <c r="AG64" s="336">
        <f t="shared" si="94"/>
        <v>3.0388352488124774E-2</v>
      </c>
      <c r="AH64" s="336">
        <f t="shared" si="94"/>
        <v>3.0651124829764162E-2</v>
      </c>
      <c r="AI64" s="336">
        <f t="shared" si="94"/>
        <v>3.0952313591484388E-2</v>
      </c>
      <c r="AJ64" s="336">
        <f t="shared" si="94"/>
        <v>3.1244930821312179E-2</v>
      </c>
      <c r="AK64" s="336">
        <f t="shared" si="94"/>
        <v>3.1535976591866771E-2</v>
      </c>
      <c r="AL64" s="336">
        <f t="shared" si="94"/>
        <v>3.1825081446705782E-2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1.339830901576319E-2</v>
      </c>
      <c r="N65" s="336">
        <f t="shared" si="95"/>
        <v>1.4672669234147676E-2</v>
      </c>
      <c r="O65" s="336">
        <f t="shared" si="95"/>
        <v>1.4618070766811798E-2</v>
      </c>
      <c r="P65" s="336">
        <f t="shared" si="95"/>
        <v>1.3584556500995609E-2</v>
      </c>
      <c r="Q65" s="336">
        <f t="shared" si="95"/>
        <v>1.2772246914372291E-2</v>
      </c>
      <c r="R65" s="336">
        <f t="shared" si="95"/>
        <v>1.307676411214577E-2</v>
      </c>
      <c r="S65" s="336">
        <f t="shared" si="95"/>
        <v>1.3708050518109095E-2</v>
      </c>
      <c r="T65" s="336">
        <f t="shared" si="95"/>
        <v>1.3287856676628835E-2</v>
      </c>
      <c r="U65" s="336">
        <f t="shared" si="95"/>
        <v>1.3400010422428476E-2</v>
      </c>
      <c r="V65" s="336">
        <f t="shared" si="95"/>
        <v>1.2637594977946065E-2</v>
      </c>
      <c r="W65" s="336">
        <f t="shared" si="95"/>
        <v>1.3603356501633085E-2</v>
      </c>
      <c r="X65" s="336">
        <f t="shared" si="95"/>
        <v>1.1437824979966907E-2</v>
      </c>
      <c r="Y65" s="336">
        <f t="shared" si="95"/>
        <v>1.153835985613842E-2</v>
      </c>
      <c r="Z65" s="336">
        <f t="shared" si="95"/>
        <v>1.1577543973146474E-2</v>
      </c>
      <c r="AA65" s="336">
        <f t="shared" si="95"/>
        <v>1.1616495868472699E-2</v>
      </c>
      <c r="AB65" s="336">
        <f t="shared" si="95"/>
        <v>1.1638203321824518E-2</v>
      </c>
      <c r="AC65" s="336">
        <f t="shared" si="95"/>
        <v>1.1665634736510449E-2</v>
      </c>
      <c r="AD65" s="336">
        <f t="shared" si="95"/>
        <v>1.1694077878386309E-2</v>
      </c>
      <c r="AE65" s="336">
        <f t="shared" ref="AE65:AL65" si="96">AE18/AE$49</f>
        <v>1.1737017549751752E-2</v>
      </c>
      <c r="AF65" s="336">
        <f t="shared" si="96"/>
        <v>1.1787071662260885E-2</v>
      </c>
      <c r="AG65" s="336">
        <f t="shared" si="96"/>
        <v>1.184286141646136E-2</v>
      </c>
      <c r="AH65" s="336">
        <f t="shared" si="96"/>
        <v>1.1887688800787435E-2</v>
      </c>
      <c r="AI65" s="336">
        <f t="shared" si="96"/>
        <v>1.1929335781971469E-2</v>
      </c>
      <c r="AJ65" s="336">
        <f t="shared" si="96"/>
        <v>1.1956942845789612E-2</v>
      </c>
      <c r="AK65" s="336">
        <f t="shared" si="96"/>
        <v>1.1986165217020155E-2</v>
      </c>
      <c r="AL65" s="336">
        <f t="shared" si="96"/>
        <v>1.2006157154332699E-2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1.6318202551586274E-2</v>
      </c>
      <c r="N66" s="336">
        <f t="shared" si="97"/>
        <v>1.9269434565665079E-2</v>
      </c>
      <c r="O66" s="336">
        <f t="shared" si="97"/>
        <v>2.111818162171988E-2</v>
      </c>
      <c r="P66" s="336">
        <f t="shared" si="97"/>
        <v>1.9705490663229349E-2</v>
      </c>
      <c r="Q66" s="336">
        <f t="shared" si="97"/>
        <v>2.1336253373553462E-2</v>
      </c>
      <c r="R66" s="336">
        <f t="shared" si="97"/>
        <v>2.3979328478542936E-2</v>
      </c>
      <c r="S66" s="336">
        <f t="shared" si="97"/>
        <v>2.0695597060553923E-2</v>
      </c>
      <c r="T66" s="336">
        <f t="shared" si="97"/>
        <v>2.3818726126111509E-2</v>
      </c>
      <c r="U66" s="336">
        <f t="shared" si="97"/>
        <v>2.2675320797563344E-2</v>
      </c>
      <c r="V66" s="336">
        <f t="shared" si="97"/>
        <v>2.0841345649979203E-2</v>
      </c>
      <c r="W66" s="336">
        <f t="shared" si="97"/>
        <v>2.228844749163256E-2</v>
      </c>
      <c r="X66" s="336">
        <f t="shared" si="97"/>
        <v>1.9509229127992789E-2</v>
      </c>
      <c r="Y66" s="336">
        <f t="shared" si="97"/>
        <v>1.96245409703554E-2</v>
      </c>
      <c r="Z66" s="336">
        <f t="shared" si="97"/>
        <v>1.9713898474433798E-2</v>
      </c>
      <c r="AA66" s="336">
        <f t="shared" si="97"/>
        <v>1.9815095112018698E-2</v>
      </c>
      <c r="AB66" s="336">
        <f t="shared" si="97"/>
        <v>1.990303339929874E-2</v>
      </c>
      <c r="AC66" s="336">
        <f t="shared" si="97"/>
        <v>1.9988937319616443E-2</v>
      </c>
      <c r="AD66" s="336">
        <f t="shared" si="97"/>
        <v>2.007584533493632E-2</v>
      </c>
      <c r="AE66" s="336">
        <f t="shared" ref="AE66:AL66" si="98">AE19/AE$49</f>
        <v>2.0174009488124089E-2</v>
      </c>
      <c r="AF66" s="336">
        <f t="shared" si="98"/>
        <v>2.0263855030368857E-2</v>
      </c>
      <c r="AG66" s="336">
        <f t="shared" si="98"/>
        <v>2.0345127782367821E-2</v>
      </c>
      <c r="AH66" s="336">
        <f t="shared" si="98"/>
        <v>2.0421994512340329E-2</v>
      </c>
      <c r="AI66" s="336">
        <f t="shared" si="98"/>
        <v>2.0526971853370175E-2</v>
      </c>
      <c r="AJ66" s="336">
        <f t="shared" si="98"/>
        <v>2.0617886017009788E-2</v>
      </c>
      <c r="AK66" s="336">
        <f t="shared" si="98"/>
        <v>2.0734726689354353E-2</v>
      </c>
      <c r="AL66" s="336">
        <f t="shared" si="98"/>
        <v>2.0831264654099974E-2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6.7128676236817716E-2</v>
      </c>
      <c r="N67" s="336">
        <f t="shared" si="99"/>
        <v>6.1504039603133789E-2</v>
      </c>
      <c r="O67" s="336">
        <f t="shared" si="99"/>
        <v>6.3145546948789461E-2</v>
      </c>
      <c r="P67" s="336">
        <f t="shared" si="99"/>
        <v>6.3777235109540961E-2</v>
      </c>
      <c r="Q67" s="336">
        <f t="shared" si="99"/>
        <v>6.5285516383410652E-2</v>
      </c>
      <c r="R67" s="336">
        <f t="shared" si="99"/>
        <v>6.3902653882129748E-2</v>
      </c>
      <c r="S67" s="336">
        <f t="shared" si="99"/>
        <v>6.5114330967949011E-2</v>
      </c>
      <c r="T67" s="336">
        <f t="shared" si="99"/>
        <v>6.4488525568990554E-2</v>
      </c>
      <c r="U67" s="336">
        <f t="shared" si="99"/>
        <v>6.4660555427209526E-2</v>
      </c>
      <c r="V67" s="336">
        <f t="shared" si="99"/>
        <v>6.4889346692653851E-2</v>
      </c>
      <c r="W67" s="336">
        <f t="shared" si="99"/>
        <v>6.7948573932996512E-2</v>
      </c>
      <c r="X67" s="336">
        <f t="shared" si="99"/>
        <v>6.7062524076086705E-2</v>
      </c>
      <c r="Y67" s="336">
        <f t="shared" si="99"/>
        <v>6.7221598405291821E-2</v>
      </c>
      <c r="Z67" s="336">
        <f t="shared" si="99"/>
        <v>6.736408443021813E-2</v>
      </c>
      <c r="AA67" s="336">
        <f t="shared" si="99"/>
        <v>6.7539031846995112E-2</v>
      </c>
      <c r="AB67" s="336">
        <f t="shared" si="99"/>
        <v>6.7703170872981708E-2</v>
      </c>
      <c r="AC67" s="336">
        <f t="shared" si="99"/>
        <v>6.7849124601655889E-2</v>
      </c>
      <c r="AD67" s="336">
        <f t="shared" si="99"/>
        <v>6.7980933281790612E-2</v>
      </c>
      <c r="AE67" s="336">
        <f t="shared" ref="AE67:AL67" si="100">AE20/AE$49</f>
        <v>6.8095746755415854E-2</v>
      </c>
      <c r="AF67" s="336">
        <f t="shared" si="100"/>
        <v>6.8221191282025709E-2</v>
      </c>
      <c r="AG67" s="336">
        <f t="shared" si="100"/>
        <v>6.8344481236516125E-2</v>
      </c>
      <c r="AH67" s="336">
        <f t="shared" si="100"/>
        <v>6.8454403050028506E-2</v>
      </c>
      <c r="AI67" s="336">
        <f t="shared" si="100"/>
        <v>6.8545423222138205E-2</v>
      </c>
      <c r="AJ67" s="336">
        <f t="shared" si="100"/>
        <v>6.86623884007945E-2</v>
      </c>
      <c r="AK67" s="336">
        <f t="shared" si="100"/>
        <v>6.8771326559630142E-2</v>
      </c>
      <c r="AL67" s="336">
        <f t="shared" si="100"/>
        <v>6.8863808520145939E-2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0.12279812953832664</v>
      </c>
      <c r="N69" s="337">
        <f t="shared" si="101"/>
        <v>0.11672292261753951</v>
      </c>
      <c r="O69" s="337">
        <f t="shared" si="101"/>
        <v>0.11557414266796405</v>
      </c>
      <c r="P69" s="337">
        <f t="shared" si="101"/>
        <v>0.11284437792266938</v>
      </c>
      <c r="Q69" s="337">
        <f t="shared" si="101"/>
        <v>0.11128683430277715</v>
      </c>
      <c r="R69" s="337">
        <f t="shared" si="101"/>
        <v>0.10970743390033189</v>
      </c>
      <c r="S69" s="337">
        <f t="shared" si="101"/>
        <v>0.10470829320481981</v>
      </c>
      <c r="T69" s="337">
        <f t="shared" si="101"/>
        <v>0.10707186137405725</v>
      </c>
      <c r="U69" s="337">
        <f t="shared" si="101"/>
        <v>0.10675495077316664</v>
      </c>
      <c r="V69" s="337">
        <f t="shared" si="101"/>
        <v>0.10049796692591403</v>
      </c>
      <c r="W69" s="337">
        <f t="shared" si="101"/>
        <v>0.10399596808218628</v>
      </c>
      <c r="X69" s="337">
        <f t="shared" si="101"/>
        <v>0.10638920839904749</v>
      </c>
      <c r="Y69" s="337">
        <f t="shared" si="101"/>
        <v>0.10520218651086255</v>
      </c>
      <c r="Z69" s="337">
        <f t="shared" si="101"/>
        <v>0.10389833818171464</v>
      </c>
      <c r="AA69" s="337">
        <f t="shared" si="101"/>
        <v>0.10261948581545872</v>
      </c>
      <c r="AB69" s="337">
        <f t="shared" si="101"/>
        <v>0.10137892913845173</v>
      </c>
      <c r="AC69" s="337">
        <f t="shared" si="101"/>
        <v>0.10015102051093888</v>
      </c>
      <c r="AD69" s="337">
        <f t="shared" si="101"/>
        <v>9.8915774404727444E-2</v>
      </c>
      <c r="AE69" s="337">
        <f t="shared" ref="AE69:AL69" si="102">AE22/AE$49</f>
        <v>9.7701936663108127E-2</v>
      </c>
      <c r="AF69" s="337">
        <f t="shared" si="102"/>
        <v>9.6478453403544676E-2</v>
      </c>
      <c r="AG69" s="337">
        <f t="shared" si="102"/>
        <v>9.5320502364297219E-2</v>
      </c>
      <c r="AH69" s="337">
        <f t="shared" si="102"/>
        <v>9.4267243916866028E-2</v>
      </c>
      <c r="AI69" s="337">
        <f t="shared" si="102"/>
        <v>9.3143542137606519E-2</v>
      </c>
      <c r="AJ69" s="337">
        <f t="shared" si="102"/>
        <v>9.1959967639512391E-2</v>
      </c>
      <c r="AK69" s="337">
        <f t="shared" si="102"/>
        <v>9.0567585752587151E-2</v>
      </c>
      <c r="AL69" s="337">
        <f t="shared" si="102"/>
        <v>8.9443839864560989E-2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8.9516248059383074E-2</v>
      </c>
      <c r="N70" s="336">
        <f t="shared" si="103"/>
        <v>8.728006326877033E-2</v>
      </c>
      <c r="O70" s="336">
        <f t="shared" si="103"/>
        <v>8.7420041145921182E-2</v>
      </c>
      <c r="P70" s="336">
        <f t="shared" si="103"/>
        <v>8.4647554512125786E-2</v>
      </c>
      <c r="Q70" s="336">
        <f t="shared" si="103"/>
        <v>8.4147392703285334E-2</v>
      </c>
      <c r="R70" s="336">
        <f t="shared" si="103"/>
        <v>8.451185313495492E-2</v>
      </c>
      <c r="S70" s="336">
        <f t="shared" si="103"/>
        <v>8.1372500727567146E-2</v>
      </c>
      <c r="T70" s="336">
        <f t="shared" si="103"/>
        <v>8.296212722827416E-2</v>
      </c>
      <c r="U70" s="336">
        <f t="shared" si="103"/>
        <v>8.1971321154756721E-2</v>
      </c>
      <c r="V70" s="336">
        <f t="shared" si="103"/>
        <v>7.8832357600844824E-2</v>
      </c>
      <c r="W70" s="336">
        <f t="shared" si="103"/>
        <v>8.2429974985169907E-2</v>
      </c>
      <c r="X70" s="336">
        <f t="shared" si="103"/>
        <v>8.479582391281644E-2</v>
      </c>
      <c r="Y70" s="336">
        <f t="shared" si="103"/>
        <v>8.4157363451840314E-2</v>
      </c>
      <c r="Z70" s="336">
        <f t="shared" si="103"/>
        <v>8.3458550029568424E-2</v>
      </c>
      <c r="AA70" s="336">
        <f t="shared" si="103"/>
        <v>8.280460927838669E-2</v>
      </c>
      <c r="AB70" s="336">
        <f t="shared" si="103"/>
        <v>8.2155211317577109E-2</v>
      </c>
      <c r="AC70" s="336">
        <f t="shared" si="103"/>
        <v>8.1519278865744449E-2</v>
      </c>
      <c r="AD70" s="336">
        <f t="shared" si="103"/>
        <v>8.0840064844437121E-2</v>
      </c>
      <c r="AE70" s="336">
        <f t="shared" ref="AE70:AL70" si="104">AE23/AE$49</f>
        <v>8.0133816773629851E-2</v>
      </c>
      <c r="AF70" s="336">
        <f t="shared" si="104"/>
        <v>7.9472893071547993E-2</v>
      </c>
      <c r="AG70" s="336">
        <f t="shared" si="104"/>
        <v>7.8837572050560967E-2</v>
      </c>
      <c r="AH70" s="336">
        <f t="shared" si="104"/>
        <v>7.8163650289771444E-2</v>
      </c>
      <c r="AI70" s="336">
        <f t="shared" si="104"/>
        <v>7.7435061826376952E-2</v>
      </c>
      <c r="AJ70" s="336">
        <f t="shared" si="104"/>
        <v>7.6681012775439802E-2</v>
      </c>
      <c r="AK70" s="336">
        <f t="shared" si="104"/>
        <v>7.5973366272500162E-2</v>
      </c>
      <c r="AL70" s="336">
        <f t="shared" si="104"/>
        <v>7.5327378394404926E-2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3.3281881478943579E-2</v>
      </c>
      <c r="N71" s="336">
        <f t="shared" si="105"/>
        <v>2.9442859348769175E-2</v>
      </c>
      <c r="O71" s="336">
        <f t="shared" si="105"/>
        <v>2.8154101522042865E-2</v>
      </c>
      <c r="P71" s="336">
        <f t="shared" si="105"/>
        <v>2.8196823410543609E-2</v>
      </c>
      <c r="Q71" s="336">
        <f t="shared" si="105"/>
        <v>2.7139441599491811E-2</v>
      </c>
      <c r="R71" s="336">
        <f t="shared" si="105"/>
        <v>2.5195580765376962E-2</v>
      </c>
      <c r="S71" s="336">
        <f t="shared" si="105"/>
        <v>2.3335792477252655E-2</v>
      </c>
      <c r="T71" s="336">
        <f t="shared" si="105"/>
        <v>2.4109734145783081E-2</v>
      </c>
      <c r="U71" s="336">
        <f t="shared" si="105"/>
        <v>2.4783629618409912E-2</v>
      </c>
      <c r="V71" s="336">
        <f t="shared" si="105"/>
        <v>2.1665609325069203E-2</v>
      </c>
      <c r="W71" s="336">
        <f t="shared" si="105"/>
        <v>2.1565993097016383E-2</v>
      </c>
      <c r="X71" s="336">
        <f t="shared" si="105"/>
        <v>2.1593384486231052E-2</v>
      </c>
      <c r="Y71" s="336">
        <f t="shared" si="105"/>
        <v>2.1044823059022236E-2</v>
      </c>
      <c r="Z71" s="336">
        <f t="shared" si="105"/>
        <v>2.0439788152146223E-2</v>
      </c>
      <c r="AA71" s="336">
        <f t="shared" si="105"/>
        <v>1.9814876537072035E-2</v>
      </c>
      <c r="AB71" s="336">
        <f t="shared" si="105"/>
        <v>1.9223717820874626E-2</v>
      </c>
      <c r="AC71" s="336">
        <f t="shared" si="105"/>
        <v>1.8631741645194429E-2</v>
      </c>
      <c r="AD71" s="336">
        <f t="shared" si="105"/>
        <v>1.8075709560290334E-2</v>
      </c>
      <c r="AE71" s="336">
        <f t="shared" ref="AE71:AL71" si="106">AE24/AE$49</f>
        <v>1.7568119889478283E-2</v>
      </c>
      <c r="AF71" s="336">
        <f t="shared" si="106"/>
        <v>1.7005560331996687E-2</v>
      </c>
      <c r="AG71" s="336">
        <f t="shared" si="106"/>
        <v>1.6482930313736249E-2</v>
      </c>
      <c r="AH71" s="336">
        <f t="shared" si="106"/>
        <v>1.6103593627094577E-2</v>
      </c>
      <c r="AI71" s="336">
        <f t="shared" si="106"/>
        <v>1.5708480311229574E-2</v>
      </c>
      <c r="AJ71" s="336">
        <f t="shared" si="106"/>
        <v>1.527895486407259E-2</v>
      </c>
      <c r="AK71" s="336">
        <f t="shared" si="106"/>
        <v>1.4594219480086991E-2</v>
      </c>
      <c r="AL71" s="336">
        <f t="shared" si="106"/>
        <v>1.4116461470156067E-2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9.7329541278927859E-2</v>
      </c>
      <c r="N73" s="337">
        <f t="shared" si="107"/>
        <v>9.5406018381225949E-2</v>
      </c>
      <c r="O73" s="337">
        <f t="shared" si="107"/>
        <v>9.1682717344717848E-2</v>
      </c>
      <c r="P73" s="337">
        <f t="shared" si="107"/>
        <v>9.3382670085374514E-2</v>
      </c>
      <c r="Q73" s="337">
        <f t="shared" si="107"/>
        <v>9.8064003899908062E-2</v>
      </c>
      <c r="R73" s="337">
        <f t="shared" si="107"/>
        <v>9.5546260252896476E-2</v>
      </c>
      <c r="S73" s="337">
        <f t="shared" si="107"/>
        <v>9.6636463563693431E-2</v>
      </c>
      <c r="T73" s="337">
        <f t="shared" si="107"/>
        <v>9.6329035337596416E-2</v>
      </c>
      <c r="U73" s="337">
        <f t="shared" si="107"/>
        <v>8.7625930371162994E-2</v>
      </c>
      <c r="V73" s="337">
        <f t="shared" si="107"/>
        <v>9.0693518588154179E-2</v>
      </c>
      <c r="W73" s="337">
        <f t="shared" si="107"/>
        <v>8.0703752098874884E-2</v>
      </c>
      <c r="X73" s="337">
        <f t="shared" si="107"/>
        <v>8.2470210573133737E-2</v>
      </c>
      <c r="Y73" s="337">
        <f t="shared" si="107"/>
        <v>8.2272853814846961E-2</v>
      </c>
      <c r="Z73" s="337">
        <f t="shared" si="107"/>
        <v>8.2097313814730219E-2</v>
      </c>
      <c r="AA73" s="337">
        <f t="shared" si="107"/>
        <v>8.1850315092651643E-2</v>
      </c>
      <c r="AB73" s="337">
        <f t="shared" si="107"/>
        <v>8.1524928875412517E-2</v>
      </c>
      <c r="AC73" s="337">
        <f t="shared" si="107"/>
        <v>8.1148043411146273E-2</v>
      </c>
      <c r="AD73" s="337">
        <f t="shared" si="107"/>
        <v>8.0753743698281019E-2</v>
      </c>
      <c r="AE73" s="337">
        <f t="shared" ref="AE73:AL73" si="108">AE26/AE$49</f>
        <v>8.0396508616569287E-2</v>
      </c>
      <c r="AF73" s="337">
        <f t="shared" si="108"/>
        <v>8.0046914467120062E-2</v>
      </c>
      <c r="AG73" s="337">
        <f t="shared" si="108"/>
        <v>7.9706357235633546E-2</v>
      </c>
      <c r="AH73" s="337">
        <f t="shared" si="108"/>
        <v>7.9349666102935396E-2</v>
      </c>
      <c r="AI73" s="337">
        <f t="shared" si="108"/>
        <v>7.8968199000963468E-2</v>
      </c>
      <c r="AJ73" s="337">
        <f t="shared" si="108"/>
        <v>7.8575129778938824E-2</v>
      </c>
      <c r="AK73" s="337">
        <f t="shared" si="108"/>
        <v>7.8258954130297612E-2</v>
      </c>
      <c r="AL73" s="337">
        <f t="shared" si="108"/>
        <v>7.792546168783844E-2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8.3963284125308842E-3</v>
      </c>
      <c r="N74" s="336">
        <f t="shared" si="109"/>
        <v>9.4098958177954248E-3</v>
      </c>
      <c r="O74" s="336">
        <f t="shared" si="109"/>
        <v>1.0936572605417813E-2</v>
      </c>
      <c r="P74" s="336">
        <f t="shared" si="109"/>
        <v>9.1394614433949577E-3</v>
      </c>
      <c r="Q74" s="336">
        <f t="shared" si="109"/>
        <v>1.3775768723602476E-2</v>
      </c>
      <c r="R74" s="336">
        <f t="shared" si="109"/>
        <v>1.0894259762448302E-2</v>
      </c>
      <c r="S74" s="336">
        <f t="shared" si="109"/>
        <v>1.0621130940720352E-2</v>
      </c>
      <c r="T74" s="336">
        <f t="shared" si="109"/>
        <v>1.0467352706691968E-2</v>
      </c>
      <c r="U74" s="336">
        <f t="shared" si="109"/>
        <v>9.4408196730652975E-3</v>
      </c>
      <c r="V74" s="336">
        <f t="shared" si="109"/>
        <v>1.1901605408200882E-2</v>
      </c>
      <c r="W74" s="336">
        <f t="shared" si="109"/>
        <v>9.1971641331008037E-3</v>
      </c>
      <c r="X74" s="336">
        <f t="shared" si="109"/>
        <v>8.7465983762910777E-3</v>
      </c>
      <c r="Y74" s="336">
        <f t="shared" si="109"/>
        <v>8.8450598944188694E-3</v>
      </c>
      <c r="Z74" s="336">
        <f t="shared" si="109"/>
        <v>8.9530056279911903E-3</v>
      </c>
      <c r="AA74" s="336">
        <f t="shared" si="109"/>
        <v>9.050690986004719E-3</v>
      </c>
      <c r="AB74" s="336">
        <f t="shared" si="109"/>
        <v>9.1428660967830498E-3</v>
      </c>
      <c r="AC74" s="336">
        <f t="shared" si="109"/>
        <v>9.2327275967724227E-3</v>
      </c>
      <c r="AD74" s="336">
        <f t="shared" si="109"/>
        <v>9.3206175633429016E-3</v>
      </c>
      <c r="AE74" s="336">
        <f t="shared" ref="AE74:AL74" si="110">AE27/AE$49</f>
        <v>9.3994415947700784E-3</v>
      </c>
      <c r="AF74" s="336">
        <f t="shared" si="110"/>
        <v>9.4805108498966801E-3</v>
      </c>
      <c r="AG74" s="336">
        <f t="shared" si="110"/>
        <v>9.577064455660091E-3</v>
      </c>
      <c r="AH74" s="336">
        <f t="shared" si="110"/>
        <v>9.6709268048905291E-3</v>
      </c>
      <c r="AI74" s="336">
        <f t="shared" si="110"/>
        <v>9.7625969380758151E-3</v>
      </c>
      <c r="AJ74" s="336">
        <f t="shared" si="110"/>
        <v>9.8577097403439312E-3</v>
      </c>
      <c r="AK74" s="336">
        <f t="shared" si="110"/>
        <v>9.9549608374004724E-3</v>
      </c>
      <c r="AL74" s="336">
        <f t="shared" si="110"/>
        <v>1.0059522496813193E-2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3.2752883668270248E-2</v>
      </c>
      <c r="N75" s="336">
        <f t="shared" si="111"/>
        <v>3.2562758986508185E-2</v>
      </c>
      <c r="O75" s="336">
        <f t="shared" si="111"/>
        <v>2.980778050392853E-2</v>
      </c>
      <c r="P75" s="336">
        <f t="shared" si="111"/>
        <v>3.1595397316586116E-2</v>
      </c>
      <c r="Q75" s="336">
        <f t="shared" si="111"/>
        <v>3.2045122679260171E-2</v>
      </c>
      <c r="R75" s="336">
        <f t="shared" si="111"/>
        <v>3.1257526211711378E-2</v>
      </c>
      <c r="S75" s="336">
        <f t="shared" si="111"/>
        <v>3.2117801524178584E-2</v>
      </c>
      <c r="T75" s="336">
        <f t="shared" si="111"/>
        <v>3.1765354014832034E-2</v>
      </c>
      <c r="U75" s="336">
        <f t="shared" si="111"/>
        <v>3.0334497068851114E-2</v>
      </c>
      <c r="V75" s="336">
        <f t="shared" si="111"/>
        <v>3.1264164900431768E-2</v>
      </c>
      <c r="W75" s="336">
        <f t="shared" si="111"/>
        <v>2.776720508692556E-2</v>
      </c>
      <c r="X75" s="336">
        <f t="shared" si="111"/>
        <v>2.8255272738407132E-2</v>
      </c>
      <c r="Y75" s="336">
        <f t="shared" si="111"/>
        <v>2.8077908347374093E-2</v>
      </c>
      <c r="Z75" s="336">
        <f t="shared" si="111"/>
        <v>2.7915592001681745E-2</v>
      </c>
      <c r="AA75" s="336">
        <f t="shared" si="111"/>
        <v>2.7729832096644032E-2</v>
      </c>
      <c r="AB75" s="336">
        <f t="shared" si="111"/>
        <v>2.7524983720333837E-2</v>
      </c>
      <c r="AC75" s="336">
        <f t="shared" si="111"/>
        <v>2.7317167843041862E-2</v>
      </c>
      <c r="AD75" s="336">
        <f t="shared" si="111"/>
        <v>2.7114290862004925E-2</v>
      </c>
      <c r="AE75" s="336">
        <f t="shared" ref="AE75:AL75" si="112">AE28/AE$49</f>
        <v>2.6922165895450653E-2</v>
      </c>
      <c r="AF75" s="336">
        <f t="shared" si="112"/>
        <v>2.673455890893638E-2</v>
      </c>
      <c r="AG75" s="336">
        <f t="shared" si="112"/>
        <v>2.6535567089477401E-2</v>
      </c>
      <c r="AH75" s="336">
        <f t="shared" si="112"/>
        <v>2.6335564537060954E-2</v>
      </c>
      <c r="AI75" s="336">
        <f t="shared" si="112"/>
        <v>2.6141068831175382E-2</v>
      </c>
      <c r="AJ75" s="336">
        <f t="shared" si="112"/>
        <v>2.595626008851418E-2</v>
      </c>
      <c r="AK75" s="336">
        <f t="shared" si="112"/>
        <v>2.5790926823830631E-2</v>
      </c>
      <c r="AL75" s="336">
        <f t="shared" si="112"/>
        <v>2.5604630497571154E-2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3.5485782029730274E-2</v>
      </c>
      <c r="N76" s="336">
        <f t="shared" si="113"/>
        <v>3.0687767148444955E-2</v>
      </c>
      <c r="O76" s="336">
        <f t="shared" si="113"/>
        <v>2.7479255722596747E-2</v>
      </c>
      <c r="P76" s="336">
        <f t="shared" si="113"/>
        <v>2.90985802185206E-2</v>
      </c>
      <c r="Q76" s="336">
        <f t="shared" si="113"/>
        <v>2.8170035399946804E-2</v>
      </c>
      <c r="R76" s="336">
        <f t="shared" si="113"/>
        <v>2.861302642399547E-2</v>
      </c>
      <c r="S76" s="336">
        <f t="shared" si="113"/>
        <v>3.0452536761457434E-2</v>
      </c>
      <c r="T76" s="336">
        <f t="shared" si="113"/>
        <v>3.0903585516364393E-2</v>
      </c>
      <c r="U76" s="336">
        <f t="shared" si="113"/>
        <v>2.5018428447039116E-2</v>
      </c>
      <c r="V76" s="336">
        <f t="shared" si="113"/>
        <v>2.59340882305522E-2</v>
      </c>
      <c r="W76" s="336">
        <f t="shared" si="113"/>
        <v>2.3571572426049993E-2</v>
      </c>
      <c r="X76" s="336">
        <f t="shared" si="113"/>
        <v>2.4489433944273858E-2</v>
      </c>
      <c r="Y76" s="336">
        <f t="shared" si="113"/>
        <v>2.418238412289183E-2</v>
      </c>
      <c r="Z76" s="336">
        <f t="shared" si="113"/>
        <v>2.3924820091556671E-2</v>
      </c>
      <c r="AA76" s="336">
        <f t="shared" si="113"/>
        <v>2.3637618260869971E-2</v>
      </c>
      <c r="AB76" s="336">
        <f t="shared" si="113"/>
        <v>2.3312193125039984E-2</v>
      </c>
      <c r="AC76" s="336">
        <f t="shared" si="113"/>
        <v>2.2988372992315983E-2</v>
      </c>
      <c r="AD76" s="336">
        <f t="shared" si="113"/>
        <v>2.2676804297464593E-2</v>
      </c>
      <c r="AE76" s="336">
        <f t="shared" ref="AE76:AL76" si="114">AE29/AE$49</f>
        <v>2.2367667964604324E-2</v>
      </c>
      <c r="AF76" s="336">
        <f t="shared" si="114"/>
        <v>2.2059760846871591E-2</v>
      </c>
      <c r="AG76" s="336">
        <f t="shared" si="114"/>
        <v>2.1757094225864852E-2</v>
      </c>
      <c r="AH76" s="336">
        <f t="shared" si="114"/>
        <v>2.1451904389511979E-2</v>
      </c>
      <c r="AI76" s="336">
        <f t="shared" si="114"/>
        <v>2.1138793401103313E-2</v>
      </c>
      <c r="AJ76" s="336">
        <f t="shared" si="114"/>
        <v>2.0822928023948646E-2</v>
      </c>
      <c r="AK76" s="336">
        <f t="shared" si="114"/>
        <v>2.0531102046152626E-2</v>
      </c>
      <c r="AL76" s="336">
        <f t="shared" si="114"/>
        <v>2.022580685864582E-2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2.0694547168396461E-2</v>
      </c>
      <c r="N77" s="336">
        <f t="shared" si="115"/>
        <v>2.2745596428477389E-2</v>
      </c>
      <c r="O77" s="336">
        <f t="shared" si="115"/>
        <v>2.3459108512774766E-2</v>
      </c>
      <c r="P77" s="336">
        <f t="shared" si="115"/>
        <v>2.3549231106872851E-2</v>
      </c>
      <c r="Q77" s="336">
        <f t="shared" si="115"/>
        <v>2.4073077097098609E-2</v>
      </c>
      <c r="R77" s="336">
        <f t="shared" si="115"/>
        <v>2.4781447854741338E-2</v>
      </c>
      <c r="S77" s="336">
        <f t="shared" si="115"/>
        <v>2.3444994337337068E-2</v>
      </c>
      <c r="T77" s="336">
        <f t="shared" si="115"/>
        <v>2.3192743099708032E-2</v>
      </c>
      <c r="U77" s="336">
        <f t="shared" si="115"/>
        <v>2.2832185182207452E-2</v>
      </c>
      <c r="V77" s="336">
        <f t="shared" si="115"/>
        <v>2.1593660048969326E-2</v>
      </c>
      <c r="W77" s="336">
        <f t="shared" si="115"/>
        <v>2.0167810452798533E-2</v>
      </c>
      <c r="X77" s="336">
        <f t="shared" si="115"/>
        <v>2.097890551416166E-2</v>
      </c>
      <c r="Y77" s="336">
        <f t="shared" si="115"/>
        <v>2.116750145016217E-2</v>
      </c>
      <c r="Z77" s="336">
        <f t="shared" si="115"/>
        <v>2.1303896093500616E-2</v>
      </c>
      <c r="AA77" s="336">
        <f t="shared" si="115"/>
        <v>2.1432173749132921E-2</v>
      </c>
      <c r="AB77" s="336">
        <f t="shared" si="115"/>
        <v>2.154488593325565E-2</v>
      </c>
      <c r="AC77" s="336">
        <f t="shared" si="115"/>
        <v>2.1609774979016005E-2</v>
      </c>
      <c r="AD77" s="336">
        <f t="shared" si="115"/>
        <v>2.1642030975468605E-2</v>
      </c>
      <c r="AE77" s="336">
        <f t="shared" ref="AE77:AL77" si="116">AE30/AE$49</f>
        <v>2.1707233161744242E-2</v>
      </c>
      <c r="AF77" s="336">
        <f t="shared" si="116"/>
        <v>2.1772083861415412E-2</v>
      </c>
      <c r="AG77" s="336">
        <f t="shared" si="116"/>
        <v>2.1836631464631211E-2</v>
      </c>
      <c r="AH77" s="336">
        <f t="shared" si="116"/>
        <v>2.1891270371471937E-2</v>
      </c>
      <c r="AI77" s="336">
        <f t="shared" si="116"/>
        <v>2.1925739830608949E-2</v>
      </c>
      <c r="AJ77" s="336">
        <f t="shared" si="116"/>
        <v>2.1938231926132059E-2</v>
      </c>
      <c r="AK77" s="336">
        <f t="shared" si="116"/>
        <v>2.1981964422913877E-2</v>
      </c>
      <c r="AL77" s="336">
        <f t="shared" si="116"/>
        <v>2.2035501834808256E-2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0.10276854795294296</v>
      </c>
      <c r="N79" s="337">
        <f t="shared" si="117"/>
        <v>0.10028250626230119</v>
      </c>
      <c r="O79" s="337">
        <f t="shared" si="117"/>
        <v>9.8753226220755261E-2</v>
      </c>
      <c r="P79" s="337">
        <f t="shared" si="117"/>
        <v>9.9572055472580828E-2</v>
      </c>
      <c r="Q79" s="337">
        <f t="shared" si="117"/>
        <v>9.9052144131954331E-2</v>
      </c>
      <c r="R79" s="337">
        <f t="shared" si="117"/>
        <v>0.10484958606582219</v>
      </c>
      <c r="S79" s="337">
        <f t="shared" si="117"/>
        <v>0.10161239981820995</v>
      </c>
      <c r="T79" s="337">
        <f t="shared" si="117"/>
        <v>0.10366822565493888</v>
      </c>
      <c r="U79" s="337">
        <f t="shared" si="117"/>
        <v>0.10051685822771091</v>
      </c>
      <c r="V79" s="337">
        <f t="shared" si="117"/>
        <v>0.10283923733630279</v>
      </c>
      <c r="W79" s="337">
        <f t="shared" si="117"/>
        <v>0.10016837308161645</v>
      </c>
      <c r="X79" s="337">
        <f t="shared" si="117"/>
        <v>9.8498302485847483E-2</v>
      </c>
      <c r="Y79" s="337">
        <f t="shared" si="117"/>
        <v>9.8533815638601946E-2</v>
      </c>
      <c r="Z79" s="337">
        <f t="shared" si="117"/>
        <v>9.8588705671827079E-2</v>
      </c>
      <c r="AA79" s="337">
        <f t="shared" si="117"/>
        <v>9.8669502731483671E-2</v>
      </c>
      <c r="AB79" s="337">
        <f t="shared" si="117"/>
        <v>9.8840987146575104E-2</v>
      </c>
      <c r="AC79" s="337">
        <f t="shared" si="117"/>
        <v>9.901836025806357E-2</v>
      </c>
      <c r="AD79" s="337">
        <f t="shared" si="117"/>
        <v>9.9197674995396584E-2</v>
      </c>
      <c r="AE79" s="337">
        <f t="shared" ref="AE79:AL79" si="118">AE32/AE$49</f>
        <v>9.9363766532024903E-2</v>
      </c>
      <c r="AF79" s="337">
        <f t="shared" si="118"/>
        <v>9.95413839756146E-2</v>
      </c>
      <c r="AG79" s="337">
        <f t="shared" si="118"/>
        <v>9.9716409678533596E-2</v>
      </c>
      <c r="AH79" s="337">
        <f t="shared" si="118"/>
        <v>9.9870530123276027E-2</v>
      </c>
      <c r="AI79" s="337">
        <f t="shared" si="118"/>
        <v>0.10003463933104212</v>
      </c>
      <c r="AJ79" s="337">
        <f t="shared" si="118"/>
        <v>0.10019969554999644</v>
      </c>
      <c r="AK79" s="337">
        <f t="shared" si="118"/>
        <v>0.10034825962115848</v>
      </c>
      <c r="AL79" s="337">
        <f t="shared" si="118"/>
        <v>0.10047878583376077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7.8278479006473362E-2</v>
      </c>
      <c r="N80" s="336">
        <f t="shared" si="119"/>
        <v>7.3558208810418788E-2</v>
      </c>
      <c r="O80" s="336">
        <f t="shared" si="119"/>
        <v>7.1614403543562064E-2</v>
      </c>
      <c r="P80" s="336">
        <f t="shared" si="119"/>
        <v>7.3402031623322525E-2</v>
      </c>
      <c r="Q80" s="336">
        <f t="shared" si="119"/>
        <v>7.2165272951575002E-2</v>
      </c>
      <c r="R80" s="336">
        <f t="shared" si="119"/>
        <v>7.6646025686668659E-2</v>
      </c>
      <c r="S80" s="336">
        <f t="shared" si="119"/>
        <v>7.5940543230169785E-2</v>
      </c>
      <c r="T80" s="336">
        <f t="shared" si="119"/>
        <v>7.6557468895181335E-2</v>
      </c>
      <c r="U80" s="336">
        <f t="shared" si="119"/>
        <v>7.4356381847149031E-2</v>
      </c>
      <c r="V80" s="336">
        <f t="shared" si="119"/>
        <v>7.4878719130361426E-2</v>
      </c>
      <c r="W80" s="336">
        <f t="shared" si="119"/>
        <v>7.3569343260612582E-2</v>
      </c>
      <c r="X80" s="336">
        <f t="shared" si="119"/>
        <v>7.4149849706540441E-2</v>
      </c>
      <c r="Y80" s="336">
        <f t="shared" si="119"/>
        <v>7.4350012384626976E-2</v>
      </c>
      <c r="Z80" s="336">
        <f t="shared" si="119"/>
        <v>7.4467539785530695E-2</v>
      </c>
      <c r="AA80" s="336">
        <f t="shared" si="119"/>
        <v>7.4593145592715543E-2</v>
      </c>
      <c r="AB80" s="336">
        <f t="shared" si="119"/>
        <v>7.4777792679294089E-2</v>
      </c>
      <c r="AC80" s="336">
        <f t="shared" si="119"/>
        <v>7.4977550552080927E-2</v>
      </c>
      <c r="AD80" s="336">
        <f t="shared" si="119"/>
        <v>7.5181141100371746E-2</v>
      </c>
      <c r="AE80" s="336">
        <f t="shared" ref="AE80:AL80" si="120">AE33/AE$49</f>
        <v>7.5357953837235106E-2</v>
      </c>
      <c r="AF80" s="336">
        <f t="shared" si="120"/>
        <v>7.5550599783739555E-2</v>
      </c>
      <c r="AG80" s="336">
        <f t="shared" si="120"/>
        <v>7.5762525324358926E-2</v>
      </c>
      <c r="AH80" s="336">
        <f t="shared" si="120"/>
        <v>7.5968370136498375E-2</v>
      </c>
      <c r="AI80" s="336">
        <f t="shared" si="120"/>
        <v>7.6176803751763722E-2</v>
      </c>
      <c r="AJ80" s="336">
        <f t="shared" si="120"/>
        <v>7.6384121189702114E-2</v>
      </c>
      <c r="AK80" s="336">
        <f t="shared" si="120"/>
        <v>7.6573099168359207E-2</v>
      </c>
      <c r="AL80" s="336">
        <f t="shared" si="120"/>
        <v>7.6743731642500104E-2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2.2665134200883764E-2</v>
      </c>
      <c r="N81" s="336">
        <f t="shared" si="121"/>
        <v>2.5395669031719602E-2</v>
      </c>
      <c r="O81" s="336">
        <f t="shared" si="121"/>
        <v>2.5856602023620903E-2</v>
      </c>
      <c r="P81" s="336">
        <f t="shared" si="121"/>
        <v>2.5017669145052029E-2</v>
      </c>
      <c r="Q81" s="336">
        <f t="shared" si="121"/>
        <v>2.5633132815528648E-2</v>
      </c>
      <c r="R81" s="336">
        <f t="shared" si="121"/>
        <v>2.7028285031337237E-2</v>
      </c>
      <c r="S81" s="336">
        <f t="shared" si="121"/>
        <v>2.4680555227411409E-2</v>
      </c>
      <c r="T81" s="336">
        <f t="shared" si="121"/>
        <v>2.6064441459299634E-2</v>
      </c>
      <c r="U81" s="336">
        <f t="shared" si="121"/>
        <v>2.507973139688395E-2</v>
      </c>
      <c r="V81" s="336">
        <f t="shared" si="121"/>
        <v>2.6987216230292072E-2</v>
      </c>
      <c r="W81" s="336">
        <f t="shared" si="121"/>
        <v>2.5395046891106617E-2</v>
      </c>
      <c r="X81" s="336">
        <f t="shared" si="121"/>
        <v>2.3465864245090486E-2</v>
      </c>
      <c r="Y81" s="336">
        <f t="shared" si="121"/>
        <v>2.3291577038036075E-2</v>
      </c>
      <c r="Z81" s="336">
        <f t="shared" si="121"/>
        <v>2.3223496218058852E-2</v>
      </c>
      <c r="AA81" s="336">
        <f t="shared" si="121"/>
        <v>2.317343478660687E-2</v>
      </c>
      <c r="AB81" s="336">
        <f t="shared" si="121"/>
        <v>2.3156708899343903E-2</v>
      </c>
      <c r="AC81" s="336">
        <f t="shared" si="121"/>
        <v>2.313024716089249E-2</v>
      </c>
      <c r="AD81" s="336">
        <f t="shared" si="121"/>
        <v>2.3102373260663479E-2</v>
      </c>
      <c r="AE81" s="336">
        <f t="shared" ref="AE81:AL81" si="122">AE34/AE$49</f>
        <v>2.3088263736858121E-2</v>
      </c>
      <c r="AF81" s="336">
        <f t="shared" si="122"/>
        <v>2.3069799523949195E-2</v>
      </c>
      <c r="AG81" s="336">
        <f t="shared" si="122"/>
        <v>2.3029658430734366E-2</v>
      </c>
      <c r="AH81" s="336">
        <f t="shared" si="122"/>
        <v>2.2975451087254035E-2</v>
      </c>
      <c r="AI81" s="336">
        <f t="shared" si="122"/>
        <v>2.2928622772909416E-2</v>
      </c>
      <c r="AJ81" s="336">
        <f t="shared" si="122"/>
        <v>2.2884371504630564E-2</v>
      </c>
      <c r="AK81" s="336">
        <f t="shared" si="122"/>
        <v>2.2842047837210357E-2</v>
      </c>
      <c r="AL81" s="336">
        <f t="shared" si="122"/>
        <v>2.2800827758958312E-2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1.8249347455858427E-3</v>
      </c>
      <c r="N82" s="336">
        <f t="shared" si="123"/>
        <v>1.3286284201627879E-3</v>
      </c>
      <c r="O82" s="336">
        <f t="shared" si="123"/>
        <v>1.2822206535723069E-3</v>
      </c>
      <c r="P82" s="336">
        <f t="shared" si="123"/>
        <v>1.1523547042062772E-3</v>
      </c>
      <c r="Q82" s="336">
        <f t="shared" si="123"/>
        <v>1.2537383648506871E-3</v>
      </c>
      <c r="R82" s="336">
        <f t="shared" si="123"/>
        <v>1.17527534781629E-3</v>
      </c>
      <c r="S82" s="336">
        <f t="shared" si="123"/>
        <v>9.9130136062874409E-4</v>
      </c>
      <c r="T82" s="336">
        <f t="shared" si="123"/>
        <v>1.0463153004579143E-3</v>
      </c>
      <c r="U82" s="336">
        <f t="shared" si="123"/>
        <v>1.0807449836779147E-3</v>
      </c>
      <c r="V82" s="336">
        <f t="shared" si="123"/>
        <v>9.7330197564927631E-4</v>
      </c>
      <c r="W82" s="336">
        <f t="shared" si="123"/>
        <v>1.2039829298972589E-3</v>
      </c>
      <c r="X82" s="336">
        <f t="shared" si="123"/>
        <v>8.8258853421655599E-4</v>
      </c>
      <c r="Y82" s="336">
        <f t="shared" si="123"/>
        <v>8.9222621593888784E-4</v>
      </c>
      <c r="Z82" s="336">
        <f t="shared" si="123"/>
        <v>8.9766966823754139E-4</v>
      </c>
      <c r="AA82" s="336">
        <f t="shared" si="123"/>
        <v>9.0292235216126707E-4</v>
      </c>
      <c r="AB82" s="336">
        <f t="shared" si="123"/>
        <v>9.0648556793711515E-4</v>
      </c>
      <c r="AC82" s="336">
        <f t="shared" si="123"/>
        <v>9.1056254509016329E-4</v>
      </c>
      <c r="AD82" s="336">
        <f t="shared" si="123"/>
        <v>9.1416063436135112E-4</v>
      </c>
      <c r="AE82" s="336">
        <f t="shared" ref="AE82:AL82" si="124">AE35/AE$49</f>
        <v>9.1754895793165882E-4</v>
      </c>
      <c r="AF82" s="336">
        <f t="shared" si="124"/>
        <v>9.2098466792585158E-4</v>
      </c>
      <c r="AG82" s="336">
        <f t="shared" si="124"/>
        <v>9.2422592344030912E-4</v>
      </c>
      <c r="AH82" s="336">
        <f t="shared" si="124"/>
        <v>9.267088995236236E-4</v>
      </c>
      <c r="AI82" s="336">
        <f t="shared" si="124"/>
        <v>9.2921280636898407E-4</v>
      </c>
      <c r="AJ82" s="336">
        <f t="shared" si="124"/>
        <v>9.3120285566376023E-4</v>
      </c>
      <c r="AK82" s="336">
        <f t="shared" si="124"/>
        <v>9.3311261558891767E-4</v>
      </c>
      <c r="AL82" s="336">
        <f t="shared" si="124"/>
        <v>9.342264323023568E-4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7.3720425776851631E-2</v>
      </c>
      <c r="N84" s="337">
        <f t="shared" si="125"/>
        <v>7.933098510356934E-2</v>
      </c>
      <c r="O84" s="337">
        <f t="shared" si="125"/>
        <v>8.2153713612651919E-2</v>
      </c>
      <c r="P84" s="337">
        <f t="shared" si="125"/>
        <v>8.2602577149429146E-2</v>
      </c>
      <c r="Q84" s="337">
        <f t="shared" si="125"/>
        <v>7.9446413533357033E-2</v>
      </c>
      <c r="R84" s="337">
        <f t="shared" si="125"/>
        <v>7.806129305713691E-2</v>
      </c>
      <c r="S84" s="337">
        <f t="shared" si="125"/>
        <v>7.6945171729673953E-2</v>
      </c>
      <c r="T84" s="337">
        <f t="shared" si="125"/>
        <v>7.4665177768741889E-2</v>
      </c>
      <c r="U84" s="337">
        <f t="shared" si="125"/>
        <v>7.5356583025558643E-2</v>
      </c>
      <c r="V84" s="337">
        <f t="shared" si="125"/>
        <v>7.3014771152624447E-2</v>
      </c>
      <c r="W84" s="337">
        <f t="shared" si="125"/>
        <v>7.4843501854649858E-2</v>
      </c>
      <c r="X84" s="337">
        <f t="shared" si="125"/>
        <v>7.5203476158976157E-2</v>
      </c>
      <c r="Y84" s="337">
        <f t="shared" si="125"/>
        <v>7.4970417490910823E-2</v>
      </c>
      <c r="Z84" s="337">
        <f t="shared" si="125"/>
        <v>7.4792058177832549E-2</v>
      </c>
      <c r="AA84" s="337">
        <f t="shared" si="125"/>
        <v>7.4621990031907934E-2</v>
      </c>
      <c r="AB84" s="337">
        <f t="shared" si="125"/>
        <v>7.4492478262353057E-2</v>
      </c>
      <c r="AC84" s="337">
        <f t="shared" si="125"/>
        <v>7.435487033659284E-2</v>
      </c>
      <c r="AD84" s="337">
        <f t="shared" si="125"/>
        <v>7.4191825404518255E-2</v>
      </c>
      <c r="AE84" s="337">
        <f t="shared" ref="AE84:AL84" si="126">AE37/AE$49</f>
        <v>7.4029331012636035E-2</v>
      </c>
      <c r="AF84" s="337">
        <f t="shared" si="126"/>
        <v>7.3851817800919733E-2</v>
      </c>
      <c r="AG84" s="337">
        <f t="shared" si="126"/>
        <v>7.3626726243191026E-2</v>
      </c>
      <c r="AH84" s="337">
        <f t="shared" si="126"/>
        <v>7.3465634023230919E-2</v>
      </c>
      <c r="AI84" s="337">
        <f t="shared" si="126"/>
        <v>7.3256575573950808E-2</v>
      </c>
      <c r="AJ84" s="337">
        <f t="shared" si="126"/>
        <v>7.303731491954768E-2</v>
      </c>
      <c r="AK84" s="337">
        <f t="shared" si="126"/>
        <v>7.2813680557102217E-2</v>
      </c>
      <c r="AL84" s="337">
        <f t="shared" si="126"/>
        <v>7.2629736351626131E-2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5.9030025615953149E-2</v>
      </c>
      <c r="N85" s="336">
        <f t="shared" si="127"/>
        <v>6.4519326791037557E-2</v>
      </c>
      <c r="O85" s="336">
        <f t="shared" si="127"/>
        <v>6.736339919021192E-2</v>
      </c>
      <c r="P85" s="336">
        <f t="shared" si="127"/>
        <v>6.7919786524640952E-2</v>
      </c>
      <c r="Q85" s="336">
        <f t="shared" si="127"/>
        <v>6.5675557971569765E-2</v>
      </c>
      <c r="R85" s="336">
        <f t="shared" si="127"/>
        <v>6.3359017441724078E-2</v>
      </c>
      <c r="S85" s="336">
        <f t="shared" si="127"/>
        <v>6.2634338990163102E-2</v>
      </c>
      <c r="T85" s="336">
        <f t="shared" si="127"/>
        <v>5.9402006234308191E-2</v>
      </c>
      <c r="U85" s="336">
        <f t="shared" si="127"/>
        <v>5.9573912572034315E-2</v>
      </c>
      <c r="V85" s="336">
        <f t="shared" si="127"/>
        <v>5.7908043938467019E-2</v>
      </c>
      <c r="W85" s="336">
        <f t="shared" si="127"/>
        <v>5.9144950292094496E-2</v>
      </c>
      <c r="X85" s="336">
        <f t="shared" si="127"/>
        <v>5.8617964730118086E-2</v>
      </c>
      <c r="Y85" s="336">
        <f t="shared" si="127"/>
        <v>5.8301684502800877E-2</v>
      </c>
      <c r="Z85" s="336">
        <f t="shared" si="127"/>
        <v>5.8015252965982311E-2</v>
      </c>
      <c r="AA85" s="336">
        <f t="shared" si="127"/>
        <v>5.772340404516528E-2</v>
      </c>
      <c r="AB85" s="336">
        <f t="shared" si="127"/>
        <v>5.7457403195517065E-2</v>
      </c>
      <c r="AC85" s="336">
        <f t="shared" si="127"/>
        <v>5.7167619489690555E-2</v>
      </c>
      <c r="AD85" s="336">
        <f t="shared" si="127"/>
        <v>5.6859171828497118E-2</v>
      </c>
      <c r="AE85" s="336">
        <f t="shared" ref="AE85:AL85" si="128">AE38/AE$49</f>
        <v>5.6571832385867105E-2</v>
      </c>
      <c r="AF85" s="336">
        <f t="shared" si="128"/>
        <v>5.6260199538862667E-2</v>
      </c>
      <c r="AG85" s="336">
        <f t="shared" si="128"/>
        <v>5.590100615447352E-2</v>
      </c>
      <c r="AH85" s="336">
        <f t="shared" si="128"/>
        <v>5.5619326798718574E-2</v>
      </c>
      <c r="AI85" s="336">
        <f t="shared" si="128"/>
        <v>5.5286235317218345E-2</v>
      </c>
      <c r="AJ85" s="336">
        <f t="shared" si="128"/>
        <v>5.4934065196670732E-2</v>
      </c>
      <c r="AK85" s="336">
        <f t="shared" si="128"/>
        <v>5.4582605692852212E-2</v>
      </c>
      <c r="AL85" s="336">
        <f t="shared" si="128"/>
        <v>5.4270289184758513E-2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1.4690400160898476E-2</v>
      </c>
      <c r="N86" s="336">
        <f t="shared" si="129"/>
        <v>1.481165831253179E-2</v>
      </c>
      <c r="O86" s="336">
        <f t="shared" si="129"/>
        <v>1.4790314422439997E-2</v>
      </c>
      <c r="P86" s="336">
        <f t="shared" si="129"/>
        <v>1.4682790624788184E-2</v>
      </c>
      <c r="Q86" s="336">
        <f t="shared" si="129"/>
        <v>1.377085556178728E-2</v>
      </c>
      <c r="R86" s="336">
        <f t="shared" si="129"/>
        <v>1.4702275615412829E-2</v>
      </c>
      <c r="S86" s="336">
        <f t="shared" si="129"/>
        <v>1.4310832739510847E-2</v>
      </c>
      <c r="T86" s="336">
        <f t="shared" si="129"/>
        <v>1.5263171534433687E-2</v>
      </c>
      <c r="U86" s="336">
        <f t="shared" si="129"/>
        <v>1.5782670453524317E-2</v>
      </c>
      <c r="V86" s="336">
        <f t="shared" si="129"/>
        <v>1.5106727214157427E-2</v>
      </c>
      <c r="W86" s="336">
        <f t="shared" si="129"/>
        <v>1.5698551562555355E-2</v>
      </c>
      <c r="X86" s="336">
        <f t="shared" si="129"/>
        <v>1.6585511428858082E-2</v>
      </c>
      <c r="Y86" s="336">
        <f t="shared" si="129"/>
        <v>1.666873298810994E-2</v>
      </c>
      <c r="Z86" s="336">
        <f t="shared" si="129"/>
        <v>1.6776805211850238E-2</v>
      </c>
      <c r="AA86" s="336">
        <f t="shared" si="129"/>
        <v>1.689858598674266E-2</v>
      </c>
      <c r="AB86" s="336">
        <f t="shared" si="129"/>
        <v>1.7035075066835985E-2</v>
      </c>
      <c r="AC86" s="336">
        <f t="shared" si="129"/>
        <v>1.7187250846902286E-2</v>
      </c>
      <c r="AD86" s="336">
        <f t="shared" si="129"/>
        <v>1.7332653576021134E-2</v>
      </c>
      <c r="AE86" s="336">
        <f t="shared" ref="AE86:AL86" si="130">AE39/AE$49</f>
        <v>1.7457498626768934E-2</v>
      </c>
      <c r="AF86" s="336">
        <f t="shared" si="130"/>
        <v>1.7591618262057067E-2</v>
      </c>
      <c r="AG86" s="336">
        <f t="shared" si="130"/>
        <v>1.7725720088717506E-2</v>
      </c>
      <c r="AH86" s="336">
        <f t="shared" si="130"/>
        <v>1.7846307224512348E-2</v>
      </c>
      <c r="AI86" s="336">
        <f t="shared" si="130"/>
        <v>1.7970340256732463E-2</v>
      </c>
      <c r="AJ86" s="336">
        <f t="shared" si="130"/>
        <v>1.8103249722876944E-2</v>
      </c>
      <c r="AK86" s="336">
        <f t="shared" si="130"/>
        <v>1.8231074864250012E-2</v>
      </c>
      <c r="AL86" s="336">
        <f t="shared" si="130"/>
        <v>1.8359447166867632E-2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5.0886890822896214E-2</v>
      </c>
      <c r="N88" s="337">
        <f t="shared" si="131"/>
        <v>5.1417253295574249E-2</v>
      </c>
      <c r="O88" s="337">
        <f t="shared" si="131"/>
        <v>5.089952912954733E-2</v>
      </c>
      <c r="P88" s="337">
        <f t="shared" si="131"/>
        <v>4.9154510259871935E-2</v>
      </c>
      <c r="Q88" s="337">
        <f t="shared" si="131"/>
        <v>5.0610647000862749E-2</v>
      </c>
      <c r="R88" s="337">
        <f t="shared" si="131"/>
        <v>4.9109908580415924E-2</v>
      </c>
      <c r="S88" s="337">
        <f t="shared" si="131"/>
        <v>5.157586216630624E-2</v>
      </c>
      <c r="T88" s="337">
        <f t="shared" si="131"/>
        <v>5.0977566826096832E-2</v>
      </c>
      <c r="U88" s="337">
        <f t="shared" si="131"/>
        <v>5.2722587567605332E-2</v>
      </c>
      <c r="V88" s="337">
        <f t="shared" si="131"/>
        <v>5.1599988670088741E-2</v>
      </c>
      <c r="W88" s="337">
        <f t="shared" si="131"/>
        <v>4.4074906964351346E-2</v>
      </c>
      <c r="X88" s="337">
        <f t="shared" si="131"/>
        <v>4.55658336860136E-2</v>
      </c>
      <c r="Y88" s="337">
        <f t="shared" si="131"/>
        <v>4.482219510057963E-2</v>
      </c>
      <c r="Z88" s="337">
        <f t="shared" si="131"/>
        <v>4.440025128079475E-2</v>
      </c>
      <c r="AA88" s="337">
        <f t="shared" si="131"/>
        <v>4.3985153898456995E-2</v>
      </c>
      <c r="AB88" s="337">
        <f t="shared" si="131"/>
        <v>4.3590254867154711E-2</v>
      </c>
      <c r="AC88" s="337">
        <f t="shared" si="131"/>
        <v>4.3214459824436752E-2</v>
      </c>
      <c r="AD88" s="337">
        <f t="shared" si="131"/>
        <v>4.2881800983304297E-2</v>
      </c>
      <c r="AE88" s="337">
        <f t="shared" ref="AE88:AL88" si="132">AE41/AE$49</f>
        <v>4.2556806779842818E-2</v>
      </c>
      <c r="AF88" s="337">
        <f t="shared" si="132"/>
        <v>4.2236995091585183E-2</v>
      </c>
      <c r="AG88" s="337">
        <f t="shared" si="132"/>
        <v>4.1918801152336295E-2</v>
      </c>
      <c r="AH88" s="337">
        <f t="shared" si="132"/>
        <v>4.1593795355953096E-2</v>
      </c>
      <c r="AI88" s="337">
        <f t="shared" si="132"/>
        <v>4.1308381840738512E-2</v>
      </c>
      <c r="AJ88" s="337">
        <f t="shared" si="132"/>
        <v>4.105943457522751E-2</v>
      </c>
      <c r="AK88" s="337">
        <f t="shared" si="132"/>
        <v>4.0856384607496118E-2</v>
      </c>
      <c r="AL88" s="337">
        <f t="shared" si="132"/>
        <v>4.0656453370482765E-2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1.6201806841495664E-2</v>
      </c>
      <c r="N89" s="336">
        <f t="shared" si="133"/>
        <v>1.5610892588608691E-2</v>
      </c>
      <c r="O89" s="336">
        <f t="shared" si="133"/>
        <v>1.5045066630598604E-2</v>
      </c>
      <c r="P89" s="336">
        <f t="shared" si="133"/>
        <v>1.5386077668789131E-2</v>
      </c>
      <c r="Q89" s="336">
        <f t="shared" si="133"/>
        <v>1.5448962875429906E-2</v>
      </c>
      <c r="R89" s="336">
        <f t="shared" si="133"/>
        <v>1.4996708027529775E-2</v>
      </c>
      <c r="S89" s="336">
        <f t="shared" si="133"/>
        <v>1.5251692624892404E-2</v>
      </c>
      <c r="T89" s="336">
        <f t="shared" si="133"/>
        <v>1.6060093867571502E-2</v>
      </c>
      <c r="U89" s="336">
        <f t="shared" si="133"/>
        <v>1.564858172894144E-2</v>
      </c>
      <c r="V89" s="336">
        <f t="shared" si="133"/>
        <v>1.4637867603742624E-2</v>
      </c>
      <c r="W89" s="336">
        <f t="shared" si="133"/>
        <v>1.3209208525597047E-2</v>
      </c>
      <c r="X89" s="336">
        <f t="shared" si="133"/>
        <v>1.4232478737994781E-2</v>
      </c>
      <c r="Y89" s="336">
        <f t="shared" si="133"/>
        <v>1.4069056757409359E-2</v>
      </c>
      <c r="Z89" s="336">
        <f t="shared" si="133"/>
        <v>1.3972991244578107E-2</v>
      </c>
      <c r="AA89" s="336">
        <f t="shared" si="133"/>
        <v>1.3866349302734974E-2</v>
      </c>
      <c r="AB89" s="336">
        <f t="shared" si="133"/>
        <v>1.3745514553138683E-2</v>
      </c>
      <c r="AC89" s="336">
        <f t="shared" si="133"/>
        <v>1.3606398794597723E-2</v>
      </c>
      <c r="AD89" s="336">
        <f t="shared" si="133"/>
        <v>1.3487182990712856E-2</v>
      </c>
      <c r="AE89" s="336">
        <f t="shared" ref="AE89:AL89" si="134">AE42/AE$49</f>
        <v>1.3376398281060714E-2</v>
      </c>
      <c r="AF89" s="336">
        <f t="shared" si="134"/>
        <v>1.3260702889447239E-2</v>
      </c>
      <c r="AG89" s="336">
        <f t="shared" si="134"/>
        <v>1.3143757653092095E-2</v>
      </c>
      <c r="AH89" s="336">
        <f t="shared" si="134"/>
        <v>1.3032168033240933E-2</v>
      </c>
      <c r="AI89" s="336">
        <f t="shared" si="134"/>
        <v>1.2912912536397465E-2</v>
      </c>
      <c r="AJ89" s="336">
        <f t="shared" si="134"/>
        <v>1.2810833814552055E-2</v>
      </c>
      <c r="AK89" s="336">
        <f t="shared" si="134"/>
        <v>1.2741423410000428E-2</v>
      </c>
      <c r="AL89" s="336">
        <f t="shared" si="134"/>
        <v>1.2668136308721196E-2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3.468508398140055E-2</v>
      </c>
      <c r="N90" s="336">
        <f t="shared" si="135"/>
        <v>3.5806360706965551E-2</v>
      </c>
      <c r="O90" s="336">
        <f t="shared" si="135"/>
        <v>3.5854462498948726E-2</v>
      </c>
      <c r="P90" s="336">
        <f t="shared" si="135"/>
        <v>3.3768432591082802E-2</v>
      </c>
      <c r="Q90" s="336">
        <f t="shared" si="135"/>
        <v>3.5161684125432843E-2</v>
      </c>
      <c r="R90" s="336">
        <f t="shared" si="135"/>
        <v>3.411320055288615E-2</v>
      </c>
      <c r="S90" s="336">
        <f t="shared" si="135"/>
        <v>3.6324169541413834E-2</v>
      </c>
      <c r="T90" s="336">
        <f t="shared" si="135"/>
        <v>3.4917472958525327E-2</v>
      </c>
      <c r="U90" s="336">
        <f t="shared" si="135"/>
        <v>3.7074005838663888E-2</v>
      </c>
      <c r="V90" s="336">
        <f t="shared" si="135"/>
        <v>3.6962121066346117E-2</v>
      </c>
      <c r="W90" s="336">
        <f t="shared" si="135"/>
        <v>3.0865698438754294E-2</v>
      </c>
      <c r="X90" s="336">
        <f t="shared" si="135"/>
        <v>3.1333354948018817E-2</v>
      </c>
      <c r="Y90" s="336">
        <f t="shared" si="135"/>
        <v>3.0753138343170266E-2</v>
      </c>
      <c r="Z90" s="336">
        <f t="shared" si="135"/>
        <v>3.0427260036216649E-2</v>
      </c>
      <c r="AA90" s="336">
        <f t="shared" si="135"/>
        <v>3.0118804595722023E-2</v>
      </c>
      <c r="AB90" s="336">
        <f t="shared" si="135"/>
        <v>2.984474031401603E-2</v>
      </c>
      <c r="AC90" s="336">
        <f t="shared" si="135"/>
        <v>2.9608061029839029E-2</v>
      </c>
      <c r="AD90" s="336">
        <f t="shared" si="135"/>
        <v>2.9394617992591437E-2</v>
      </c>
      <c r="AE90" s="336">
        <f t="shared" ref="AE90:AL90" si="136">AE43/AE$49</f>
        <v>2.91804084987821E-2</v>
      </c>
      <c r="AF90" s="336">
        <f t="shared" si="136"/>
        <v>2.8976292202137949E-2</v>
      </c>
      <c r="AG90" s="336">
        <f t="shared" si="136"/>
        <v>2.8775043499244198E-2</v>
      </c>
      <c r="AH90" s="336">
        <f t="shared" si="136"/>
        <v>2.8561627322712169E-2</v>
      </c>
      <c r="AI90" s="336">
        <f t="shared" si="136"/>
        <v>2.8395469304341045E-2</v>
      </c>
      <c r="AJ90" s="336">
        <f t="shared" si="136"/>
        <v>2.8248600760675452E-2</v>
      </c>
      <c r="AK90" s="336">
        <f t="shared" si="136"/>
        <v>2.8114961197495691E-2</v>
      </c>
      <c r="AL90" s="336">
        <f t="shared" si="136"/>
        <v>2.7988317061761574E-2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0.12060342935878041</v>
      </c>
      <c r="N92" s="337">
        <f t="shared" si="137"/>
        <v>0.12449404697470917</v>
      </c>
      <c r="O92" s="337">
        <f t="shared" si="137"/>
        <v>0.12352032421316463</v>
      </c>
      <c r="P92" s="337">
        <f t="shared" si="137"/>
        <v>0.1187885983585046</v>
      </c>
      <c r="Q92" s="337">
        <f t="shared" si="137"/>
        <v>0.12254012693720161</v>
      </c>
      <c r="R92" s="337">
        <f t="shared" si="137"/>
        <v>0.12053686034346921</v>
      </c>
      <c r="S92" s="337">
        <f t="shared" si="137"/>
        <v>0.1175728116633369</v>
      </c>
      <c r="T92" s="337">
        <f t="shared" si="137"/>
        <v>0.11653685262781047</v>
      </c>
      <c r="U92" s="337">
        <f t="shared" si="137"/>
        <v>0.11605349732300603</v>
      </c>
      <c r="V92" s="337">
        <f t="shared" si="137"/>
        <v>0.11506197644940089</v>
      </c>
      <c r="W92" s="337">
        <f t="shared" si="137"/>
        <v>0.10710265429440584</v>
      </c>
      <c r="X92" s="337">
        <f t="shared" si="137"/>
        <v>0.10691026914333915</v>
      </c>
      <c r="Y92" s="337">
        <f t="shared" si="137"/>
        <v>0.10657496247927994</v>
      </c>
      <c r="Z92" s="337">
        <f t="shared" si="137"/>
        <v>0.10609504076165878</v>
      </c>
      <c r="AA92" s="337">
        <f t="shared" si="137"/>
        <v>0.10557092515853862</v>
      </c>
      <c r="AB92" s="337">
        <f t="shared" si="137"/>
        <v>0.1049800021720602</v>
      </c>
      <c r="AC92" s="337">
        <f t="shared" si="137"/>
        <v>0.1043644229409964</v>
      </c>
      <c r="AD92" s="337">
        <f t="shared" si="137"/>
        <v>0.10375163754986588</v>
      </c>
      <c r="AE92" s="337">
        <f t="shared" ref="AE92:AL92" si="138">AE45/AE$49</f>
        <v>0.10312540659125277</v>
      </c>
      <c r="AF92" s="337">
        <f t="shared" si="138"/>
        <v>0.10252131113275996</v>
      </c>
      <c r="AG92" s="337">
        <f t="shared" si="138"/>
        <v>0.10188822691721018</v>
      </c>
      <c r="AH92" s="337">
        <f t="shared" si="138"/>
        <v>0.10125758892628395</v>
      </c>
      <c r="AI92" s="337">
        <f t="shared" si="138"/>
        <v>0.10062921197097409</v>
      </c>
      <c r="AJ92" s="337">
        <f t="shared" si="138"/>
        <v>0.10005529696350732</v>
      </c>
      <c r="AK92" s="337">
        <f t="shared" si="138"/>
        <v>9.9419590364555249E-2</v>
      </c>
      <c r="AL92" s="337">
        <f t="shared" si="138"/>
        <v>9.8689162179879733E-2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1.4020805561172342E-2</v>
      </c>
      <c r="N93" s="336">
        <f t="shared" si="139"/>
        <v>1.4123505288843981E-2</v>
      </c>
      <c r="O93" s="336">
        <f t="shared" si="139"/>
        <v>1.3572899027104528E-2</v>
      </c>
      <c r="P93" s="336">
        <f t="shared" si="139"/>
        <v>1.319511049238817E-2</v>
      </c>
      <c r="Q93" s="336">
        <f t="shared" si="139"/>
        <v>1.4472553311681248E-2</v>
      </c>
      <c r="R93" s="336">
        <f t="shared" si="139"/>
        <v>1.4066545678649031E-2</v>
      </c>
      <c r="S93" s="336">
        <f t="shared" si="139"/>
        <v>1.4173762232718245E-2</v>
      </c>
      <c r="T93" s="336">
        <f t="shared" si="139"/>
        <v>1.3238649686673067E-2</v>
      </c>
      <c r="U93" s="336">
        <f t="shared" si="139"/>
        <v>1.2475586809573525E-2</v>
      </c>
      <c r="V93" s="336">
        <f t="shared" si="139"/>
        <v>1.1986115138846216E-2</v>
      </c>
      <c r="W93" s="336">
        <f t="shared" si="139"/>
        <v>1.0854636668302805E-2</v>
      </c>
      <c r="X93" s="336">
        <f t="shared" si="139"/>
        <v>1.8713182754267116E-2</v>
      </c>
      <c r="Y93" s="336">
        <f t="shared" si="139"/>
        <v>1.8840710352003874E-2</v>
      </c>
      <c r="Z93" s="336">
        <f t="shared" si="139"/>
        <v>1.899736344464608E-2</v>
      </c>
      <c r="AA93" s="336">
        <f t="shared" si="139"/>
        <v>1.9140231862029303E-2</v>
      </c>
      <c r="AB93" s="336">
        <f t="shared" si="139"/>
        <v>1.9230273287623133E-2</v>
      </c>
      <c r="AC93" s="336">
        <f t="shared" si="139"/>
        <v>1.9277118076879762E-2</v>
      </c>
      <c r="AD93" s="336">
        <f t="shared" si="139"/>
        <v>1.9389164423110703E-2</v>
      </c>
      <c r="AE93" s="336">
        <f t="shared" ref="AE93:AL93" si="140">AE46/AE$49</f>
        <v>1.9556900874127554E-2</v>
      </c>
      <c r="AF93" s="336">
        <f t="shared" si="140"/>
        <v>1.9736049963206881E-2</v>
      </c>
      <c r="AG93" s="336">
        <f t="shared" si="140"/>
        <v>1.9894683976619497E-2</v>
      </c>
      <c r="AH93" s="336">
        <f t="shared" si="140"/>
        <v>2.0037856512665465E-2</v>
      </c>
      <c r="AI93" s="336">
        <f t="shared" si="140"/>
        <v>2.0179690696633879E-2</v>
      </c>
      <c r="AJ93" s="336">
        <f t="shared" si="140"/>
        <v>2.0317359986777472E-2</v>
      </c>
      <c r="AK93" s="336">
        <f t="shared" si="140"/>
        <v>2.0447003094355574E-2</v>
      </c>
      <c r="AL93" s="336">
        <f t="shared" si="140"/>
        <v>2.0583556766746558E-2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0.10658262379760806</v>
      </c>
      <c r="N94" s="336">
        <f t="shared" si="141"/>
        <v>0.1103705416858652</v>
      </c>
      <c r="O94" s="336">
        <f t="shared" si="141"/>
        <v>0.1099474251860601</v>
      </c>
      <c r="P94" s="336">
        <f t="shared" si="141"/>
        <v>0.10559348786611641</v>
      </c>
      <c r="Q94" s="336">
        <f t="shared" si="141"/>
        <v>0.10806757362552036</v>
      </c>
      <c r="R94" s="336">
        <f t="shared" si="141"/>
        <v>0.10647031466482018</v>
      </c>
      <c r="S94" s="336">
        <f t="shared" si="141"/>
        <v>0.10339904943061866</v>
      </c>
      <c r="T94" s="336">
        <f t="shared" si="141"/>
        <v>0.1032982029411374</v>
      </c>
      <c r="U94" s="336">
        <f t="shared" si="141"/>
        <v>0.1035779105134325</v>
      </c>
      <c r="V94" s="336">
        <f t="shared" si="141"/>
        <v>0.10307586131055467</v>
      </c>
      <c r="W94" s="336">
        <f t="shared" si="141"/>
        <v>9.6248017626103036E-2</v>
      </c>
      <c r="X94" s="336">
        <f t="shared" si="141"/>
        <v>8.8197086389072046E-2</v>
      </c>
      <c r="Y94" s="336">
        <f t="shared" si="141"/>
        <v>8.7734252127276063E-2</v>
      </c>
      <c r="Z94" s="336">
        <f t="shared" si="141"/>
        <v>8.7097677317012706E-2</v>
      </c>
      <c r="AA94" s="336">
        <f t="shared" si="141"/>
        <v>8.643069329650932E-2</v>
      </c>
      <c r="AB94" s="336">
        <f t="shared" si="141"/>
        <v>8.5749728884437076E-2</v>
      </c>
      <c r="AC94" s="336">
        <f t="shared" si="141"/>
        <v>8.5087304864116642E-2</v>
      </c>
      <c r="AD94" s="336">
        <f t="shared" si="141"/>
        <v>8.4362473126755183E-2</v>
      </c>
      <c r="AE94" s="336">
        <f t="shared" ref="AE94:AL94" si="142">AE47/AE$49</f>
        <v>8.3568505717125222E-2</v>
      </c>
      <c r="AF94" s="336">
        <f t="shared" si="142"/>
        <v>8.2785261169553079E-2</v>
      </c>
      <c r="AG94" s="336">
        <f t="shared" si="142"/>
        <v>8.1993542940590691E-2</v>
      </c>
      <c r="AH94" s="336">
        <f t="shared" si="142"/>
        <v>8.1219732413618476E-2</v>
      </c>
      <c r="AI94" s="336">
        <f t="shared" si="142"/>
        <v>8.0449521274340213E-2</v>
      </c>
      <c r="AJ94" s="336">
        <f t="shared" si="142"/>
        <v>7.9737936976729845E-2</v>
      </c>
      <c r="AK94" s="336">
        <f t="shared" si="142"/>
        <v>7.8972587270199679E-2</v>
      </c>
      <c r="AL94" s="336">
        <f t="shared" si="142"/>
        <v>7.8105605413133175E-2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Brighton and Hove East Sussex West Sussex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Brighton and Hove East Sussex West Sussex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Brighton and Hove East Sussex West Sussex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Brighton and Hove East Sussex West Sussex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Brighton and Hove East Sussex West Sussex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Brighton and Hove East Sussex West Sussex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Brighton and Hove East Sussex West Sussex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Brighton and Hove East Sussex West Sussex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Brighton and Hove East Sussex West Sussex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Brighton and Hove East Sussex West Sussex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Brighton and Hove East Sussex West Sussex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Brighton and Hove East Sussex West Sussex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Brighton and Hove East Sussex West Sussex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12.724148016835301</v>
      </c>
      <c r="Y4" s="11">
        <f>'Occ T1'!D8-'Occ T1'!C8</f>
        <v>0.20977457777371455</v>
      </c>
      <c r="Z4" s="11">
        <f>'Occ T1'!E8-'Occ T1'!D8</f>
        <v>-5.1633444454974438</v>
      </c>
      <c r="AA4" s="11">
        <f>'Occ T1'!F8-'Occ T1'!E8</f>
        <v>9.0628940552581696</v>
      </c>
      <c r="AB4" s="11">
        <f>'Occ T1'!D8-'Occ T1'!B8</f>
        <v>12.933922594609015</v>
      </c>
      <c r="AC4" s="11">
        <f>'Occ T1'!F8-'Occ T1'!D8</f>
        <v>3.8995496097607258</v>
      </c>
    </row>
    <row r="5" spans="1:29" x14ac:dyDescent="0.2">
      <c r="W5" s="10" t="str">
        <f>name!E5</f>
        <v>Professional occupations</v>
      </c>
      <c r="X5" s="11">
        <f>'Occ T1'!C9-'Occ T1'!B9</f>
        <v>22.560700662415456</v>
      </c>
      <c r="Y5" s="11">
        <f>'Occ T1'!D9-'Occ T1'!C9</f>
        <v>5.5894048263961906</v>
      </c>
      <c r="Z5" s="11">
        <f>'Occ T1'!E9-'Occ T1'!D9</f>
        <v>13.184290906032317</v>
      </c>
      <c r="AA5" s="11">
        <f>'Occ T1'!F9-'Occ T1'!E9</f>
        <v>17.734850998822509</v>
      </c>
      <c r="AB5" s="11">
        <f>'Occ T1'!D9-'Occ T1'!B9</f>
        <v>28.150105488811647</v>
      </c>
      <c r="AC5" s="11">
        <f>'Occ T1'!F9-'Occ T1'!D9</f>
        <v>30.919141904854825</v>
      </c>
    </row>
    <row r="6" spans="1:29" x14ac:dyDescent="0.2">
      <c r="W6" s="10" t="str">
        <f>name!E6</f>
        <v>Associate professional occupations</v>
      </c>
      <c r="X6" s="11">
        <f>'Occ T1'!C10-'Occ T1'!B10</f>
        <v>6.4076504812109931</v>
      </c>
      <c r="Y6" s="11">
        <f>'Occ T1'!D10-'Occ T1'!C10</f>
        <v>4.1189322161016406</v>
      </c>
      <c r="Z6" s="11">
        <f>'Occ T1'!E10-'Occ T1'!D10</f>
        <v>5.7246485063509311</v>
      </c>
      <c r="AA6" s="11">
        <f>'Occ T1'!F10-'Occ T1'!E10</f>
        <v>9.441159731512883</v>
      </c>
      <c r="AB6" s="11">
        <f>'Occ T1'!D10-'Occ T1'!B10</f>
        <v>10.526582697312634</v>
      </c>
      <c r="AC6" s="11">
        <f>'Occ T1'!F10-'Occ T1'!D10</f>
        <v>15.165808237863814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-3.0654553400732993</v>
      </c>
      <c r="Y7" s="11">
        <f>'Occ T1'!D11-'Occ T1'!C11</f>
        <v>0.91378472006050515</v>
      </c>
      <c r="Z7" s="11">
        <f>'Occ T1'!E11-'Occ T1'!D11</f>
        <v>-0.51462196215972256</v>
      </c>
      <c r="AA7" s="11">
        <f>'Occ T1'!F11-'Occ T1'!E11</f>
        <v>-8.03692113238057</v>
      </c>
      <c r="AB7" s="11">
        <f>'Occ T1'!D11-'Occ T1'!B11</f>
        <v>-2.1516706200127942</v>
      </c>
      <c r="AC7" s="11">
        <f>'Occ T1'!F11-'Occ T1'!D11</f>
        <v>-8.5515430945402926</v>
      </c>
    </row>
    <row r="8" spans="1:29" x14ac:dyDescent="0.2">
      <c r="W8" s="10" t="str">
        <f>name!E8</f>
        <v>Skilled trades occupations</v>
      </c>
      <c r="X8" s="11">
        <f>'Occ T1'!C12-'Occ T1'!B12</f>
        <v>0.12690246842379338</v>
      </c>
      <c r="Y8" s="11">
        <f>'Occ T1'!D12-'Occ T1'!C12</f>
        <v>-10.506219222333996</v>
      </c>
      <c r="Z8" s="11">
        <f>'Occ T1'!E12-'Occ T1'!D12</f>
        <v>2.1077924766842244</v>
      </c>
      <c r="AA8" s="11">
        <f>'Occ T1'!F12-'Occ T1'!E12</f>
        <v>-1.0254977277548676</v>
      </c>
      <c r="AB8" s="11">
        <f>'Occ T1'!D12-'Occ T1'!B12</f>
        <v>-10.379316753910203</v>
      </c>
      <c r="AC8" s="11">
        <f>'Occ T1'!F12-'Occ T1'!D12</f>
        <v>1.0822947489293568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3.065649303006424</v>
      </c>
      <c r="Y9" s="11">
        <f>'Occ T1'!D13-'Occ T1'!C13</f>
        <v>-4.4520537983259914</v>
      </c>
      <c r="Z9" s="11">
        <f>'Occ T1'!E13-'Occ T1'!D13</f>
        <v>0.55333428132937001</v>
      </c>
      <c r="AA9" s="11">
        <f>'Occ T1'!F13-'Occ T1'!E13</f>
        <v>4.1973701423597873</v>
      </c>
      <c r="AB9" s="11">
        <f>'Occ T1'!D13-'Occ T1'!B13</f>
        <v>-1.3864044953195673</v>
      </c>
      <c r="AC9" s="11">
        <f>'Occ T1'!F13-'Occ T1'!D13</f>
        <v>4.7507044236891574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-0.8513598502770634</v>
      </c>
      <c r="Y10" s="11">
        <f>'Occ T1'!D14-'Occ T1'!C14</f>
        <v>4.9646713011426868E-2</v>
      </c>
      <c r="Z10" s="11">
        <f>'Occ T1'!E14-'Occ T1'!D14</f>
        <v>0.9767152542110864</v>
      </c>
      <c r="AA10" s="11">
        <f>'Occ T1'!F14-'Occ T1'!E14</f>
        <v>0.35585375915916018</v>
      </c>
      <c r="AB10" s="11">
        <f>'Occ T1'!D14-'Occ T1'!B14</f>
        <v>-0.80171313726563653</v>
      </c>
      <c r="AC10" s="11">
        <f>'Occ T1'!F14-'Occ T1'!D14</f>
        <v>1.3325690133702466</v>
      </c>
    </row>
    <row r="11" spans="1:29" x14ac:dyDescent="0.2">
      <c r="W11" s="10" t="str">
        <f>name!E11</f>
        <v>Process, plant and machine operatives</v>
      </c>
      <c r="X11" s="11">
        <f>'Occ T1'!C15-'Occ T1'!B15</f>
        <v>4.4653966526178905</v>
      </c>
      <c r="Y11" s="11">
        <f>'Occ T1'!D15-'Occ T1'!C15</f>
        <v>-7.564601159565278</v>
      </c>
      <c r="Z11" s="11">
        <f>'Occ T1'!E15-'Occ T1'!D15</f>
        <v>0.33085816612872776</v>
      </c>
      <c r="AA11" s="11">
        <f>'Occ T1'!F15-'Occ T1'!E15</f>
        <v>-1.4631829161175105</v>
      </c>
      <c r="AB11" s="11">
        <f>'Occ T1'!D15-'Occ T1'!B15</f>
        <v>-3.0992045069473875</v>
      </c>
      <c r="AC11" s="11">
        <f>'Occ T1'!F15-'Occ T1'!D15</f>
        <v>-1.1323247499887827</v>
      </c>
    </row>
    <row r="12" spans="1:29" x14ac:dyDescent="0.2">
      <c r="W12" s="10" t="str">
        <f>name!E12</f>
        <v>Elementary occupations</v>
      </c>
      <c r="X12" s="11">
        <f>'Occ T1'!C16-'Occ T1'!B16</f>
        <v>0.73136760584053206</v>
      </c>
      <c r="Y12" s="11">
        <f>'Occ T1'!D16-'Occ T1'!C16</f>
        <v>-9.2656688731185142</v>
      </c>
      <c r="Z12" s="11">
        <f>'Occ T1'!E16-'Occ T1'!D16</f>
        <v>-2.667318307985056E-2</v>
      </c>
      <c r="AA12" s="11">
        <f>'Occ T1'!F16-'Occ T1'!E16</f>
        <v>-2.8215269108592906</v>
      </c>
      <c r="AB12" s="11">
        <f>'Occ T1'!D16-'Occ T1'!B16</f>
        <v>-8.5343012672779821</v>
      </c>
      <c r="AC12" s="11">
        <f>'Occ T1'!F16-'Occ T1'!D16</f>
        <v>-2.8482000939391412</v>
      </c>
    </row>
    <row r="14" spans="1:29" x14ac:dyDescent="0.2">
      <c r="W14" s="10" t="str">
        <f>name!E3</f>
        <v>All occupations</v>
      </c>
      <c r="X14" s="11">
        <f>'Occ T1'!C18-'Occ T1'!B18</f>
        <v>46.165000000000077</v>
      </c>
      <c r="Y14" s="11">
        <f>'Occ T1'!D18-'Occ T1'!C18</f>
        <v>-20.907000000000494</v>
      </c>
      <c r="Z14" s="11">
        <f>'Occ T1'!E18-'Occ T1'!D18</f>
        <v>17.172999999999661</v>
      </c>
      <c r="AA14" s="11">
        <f>'Occ T1'!F18-'Occ T1'!E18</f>
        <v>27.445000000000391</v>
      </c>
      <c r="AB14" s="11">
        <f>'Occ T1'!D18-'Occ T1'!B18</f>
        <v>25.257999999999583</v>
      </c>
      <c r="AC14" s="11">
        <f>'Occ T1'!F18-'Occ T1'!D18</f>
        <v>44.618000000000052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-20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Brighton and Hove East Sussex West Sussex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3.8995496097607258</v>
      </c>
      <c r="O3" s="11">
        <f>'Occ T1'!AB64</f>
        <v>4.848999461967999</v>
      </c>
      <c r="P3" s="11">
        <f>'Occ T1'!Q64</f>
        <v>-0.9494498522072945</v>
      </c>
    </row>
    <row r="4" spans="1:16" x14ac:dyDescent="0.2">
      <c r="M4" s="10" t="str">
        <f>name!E5</f>
        <v>Professional occupations</v>
      </c>
      <c r="N4" s="11">
        <f>'Occ T1'!F65</f>
        <v>30.919141904854825</v>
      </c>
      <c r="O4" s="11">
        <f>'Occ T1'!AB65</f>
        <v>12.816867816438645</v>
      </c>
      <c r="P4" s="11">
        <f>'Occ T1'!Q65</f>
        <v>18.102274088416138</v>
      </c>
    </row>
    <row r="5" spans="1:16" x14ac:dyDescent="0.2">
      <c r="M5" s="10" t="str">
        <f>name!E6</f>
        <v>Associate professional occupations</v>
      </c>
      <c r="N5" s="11">
        <f>'Occ T1'!F66</f>
        <v>15.165808237863814</v>
      </c>
      <c r="O5" s="11">
        <f>'Occ T1'!AB66</f>
        <v>15.392104885334746</v>
      </c>
      <c r="P5" s="11">
        <f>'Occ T1'!Q66</f>
        <v>-0.22629664747098133</v>
      </c>
    </row>
    <row r="6" spans="1:16" x14ac:dyDescent="0.2">
      <c r="M6" s="10" t="str">
        <f>name!E7</f>
        <v>Administrative and secretarial occupations</v>
      </c>
      <c r="N6" s="11">
        <f>'Occ T1'!F67</f>
        <v>-8.5515430945402926</v>
      </c>
      <c r="O6" s="11">
        <f>'Occ T1'!AB67</f>
        <v>-10.734350502071571</v>
      </c>
      <c r="P6" s="11">
        <f>'Occ T1'!Q67</f>
        <v>2.1828074075311825</v>
      </c>
    </row>
    <row r="7" spans="1:16" x14ac:dyDescent="0.2">
      <c r="M7" s="10" t="str">
        <f>name!E8</f>
        <v>Skilled trades occupations</v>
      </c>
      <c r="N7" s="11">
        <f>'Occ T1'!F68</f>
        <v>1.0822947489293568</v>
      </c>
      <c r="O7" s="11">
        <f>'Occ T1'!AB68</f>
        <v>2.8010014381389716</v>
      </c>
      <c r="P7" s="11">
        <f>'Occ T1'!Q68</f>
        <v>-1.7187066892096396</v>
      </c>
    </row>
    <row r="8" spans="1:16" x14ac:dyDescent="0.2">
      <c r="M8" s="10" t="str">
        <f>name!E9</f>
        <v>Caring, leisure and other service occupations</v>
      </c>
      <c r="N8" s="11">
        <f>'Occ T1'!F69</f>
        <v>4.7507044236891574</v>
      </c>
      <c r="O8" s="11">
        <f>'Occ T1'!AB69</f>
        <v>5.6699649806034813E-2</v>
      </c>
      <c r="P8" s="11">
        <f>'Occ T1'!Q69</f>
        <v>4.6940047738830515</v>
      </c>
    </row>
    <row r="9" spans="1:16" x14ac:dyDescent="0.2">
      <c r="M9" s="10" t="str">
        <f>name!E10</f>
        <v>Sales and customer service occupations</v>
      </c>
      <c r="N9" s="11">
        <f>'Occ T1'!F70</f>
        <v>1.3325690133702466</v>
      </c>
      <c r="O9" s="11">
        <f>'Occ T1'!AB70</f>
        <v>-1.1210417001403883</v>
      </c>
      <c r="P9" s="11">
        <f>'Occ T1'!Q70</f>
        <v>2.453610713510713</v>
      </c>
    </row>
    <row r="10" spans="1:16" x14ac:dyDescent="0.2">
      <c r="M10" s="10" t="str">
        <f>name!E11</f>
        <v>Process, plant and machine operatives</v>
      </c>
      <c r="N10" s="11">
        <f>'Occ T1'!F71</f>
        <v>-1.1323247499887827</v>
      </c>
      <c r="O10" s="11">
        <f>'Occ T1'!AB71</f>
        <v>1.3832827867027877</v>
      </c>
      <c r="P10" s="11">
        <f>'Occ T1'!Q71</f>
        <v>-2.5156075366915829</v>
      </c>
    </row>
    <row r="11" spans="1:16" x14ac:dyDescent="0.2">
      <c r="M11" s="10" t="str">
        <f>name!E12</f>
        <v>Elementary occupations</v>
      </c>
      <c r="N11" s="11">
        <f>'Occ T1'!F72</f>
        <v>-2.8482000939391412</v>
      </c>
      <c r="O11" s="11">
        <f>'Occ T1'!AB72</f>
        <v>-1.9362322304251407</v>
      </c>
      <c r="P11" s="11">
        <f>'Occ T1'!Q72</f>
        <v>-0.91196786351417813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44.618000000000052</v>
      </c>
      <c r="O13" s="11">
        <f>'Occ T1'!AB74</f>
        <v>23.507331605752029</v>
      </c>
      <c r="P13" s="11">
        <f>'Occ T1'!Q74</f>
        <v>21.110668394247398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Brighton and Hove East Sussex West Sussex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2.1083469366315235</v>
      </c>
      <c r="O3" s="11">
        <f>'Occ T5'!H44</f>
        <v>3.0580379261281667</v>
      </c>
      <c r="P3" s="11">
        <f>'Occ T5'!G44</f>
        <v>-1.2668352529988312</v>
      </c>
    </row>
    <row r="4" spans="1:16" x14ac:dyDescent="0.2">
      <c r="M4" s="10" t="str">
        <f>name!E5</f>
        <v>Professional occupations</v>
      </c>
      <c r="N4" s="11">
        <f>'Occ T5'!I45</f>
        <v>0.19465873796812261</v>
      </c>
      <c r="O4" s="11">
        <f>'Occ T5'!H45</f>
        <v>5.8563819662282057</v>
      </c>
      <c r="P4" s="11">
        <f>'Occ T5'!G45</f>
        <v>24.868101200658515</v>
      </c>
    </row>
    <row r="5" spans="1:16" x14ac:dyDescent="0.2">
      <c r="M5" s="10" t="str">
        <f>name!E6</f>
        <v>Associate professional occupations</v>
      </c>
      <c r="N5" s="11">
        <f>'Occ T5'!I46</f>
        <v>1.3689982620835899</v>
      </c>
      <c r="O5" s="11">
        <f>'Occ T5'!H46</f>
        <v>4.9801300463821327</v>
      </c>
      <c r="P5" s="11">
        <f>'Occ T5'!G46</f>
        <v>8.8166799293980205</v>
      </c>
    </row>
    <row r="6" spans="1:16" x14ac:dyDescent="0.2">
      <c r="M6" s="10" t="str">
        <f>name!E7</f>
        <v>Administrative and secretarial occupations</v>
      </c>
      <c r="N6" s="11">
        <f>'Occ T5'!I47</f>
        <v>0.23608540525973076</v>
      </c>
      <c r="O6" s="11">
        <f>'Occ T5'!H47</f>
        <v>-5.51690084049687</v>
      </c>
      <c r="P6" s="11">
        <f>'Occ T5'!G47</f>
        <v>-3.2707276593031835</v>
      </c>
    </row>
    <row r="7" spans="1:16" x14ac:dyDescent="0.2">
      <c r="M7" s="10" t="str">
        <f>name!E8</f>
        <v>Skilled trades occupations</v>
      </c>
      <c r="N7" s="11">
        <f>'Occ T5'!I48</f>
        <v>2.9456927116922174</v>
      </c>
      <c r="O7" s="11">
        <f>'Occ T5'!H48</f>
        <v>2.2880174276324539</v>
      </c>
      <c r="P7" s="11">
        <f>'Occ T5'!G48</f>
        <v>-4.1514153903953357</v>
      </c>
    </row>
    <row r="8" spans="1:16" x14ac:dyDescent="0.2">
      <c r="M8" s="10" t="str">
        <f>name!E9</f>
        <v>Caring, leisure and other service occupations</v>
      </c>
      <c r="N8" s="11">
        <f>'Occ T5'!I49</f>
        <v>1.2750847786823876</v>
      </c>
      <c r="O8" s="11">
        <f>'Occ T5'!H49</f>
        <v>-0.79453866218307923</v>
      </c>
      <c r="P8" s="11">
        <f>'Occ T5'!G49</f>
        <v>4.2701583071897673</v>
      </c>
    </row>
    <row r="9" spans="1:16" x14ac:dyDescent="0.2">
      <c r="M9" s="10" t="str">
        <f>name!E10</f>
        <v>Sales and customer service occupations</v>
      </c>
      <c r="N9" s="11">
        <f>'Occ T5'!I50</f>
        <v>-0.44021354554012948</v>
      </c>
      <c r="O9" s="11">
        <f>'Occ T5'!H50</f>
        <v>1.7234988381533825</v>
      </c>
      <c r="P9" s="11">
        <f>'Occ T5'!G50</f>
        <v>4.9283720757070881E-2</v>
      </c>
    </row>
    <row r="10" spans="1:16" x14ac:dyDescent="0.2">
      <c r="M10" s="10" t="str">
        <f>name!E11</f>
        <v>Process, plant and machine operatives</v>
      </c>
      <c r="N10" s="11">
        <f>'Occ T5'!I51</f>
        <v>1.1411201686909536</v>
      </c>
      <c r="O10" s="11">
        <f>'Occ T5'!H51</f>
        <v>2.0677484935113837</v>
      </c>
      <c r="P10" s="11">
        <f>'Occ T5'!G51</f>
        <v>-4.3411934121911386</v>
      </c>
    </row>
    <row r="11" spans="1:16" x14ac:dyDescent="0.2">
      <c r="M11" s="10" t="str">
        <f>name!E12</f>
        <v>Elementary occupations</v>
      </c>
      <c r="N11" s="11">
        <f>'Occ T5'!I52</f>
        <v>1.3603836187430876</v>
      </c>
      <c r="O11" s="11">
        <f>'Occ T5'!H52</f>
        <v>-5.488378206667754</v>
      </c>
      <c r="P11" s="11">
        <f>'Occ T5'!G52</f>
        <v>1.2797944939853281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10.190157074211484</v>
      </c>
      <c r="O13" s="11">
        <f>'Occ T5'!H54</f>
        <v>8.1739969886879749</v>
      </c>
      <c r="P13" s="11">
        <f>'Occ T5'!G54</f>
        <v>26.253845937100152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0.66600848287118986</v>
      </c>
      <c r="O18" s="11">
        <f>'Occ T5'!AN44</f>
        <v>2.8232649169810973</v>
      </c>
      <c r="P18" s="11">
        <f>'Occ T5'!AM44</f>
        <v>1.3597260621157368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1.0949922363652362</v>
      </c>
      <c r="O19" s="11">
        <f>'Occ T5'!AN45</f>
        <v>2.3445294167680224</v>
      </c>
      <c r="P19" s="11">
        <f>'Occ T5'!AM45</f>
        <v>9.3773461633053827</v>
      </c>
    </row>
    <row r="20" spans="13:16" x14ac:dyDescent="0.2">
      <c r="M20" s="10" t="str">
        <f t="shared" si="0"/>
        <v>Associate professional occupations</v>
      </c>
      <c r="N20" s="11">
        <f>'Occ T5'!AO46</f>
        <v>0.64796301605256801</v>
      </c>
      <c r="O20" s="11">
        <f>'Occ T5'!AN46</f>
        <v>4.4456881268308095</v>
      </c>
      <c r="P20" s="11">
        <f>'Occ T5'!AM46</f>
        <v>10.298453742451404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-0.13939985063136984</v>
      </c>
      <c r="O21" s="11">
        <f>'Occ T5'!AN47</f>
        <v>-5.0698820059480205</v>
      </c>
      <c r="P21" s="11">
        <f>'Occ T5'!AM47</f>
        <v>-5.5250686454921443</v>
      </c>
    </row>
    <row r="22" spans="13:16" x14ac:dyDescent="0.2">
      <c r="M22" s="10" t="str">
        <f t="shared" si="0"/>
        <v>Skilled trades occupations</v>
      </c>
      <c r="N22" s="11">
        <f>'Occ T5'!AO48</f>
        <v>0.79362348392902815</v>
      </c>
      <c r="O22" s="11">
        <f>'Occ T5'!AN48</f>
        <v>0.98203046862100107</v>
      </c>
      <c r="P22" s="11">
        <f>'Occ T5'!AM48</f>
        <v>1.025347485588946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0.78587651979885109</v>
      </c>
      <c r="O23" s="11">
        <f>'Occ T5'!AN49</f>
        <v>-2.8811069974405896</v>
      </c>
      <c r="P23" s="11">
        <f>'Occ T5'!AM49</f>
        <v>2.1519301274478018</v>
      </c>
    </row>
    <row r="24" spans="13:16" x14ac:dyDescent="0.2">
      <c r="M24" s="10" t="str">
        <f t="shared" si="0"/>
        <v>Sales and customer service occupations</v>
      </c>
      <c r="N24" s="11">
        <f>'Occ T5'!AO50</f>
        <v>-0.34426763093300672</v>
      </c>
      <c r="O24" s="11">
        <f>'Occ T5'!AN50</f>
        <v>0.13198496927030945</v>
      </c>
      <c r="P24" s="11">
        <f>'Occ T5'!AM50</f>
        <v>-0.90875903847771156</v>
      </c>
    </row>
    <row r="25" spans="13:16" x14ac:dyDescent="0.2">
      <c r="M25" s="10" t="str">
        <f t="shared" si="0"/>
        <v>Process, plant and machine operatives</v>
      </c>
      <c r="N25" s="11">
        <f>'Occ T5'!AO51</f>
        <v>0.19638639514530465</v>
      </c>
      <c r="O25" s="11">
        <f>'Occ T5'!AN51</f>
        <v>1.1614372939669564</v>
      </c>
      <c r="P25" s="11">
        <f>'Occ T5'!AM51</f>
        <v>2.5459097590535329E-2</v>
      </c>
    </row>
    <row r="26" spans="13:16" x14ac:dyDescent="0.2">
      <c r="M26" s="10" t="str">
        <f t="shared" si="0"/>
        <v>Elementary occupations</v>
      </c>
      <c r="N26" s="11">
        <f>'Occ T5'!AO52</f>
        <v>0.65067575579369974</v>
      </c>
      <c r="O26" s="11">
        <f>'Occ T5'!AN52</f>
        <v>-3.9130539968490545</v>
      </c>
      <c r="P26" s="11">
        <f>'Occ T5'!AM52</f>
        <v>1.3261460106302181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4.3518584083915002</v>
      </c>
      <c r="O28" s="11">
        <f>'Occ T5'!AN54</f>
        <v>2.4892192200553609E-2</v>
      </c>
      <c r="P28" s="11">
        <f>'Occ T5'!AM54</f>
        <v>19.130581005160138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1.4423384537603265</v>
      </c>
      <c r="O33" s="11">
        <f>'Occ T5'!X44</f>
        <v>0.23477300914706412</v>
      </c>
      <c r="P33" s="11">
        <f>'Occ T5'!W44</f>
        <v>-2.6265613151146283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-0.90033349839712429</v>
      </c>
      <c r="O34" s="11">
        <f>'Occ T5'!X45</f>
        <v>3.5118525494601656</v>
      </c>
      <c r="P34" s="11">
        <f>'Occ T5'!W45</f>
        <v>15.490755037353097</v>
      </c>
    </row>
    <row r="35" spans="1:16" x14ac:dyDescent="0.2">
      <c r="M35" s="10" t="str">
        <f t="shared" si="1"/>
        <v>Associate professional occupations</v>
      </c>
      <c r="N35" s="11">
        <f>'Occ T5'!Y46</f>
        <v>0.72103524603103075</v>
      </c>
      <c r="O35" s="11">
        <f>'Occ T5'!X46</f>
        <v>0.53444191955131704</v>
      </c>
      <c r="P35" s="11">
        <f>'Occ T5'!W46</f>
        <v>-1.4817738130533655</v>
      </c>
    </row>
    <row r="36" spans="1:16" x14ac:dyDescent="0.2">
      <c r="M36" s="10" t="str">
        <f t="shared" si="1"/>
        <v>Administrative and secretarial occupations</v>
      </c>
      <c r="N36" s="11">
        <f>'Occ T5'!Y47</f>
        <v>0.37548525589109705</v>
      </c>
      <c r="O36" s="11">
        <f>'Occ T5'!X47</f>
        <v>-0.44701883454887303</v>
      </c>
      <c r="P36" s="11">
        <f>'Occ T5'!W47</f>
        <v>2.2543409861889678</v>
      </c>
    </row>
    <row r="37" spans="1:16" x14ac:dyDescent="0.2">
      <c r="M37" s="10" t="str">
        <f t="shared" si="1"/>
        <v>Skilled trades occupations</v>
      </c>
      <c r="N37" s="11">
        <f>'Occ T5'!Y48</f>
        <v>2.1520692277631817</v>
      </c>
      <c r="O37" s="11">
        <f>'Occ T5'!X48</f>
        <v>1.3059869590114515</v>
      </c>
      <c r="P37" s="11">
        <f>'Occ T5'!W48</f>
        <v>-5.1767628759842914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0.4892082588835347</v>
      </c>
      <c r="O38" s="11">
        <f>'Occ T5'!X49</f>
        <v>2.0865683352575326</v>
      </c>
      <c r="P38" s="11">
        <f>'Occ T5'!W49</f>
        <v>2.118228179741962</v>
      </c>
    </row>
    <row r="39" spans="1:16" x14ac:dyDescent="0.2">
      <c r="M39" s="10" t="str">
        <f t="shared" si="1"/>
        <v>Sales and customer service occupations</v>
      </c>
      <c r="N39" s="11">
        <f>'Occ T5'!Y50</f>
        <v>-9.5945914607123983E-2</v>
      </c>
      <c r="O39" s="11">
        <f>'Occ T5'!X50</f>
        <v>1.5915138688830748</v>
      </c>
      <c r="P39" s="11">
        <f>'Occ T5'!W50</f>
        <v>0.95804275923478066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Brighton and Hove East Sussex West Sussex</v>
      </c>
      <c r="M40" s="10" t="str">
        <f t="shared" si="1"/>
        <v>Process, plant and machine operatives</v>
      </c>
      <c r="N40" s="11">
        <f>'Occ T5'!Y51</f>
        <v>0.9447337735456518</v>
      </c>
      <c r="O40" s="11">
        <f>'Occ T5'!X51</f>
        <v>0.90631119954443129</v>
      </c>
      <c r="P40" s="11">
        <f>'Occ T5'!W51</f>
        <v>-4.3666525097816589</v>
      </c>
    </row>
    <row r="41" spans="1:16" x14ac:dyDescent="0.2">
      <c r="M41" s="10" t="str">
        <f t="shared" si="1"/>
        <v>Elementary occupations</v>
      </c>
      <c r="N41" s="11">
        <f>'Occ T5'!Y52</f>
        <v>0.70970786294939225</v>
      </c>
      <c r="O41" s="11">
        <f>'Occ T5'!X52</f>
        <v>-1.5753242098186888</v>
      </c>
      <c r="P41" s="11">
        <f>'Occ T5'!W52</f>
        <v>-4.6351516644890012E-2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5.8382986658199769</v>
      </c>
      <c r="O43" s="11">
        <f>'Occ T5'!X54</f>
        <v>8.1491047964874639</v>
      </c>
      <c r="P43" s="11">
        <f>'Occ T5'!W54</f>
        <v>7.1232649319400139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Brighton and Hove East Sussex West Sussex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Brighton and Hove East Sussex West Sussex, Brighton and Hove East Sussex West Sussex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10.75907541546705</v>
      </c>
      <c r="C5" s="11">
        <f>HLOOKUP(C$3,'Qual F1'!$M$4:$BW$14,11,FALSE)</f>
        <v>13.634877993634868</v>
      </c>
      <c r="D5" s="11">
        <f>HLOOKUP(D$3,'Qual F1'!$M$4:$BW$14,11,FALSE)</f>
        <v>14.663552408682818</v>
      </c>
      <c r="E5" s="11">
        <f>HLOOKUP(E$3,'Qual F1'!$M$4:$BW$14,11,FALSE)</f>
        <v>16.93496430976942</v>
      </c>
      <c r="F5" s="11">
        <f>HLOOKUP(F$3,'Qual F1'!$M$4:$BW$14,11,FALSE)</f>
        <v>21.45605776580166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77.352391384160583</v>
      </c>
      <c r="C6" s="11">
        <f>HLOOKUP(C$3,'Qual F1'!$M$4:$BW$14,10,FALSE)</f>
        <v>98.149723928764629</v>
      </c>
      <c r="D6" s="11">
        <f>HLOOKUP(D$3,'Qual F1'!$M$4:$BW$14,10,FALSE)</f>
        <v>105.42863265988238</v>
      </c>
      <c r="E6" s="11">
        <f>HLOOKUP(E$3,'Qual F1'!$M$4:$BW$14,10,FALSE)</f>
        <v>121.77487614135195</v>
      </c>
      <c r="F6" s="11">
        <f>HLOOKUP(F$3,'Qual F1'!$M$4:$BW$14,10,FALSE)</f>
        <v>154.27982221391613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166.68362190295744</v>
      </c>
      <c r="C7" s="11">
        <f>HLOOKUP(C$3,'Qual F1'!$M$4:$BW$14,9,FALSE)</f>
        <v>190.1609192616674</v>
      </c>
      <c r="D7" s="11">
        <f>HLOOKUP(D$3,'Qual F1'!$M$4:$BW$14,9,FALSE)</f>
        <v>188.83328972891493</v>
      </c>
      <c r="E7" s="11">
        <f>HLOOKUP(E$3,'Qual F1'!$M$4:$BW$14,9,FALSE)</f>
        <v>201.86844591504027</v>
      </c>
      <c r="F7" s="11">
        <f>HLOOKUP(F$3,'Qual F1'!$M$4:$BW$14,9,FALSE)</f>
        <v>232.31694346298525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50.521117651430373</v>
      </c>
      <c r="C8" s="11">
        <f>HLOOKUP(C$3,'Qual F1'!$M$4:$BW$14,8,FALSE)</f>
        <v>53.97780858641466</v>
      </c>
      <c r="D8" s="11">
        <f>HLOOKUP(D$3,'Qual F1'!$M$4:$BW$14,8,FALSE)</f>
        <v>53.348338260978259</v>
      </c>
      <c r="E8" s="11">
        <f>HLOOKUP(E$3,'Qual F1'!$M$4:$BW$14,8,FALSE)</f>
        <v>53.124232054127127</v>
      </c>
      <c r="F8" s="11">
        <f>HLOOKUP(F$3,'Qual F1'!$M$4:$BW$14,8,FALSE)</f>
        <v>58.778693228474836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46.83420340741025</v>
      </c>
      <c r="C9" s="11">
        <f>HLOOKUP(C$3,'Qual F1'!$M$4:$BW$14,7,FALSE)</f>
        <v>53.22303712329014</v>
      </c>
      <c r="D9" s="11">
        <f>HLOOKUP(D$3,'Qual F1'!$M$4:$BW$14,7,FALSE)</f>
        <v>53.107456531485361</v>
      </c>
      <c r="E9" s="11">
        <f>HLOOKUP(E$3,'Qual F1'!$M$4:$BW$14,7,FALSE)</f>
        <v>54.526347195685716</v>
      </c>
      <c r="F9" s="11">
        <f>HLOOKUP(F$3,'Qual F1'!$M$4:$BW$14,7,FALSE)</f>
        <v>62.092382380076266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172.46321376397492</v>
      </c>
      <c r="C10" s="11">
        <f>HLOOKUP(C$3,'Qual F1'!$M$4:$BW$14,6,FALSE)</f>
        <v>169.58695833244198</v>
      </c>
      <c r="D10" s="11">
        <f>HLOOKUP(D$3,'Qual F1'!$M$4:$BW$14,6,FALSE)</f>
        <v>176.05009218068591</v>
      </c>
      <c r="E10" s="11">
        <f>HLOOKUP(E$3,'Qual F1'!$M$4:$BW$14,6,FALSE)</f>
        <v>172.24909594010731</v>
      </c>
      <c r="F10" s="11">
        <f>HLOOKUP(F$3,'Qual F1'!$M$4:$BW$14,6,FALSE)</f>
        <v>171.37411108071797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167.15643976493456</v>
      </c>
      <c r="C11" s="11">
        <f>HLOOKUP(C$3,'Qual F1'!$M$4:$BW$14,5,FALSE)</f>
        <v>167.21282675278641</v>
      </c>
      <c r="D11" s="11">
        <f>HLOOKUP(D$3,'Qual F1'!$M$4:$BW$14,5,FALSE)</f>
        <v>152.39796436658071</v>
      </c>
      <c r="E11" s="11">
        <f>HLOOKUP(E$3,'Qual F1'!$M$4:$BW$14,5,FALSE)</f>
        <v>148.18475165861847</v>
      </c>
      <c r="F11" s="11">
        <f>HLOOKUP(F$3,'Qual F1'!$M$4:$BW$14,5,FALSE)</f>
        <v>125.02555780475178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112.90370481311793</v>
      </c>
      <c r="C12" s="11">
        <f>HLOOKUP(C$3,'Qual F1'!$M$4:$BW$14,4,FALSE)</f>
        <v>103.98812517250008</v>
      </c>
      <c r="D12" s="11">
        <f>HLOOKUP(D$3,'Qual F1'!$M$4:$BW$14,4,FALSE)</f>
        <v>89.725164159922429</v>
      </c>
      <c r="E12" s="11">
        <f>HLOOKUP(E$3,'Qual F1'!$M$4:$BW$14,4,FALSE)</f>
        <v>83.780056285727952</v>
      </c>
      <c r="F12" s="11">
        <f>HLOOKUP(F$3,'Qual F1'!$M$4:$BW$14,4,FALSE)</f>
        <v>55.957444726173613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31.959231896546942</v>
      </c>
      <c r="C13" s="11">
        <f>HLOOKUP(C$3,'Qual F1'!$M$4:$BW$14,3,FALSE)</f>
        <v>32.863722848500146</v>
      </c>
      <c r="D13" s="11">
        <f>HLOOKUP(D$3,'Qual F1'!$M$4:$BW$14,3,FALSE)</f>
        <v>28.336509702868508</v>
      </c>
      <c r="E13" s="11">
        <f>HLOOKUP(E$3,'Qual F1'!$M$4:$BW$14,3,FALSE)</f>
        <v>26.621230499572185</v>
      </c>
      <c r="F13" s="11">
        <f>HLOOKUP(F$3,'Qual F1'!$M$4:$BW$14,3,FALSE)</f>
        <v>25.22798733710388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836.63300000000004</v>
      </c>
      <c r="C15" s="11">
        <f t="shared" ref="C15:F15" si="0">SUM(C5:C13)</f>
        <v>882.79800000000046</v>
      </c>
      <c r="D15" s="11">
        <f t="shared" si="0"/>
        <v>861.89100000000133</v>
      </c>
      <c r="E15" s="11">
        <f t="shared" si="0"/>
        <v>879.06400000000042</v>
      </c>
      <c r="F15" s="11">
        <f t="shared" si="0"/>
        <v>906.50900000000138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1.2859970160712104</v>
      </c>
      <c r="C19" s="18">
        <f t="shared" si="1"/>
        <v>1.5445071232189993</v>
      </c>
      <c r="D19" s="18">
        <f t="shared" si="1"/>
        <v>1.7013233005893782</v>
      </c>
      <c r="E19" s="18">
        <f t="shared" si="1"/>
        <v>1.9264768332873841</v>
      </c>
      <c r="F19" s="18">
        <f t="shared" si="1"/>
        <v>2.3668885544215916</v>
      </c>
      <c r="G19" s="11"/>
    </row>
    <row r="20" spans="1:7" x14ac:dyDescent="0.2">
      <c r="A20" t="str">
        <f>$A6</f>
        <v>RQF7 Other higher degree</v>
      </c>
      <c r="B20" s="18">
        <f t="shared" si="1"/>
        <v>9.2456777803601558</v>
      </c>
      <c r="C20" s="18">
        <f t="shared" si="1"/>
        <v>11.118027445549783</v>
      </c>
      <c r="D20" s="18">
        <f t="shared" si="1"/>
        <v>12.232246613537235</v>
      </c>
      <c r="E20" s="18">
        <f t="shared" si="1"/>
        <v>13.852788436490618</v>
      </c>
      <c r="F20" s="18">
        <f t="shared" si="1"/>
        <v>17.019116436120978</v>
      </c>
      <c r="G20" s="11"/>
    </row>
    <row r="21" spans="1:7" x14ac:dyDescent="0.2">
      <c r="A21" t="str">
        <f>$A7</f>
        <v>RQF6 First degree</v>
      </c>
      <c r="B21" s="18">
        <f t="shared" si="1"/>
        <v>19.923146935748104</v>
      </c>
      <c r="C21" s="18">
        <f t="shared" si="1"/>
        <v>21.540705717691626</v>
      </c>
      <c r="D21" s="18">
        <f t="shared" si="1"/>
        <v>21.909184540610664</v>
      </c>
      <c r="E21" s="18">
        <f t="shared" si="1"/>
        <v>22.96402149502655</v>
      </c>
      <c r="F21" s="18">
        <f t="shared" si="1"/>
        <v>25.627648866474011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6.0386235842275369</v>
      </c>
      <c r="C22" s="18">
        <f t="shared" si="3"/>
        <v>6.1144008693285024</v>
      </c>
      <c r="D22" s="18">
        <f t="shared" si="3"/>
        <v>6.1896850368524765</v>
      </c>
      <c r="E22" s="18">
        <f t="shared" si="3"/>
        <v>6.0432723958809715</v>
      </c>
      <c r="F22" s="18">
        <f t="shared" si="3"/>
        <v>6.4840716670738789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5.5979388103756662</v>
      </c>
      <c r="C23" s="18">
        <f t="shared" si="4"/>
        <v>6.0289032285177484</v>
      </c>
      <c r="D23" s="18">
        <f t="shared" si="4"/>
        <v>6.1617369866358134</v>
      </c>
      <c r="E23" s="18">
        <f t="shared" si="4"/>
        <v>6.2027733129425942</v>
      </c>
      <c r="F23" s="18">
        <f t="shared" si="4"/>
        <v>6.8496156552307994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20.613962605344867</v>
      </c>
      <c r="C24" s="18">
        <f t="shared" si="5"/>
        <v>19.210165670112744</v>
      </c>
      <c r="D24" s="18">
        <f t="shared" si="5"/>
        <v>20.426027442064672</v>
      </c>
      <c r="E24" s="18">
        <f t="shared" si="5"/>
        <v>19.594602433964674</v>
      </c>
      <c r="F24" s="18">
        <f t="shared" si="5"/>
        <v>18.90484386594261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19.979661304889305</v>
      </c>
      <c r="C25" s="18">
        <f t="shared" si="6"/>
        <v>18.941233074019912</v>
      </c>
      <c r="D25" s="18">
        <f t="shared" si="6"/>
        <v>17.681814100226187</v>
      </c>
      <c r="E25" s="18">
        <f t="shared" si="6"/>
        <v>16.857106155936133</v>
      </c>
      <c r="F25" s="18">
        <f t="shared" si="6"/>
        <v>13.791981966505748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13.495009737019448</v>
      </c>
      <c r="C26" s="18">
        <f>C12/C$15*100</f>
        <v>11.779379333947293</v>
      </c>
      <c r="D26" s="18">
        <f t="shared" si="7"/>
        <v>10.410268138305458</v>
      </c>
      <c r="E26" s="18">
        <f t="shared" si="7"/>
        <v>9.5305980321942325</v>
      </c>
      <c r="F26" s="18">
        <f t="shared" si="7"/>
        <v>6.1728504323921252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3.8199822259637068</v>
      </c>
      <c r="C27" s="18">
        <f>C13/C$15*100</f>
        <v>3.7226775376133761</v>
      </c>
      <c r="D27" s="18">
        <f t="shared" si="8"/>
        <v>3.2877138411781144</v>
      </c>
      <c r="E27" s="18">
        <f t="shared" si="8"/>
        <v>3.0283609042768411</v>
      </c>
      <c r="F27" s="18">
        <f t="shared" si="8"/>
        <v>2.782982555838259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6.1009020286563187</v>
      </c>
      <c r="C33" s="18">
        <f t="shared" si="9"/>
        <v>7.5444343215110843</v>
      </c>
      <c r="D33" s="18">
        <f t="shared" si="9"/>
        <v>2.9221898464719676</v>
      </c>
      <c r="E33" s="18">
        <f t="shared" si="9"/>
        <v>2.3944846169630774</v>
      </c>
      <c r="F33" s="18">
        <f>IF(F$3-D$3 &lt;&gt; 0,(EXP(LN(F5/D5)/(F$3-D$3))-1)*100,0)</f>
        <v>2.5700850437383904</v>
      </c>
    </row>
    <row r="34" spans="1:6" x14ac:dyDescent="0.2">
      <c r="A34" t="str">
        <f>$A20</f>
        <v>RQF7 Other higher degree</v>
      </c>
      <c r="B34" s="18">
        <f t="shared" si="9"/>
        <v>6.1338294485246081</v>
      </c>
      <c r="C34" s="18">
        <f t="shared" si="9"/>
        <v>7.4161275648626956</v>
      </c>
      <c r="D34" s="18">
        <f t="shared" si="9"/>
        <v>2.9247508788258214</v>
      </c>
      <c r="E34" s="18">
        <f t="shared" si="9"/>
        <v>2.3941495659158152</v>
      </c>
      <c r="F34" s="18">
        <f t="shared" ref="F34:F43" si="10">IF(F$3-D$3 &lt;&gt; 0,(EXP(LN(F6/D6)/(F$3-D$3))-1)*100,0)</f>
        <v>2.5707120412319817</v>
      </c>
    </row>
    <row r="35" spans="1:6" x14ac:dyDescent="0.2">
      <c r="A35" t="str">
        <f>$A21</f>
        <v>RQF6 First degree</v>
      </c>
      <c r="B35" s="18">
        <f t="shared" si="9"/>
        <v>3.3491918224999084</v>
      </c>
      <c r="C35" s="18">
        <f t="shared" si="9"/>
        <v>-0.69816108268051513</v>
      </c>
      <c r="D35" s="18">
        <f t="shared" si="9"/>
        <v>1.3439846903397168</v>
      </c>
      <c r="E35" s="18">
        <f t="shared" si="9"/>
        <v>1.4147780570387791</v>
      </c>
      <c r="F35" s="18">
        <f t="shared" si="10"/>
        <v>1.3911747751359282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1.668303055784448</v>
      </c>
      <c r="C36" s="18">
        <f t="shared" ref="C36:E36" si="12">IF(D$3-C$3 &lt;&gt; 0,(EXP(LN(D8/C8)/(D$3-C$3))-1)*100,0)</f>
        <v>-1.166165025815491</v>
      </c>
      <c r="D36" s="18">
        <f t="shared" si="12"/>
        <v>-8.4157721535382812E-2</v>
      </c>
      <c r="E36" s="18">
        <f t="shared" si="12"/>
        <v>1.0165951476703627</v>
      </c>
      <c r="F36" s="18">
        <f t="shared" si="10"/>
        <v>0.64833666057828587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3.2485898678898284</v>
      </c>
      <c r="C37" s="18">
        <f t="shared" si="13"/>
        <v>-0.21716271383956931</v>
      </c>
      <c r="D37" s="18">
        <f t="shared" si="13"/>
        <v>0.52872638903840308</v>
      </c>
      <c r="E37" s="18">
        <f t="shared" si="13"/>
        <v>1.3078717425741404</v>
      </c>
      <c r="F37" s="18">
        <f t="shared" si="10"/>
        <v>1.0474879537805126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-0.41957074242919834</v>
      </c>
      <c r="C38" s="18">
        <f t="shared" si="14"/>
        <v>3.8111031129965944</v>
      </c>
      <c r="D38" s="18">
        <f t="shared" si="14"/>
        <v>-0.43558671435163232</v>
      </c>
      <c r="E38" s="18">
        <f t="shared" si="14"/>
        <v>-5.0914138960134192E-2</v>
      </c>
      <c r="F38" s="18">
        <f t="shared" si="10"/>
        <v>-0.1793031815719548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8.4321992675606694E-3</v>
      </c>
      <c r="C39" s="18">
        <f t="shared" si="15"/>
        <v>-8.8598839418632345</v>
      </c>
      <c r="D39" s="18">
        <f t="shared" si="15"/>
        <v>-0.55914033320413337</v>
      </c>
      <c r="E39" s="18">
        <f t="shared" si="15"/>
        <v>-1.6850577567939062</v>
      </c>
      <c r="F39" s="18">
        <f t="shared" si="10"/>
        <v>-1.3111755888395082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-2.0354633283839352</v>
      </c>
      <c r="C40" s="18">
        <f t="shared" si="16"/>
        <v>-13.715951690558537</v>
      </c>
      <c r="D40" s="18">
        <f t="shared" si="16"/>
        <v>-1.3617684733860713</v>
      </c>
      <c r="E40" s="18">
        <f t="shared" si="16"/>
        <v>-3.9556719054703926</v>
      </c>
      <c r="F40" s="18">
        <f t="shared" si="10"/>
        <v>-3.0987065314207252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0.7001474788947748</v>
      </c>
      <c r="C41" s="18">
        <f t="shared" si="17"/>
        <v>-13.775716057799748</v>
      </c>
      <c r="D41" s="18">
        <f t="shared" si="17"/>
        <v>-1.2410749891937911</v>
      </c>
      <c r="E41" s="18">
        <f t="shared" si="17"/>
        <v>-0.53610827931637184</v>
      </c>
      <c r="F41" s="18">
        <f t="shared" si="10"/>
        <v>-0.77165455322273369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1.3518283101180417</v>
      </c>
      <c r="C43" s="18">
        <f t="shared" ref="C43" si="18">IF(D$3-C$3 &lt;&gt; 0,(EXP(LN(D15/C15)/(D$3-C$3))-1)*100,0)</f>
        <v>-2.3682654469084796</v>
      </c>
      <c r="D43" s="18">
        <f>IF(E$3-D$3 &lt;&gt; 0,(EXP(LN(E15/D15)/(E$3-D$3))-1)*100,0)</f>
        <v>0.39535733316042876</v>
      </c>
      <c r="E43" s="18">
        <f>IF(F$3-E$3 &lt;&gt; 0,(EXP(LN(F15/E15)/(F$3-E$3))-1)*100,0)</f>
        <v>0.30790559242128701</v>
      </c>
      <c r="F43" s="18">
        <f t="shared" si="10"/>
        <v>0.33704770528932837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2.8758025781678178</v>
      </c>
      <c r="C47" s="27">
        <f>D5-C5</f>
        <v>1.0286744150479503</v>
      </c>
      <c r="D47" s="27">
        <f>E5-D5</f>
        <v>2.2714119010866014</v>
      </c>
      <c r="E47" s="27">
        <f>F5-E5</f>
        <v>4.52109345603224</v>
      </c>
      <c r="F47" s="27">
        <f>F5-D5</f>
        <v>6.7925053571188414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20.797332544604046</v>
      </c>
      <c r="C48" s="27">
        <f t="shared" si="20"/>
        <v>7.2789087311177525</v>
      </c>
      <c r="D48" s="27">
        <f t="shared" si="20"/>
        <v>16.346243481469571</v>
      </c>
      <c r="E48" s="27">
        <f t="shared" si="20"/>
        <v>32.504946072564181</v>
      </c>
      <c r="F48" s="27">
        <f t="shared" ref="F48:F57" si="21">F6-D6</f>
        <v>48.851189554033752</v>
      </c>
    </row>
    <row r="49" spans="1:6" x14ac:dyDescent="0.2">
      <c r="A49" t="str">
        <f t="shared" si="19"/>
        <v>RQF6 First degree</v>
      </c>
      <c r="B49" s="27">
        <f t="shared" ref="B49:E49" si="22">C7-B7</f>
        <v>23.477297358709961</v>
      </c>
      <c r="C49" s="27">
        <f t="shared" si="22"/>
        <v>-1.3276295327524679</v>
      </c>
      <c r="D49" s="27">
        <f t="shared" si="22"/>
        <v>13.035156186125334</v>
      </c>
      <c r="E49" s="27">
        <f t="shared" si="22"/>
        <v>30.448497547944982</v>
      </c>
      <c r="F49" s="27">
        <f t="shared" si="21"/>
        <v>43.483653734070316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3.4566909349842874</v>
      </c>
      <c r="C50" s="27">
        <f t="shared" si="23"/>
        <v>-0.62947032543640091</v>
      </c>
      <c r="D50" s="27">
        <f t="shared" si="23"/>
        <v>-0.22410620685113258</v>
      </c>
      <c r="E50" s="27">
        <f t="shared" si="23"/>
        <v>5.6544611743477091</v>
      </c>
      <c r="F50" s="27">
        <f t="shared" si="21"/>
        <v>5.4303549674965765</v>
      </c>
    </row>
    <row r="51" spans="1:6" x14ac:dyDescent="0.2">
      <c r="A51" t="str">
        <f t="shared" si="19"/>
        <v>RQF4 HE below degree level</v>
      </c>
      <c r="B51" s="27">
        <f t="shared" ref="B51:E51" si="24">C9-B9</f>
        <v>6.3888337158798905</v>
      </c>
      <c r="C51" s="27">
        <f t="shared" si="24"/>
        <v>-0.11558059180477898</v>
      </c>
      <c r="D51" s="27">
        <f t="shared" si="24"/>
        <v>1.4188906642003545</v>
      </c>
      <c r="E51" s="27">
        <f t="shared" si="24"/>
        <v>7.5660351843905502</v>
      </c>
      <c r="F51" s="27">
        <f t="shared" si="21"/>
        <v>8.9849258485909047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-2.8762554315329396</v>
      </c>
      <c r="C52" s="27">
        <f t="shared" si="25"/>
        <v>6.4631338482439276</v>
      </c>
      <c r="D52" s="27">
        <f t="shared" si="25"/>
        <v>-3.8009962405785984</v>
      </c>
      <c r="E52" s="27">
        <f t="shared" si="25"/>
        <v>-0.87498485938934323</v>
      </c>
      <c r="F52" s="27">
        <f t="shared" si="21"/>
        <v>-4.6759810999679416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5.63869878518517E-2</v>
      </c>
      <c r="C53" s="27">
        <f>D11-C11</f>
        <v>-14.814862386205704</v>
      </c>
      <c r="D53" s="27">
        <f t="shared" si="26"/>
        <v>-4.2132127079622421</v>
      </c>
      <c r="E53" s="27">
        <f t="shared" si="26"/>
        <v>-23.159193853866682</v>
      </c>
      <c r="F53" s="27">
        <f t="shared" si="21"/>
        <v>-27.372406561828925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-8.9155796406178496</v>
      </c>
      <c r="C54" s="27">
        <f t="shared" si="27"/>
        <v>-14.262961012577648</v>
      </c>
      <c r="D54" s="27">
        <f t="shared" si="27"/>
        <v>-5.9451078741944769</v>
      </c>
      <c r="E54" s="27">
        <f t="shared" si="27"/>
        <v>-27.822611559554339</v>
      </c>
      <c r="F54" s="27">
        <f t="shared" si="21"/>
        <v>-33.767719433748816</v>
      </c>
    </row>
    <row r="55" spans="1:6" x14ac:dyDescent="0.2">
      <c r="A55" t="str">
        <f t="shared" si="19"/>
        <v>No Qualification</v>
      </c>
      <c r="B55" s="27">
        <f t="shared" ref="B55:E55" si="28">C13-B13</f>
        <v>0.90449095195320339</v>
      </c>
      <c r="C55" s="27">
        <f t="shared" si="28"/>
        <v>-4.527213145631638</v>
      </c>
      <c r="D55" s="27">
        <f t="shared" si="28"/>
        <v>-1.7152792032963227</v>
      </c>
      <c r="E55" s="27">
        <f t="shared" si="28"/>
        <v>-1.3932431624683055</v>
      </c>
      <c r="F55" s="27">
        <f t="shared" si="21"/>
        <v>-3.1085223657646281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46.165000000000418</v>
      </c>
      <c r="C57" s="29">
        <f t="shared" ref="C57" si="29">D15-C15</f>
        <v>-20.90699999999913</v>
      </c>
      <c r="D57" s="29">
        <f>E15-D15</f>
        <v>17.172999999999092</v>
      </c>
      <c r="E57" s="29">
        <f>F15-E15</f>
        <v>27.44500000000096</v>
      </c>
      <c r="F57" s="29">
        <f t="shared" si="21"/>
        <v>44.618000000000052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Brighton and Hove East Sussex West Sussex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42.806528313129796</v>
      </c>
      <c r="N6" s="11">
        <v>39.071599288928894</v>
      </c>
      <c r="O6" s="11">
        <v>32.836475413614529</v>
      </c>
      <c r="P6" s="11">
        <v>34.84735497180845</v>
      </c>
      <c r="Q6" s="11">
        <v>26.121148096406124</v>
      </c>
      <c r="R6" s="11">
        <v>31.959231896546942</v>
      </c>
      <c r="S6" s="11">
        <v>30.006921984395518</v>
      </c>
      <c r="T6" s="11">
        <v>30.947116502029957</v>
      </c>
      <c r="U6" s="11">
        <v>29.134248962021225</v>
      </c>
      <c r="V6" s="11">
        <v>32.863722848500146</v>
      </c>
      <c r="W6" s="11">
        <v>28.336509702868508</v>
      </c>
      <c r="X6" s="11">
        <v>31.738056202087204</v>
      </c>
      <c r="Y6" s="11">
        <v>28.393695306108455</v>
      </c>
      <c r="Z6" s="11">
        <v>27.606382515475492</v>
      </c>
      <c r="AA6" s="11">
        <v>26.811144568147522</v>
      </c>
      <c r="AB6" s="11">
        <v>26.621230499572185</v>
      </c>
      <c r="AC6" s="11">
        <v>26.503917166120679</v>
      </c>
      <c r="AD6" s="11">
        <v>26.354010160428334</v>
      </c>
      <c r="AE6" s="11">
        <v>26.207268180308127</v>
      </c>
      <c r="AF6" s="11">
        <v>26.030611095649849</v>
      </c>
      <c r="AG6" s="11">
        <v>25.816659315630268</v>
      </c>
      <c r="AH6" s="11">
        <v>25.564827343765444</v>
      </c>
      <c r="AI6" s="11">
        <v>25.274458739219245</v>
      </c>
      <c r="AJ6" s="11">
        <v>24.9514967591101</v>
      </c>
      <c r="AK6" s="11">
        <v>24.652208723521028</v>
      </c>
      <c r="AL6" s="11">
        <v>25.22798733710388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119.76618215997206</v>
      </c>
      <c r="N7" s="11">
        <v>115.45666087904037</v>
      </c>
      <c r="O7" s="11">
        <v>115.00048702383286</v>
      </c>
      <c r="P7" s="11">
        <v>109.37699716474677</v>
      </c>
      <c r="Q7" s="11">
        <v>108.86381919578831</v>
      </c>
      <c r="R7" s="11">
        <v>112.90370481311793</v>
      </c>
      <c r="S7" s="11">
        <v>114.29672758900891</v>
      </c>
      <c r="T7" s="11">
        <v>106.11021959191523</v>
      </c>
      <c r="U7" s="11">
        <v>102.76633935161222</v>
      </c>
      <c r="V7" s="11">
        <v>103.98812517250008</v>
      </c>
      <c r="W7" s="11">
        <v>89.725164159922429</v>
      </c>
      <c r="X7" s="11">
        <v>97.496712016335138</v>
      </c>
      <c r="Y7" s="11">
        <v>91.443767774434448</v>
      </c>
      <c r="Z7" s="11">
        <v>88.92216504392222</v>
      </c>
      <c r="AA7" s="11">
        <v>86.47782116287398</v>
      </c>
      <c r="AB7" s="11">
        <v>83.780056285727952</v>
      </c>
      <c r="AC7" s="11">
        <v>80.980785451637857</v>
      </c>
      <c r="AD7" s="11">
        <v>78.169483749739342</v>
      </c>
      <c r="AE7" s="11">
        <v>75.379981956156442</v>
      </c>
      <c r="AF7" s="11">
        <v>72.59082926585188</v>
      </c>
      <c r="AG7" s="11">
        <v>69.840756948338793</v>
      </c>
      <c r="AH7" s="11">
        <v>67.069648133695807</v>
      </c>
      <c r="AI7" s="11">
        <v>64.305651515949734</v>
      </c>
      <c r="AJ7" s="11">
        <v>61.554027392228143</v>
      </c>
      <c r="AK7" s="11">
        <v>58.794927190149778</v>
      </c>
      <c r="AL7" s="11">
        <v>55.957444726173613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161.04405374995747</v>
      </c>
      <c r="N8" s="11">
        <v>161.8397959001141</v>
      </c>
      <c r="O8" s="11">
        <v>166.60598964802688</v>
      </c>
      <c r="P8" s="11">
        <v>167.11372484494387</v>
      </c>
      <c r="Q8" s="11">
        <v>164.85661552374643</v>
      </c>
      <c r="R8" s="11">
        <v>167.15643976493456</v>
      </c>
      <c r="S8" s="11">
        <v>172.56674074794276</v>
      </c>
      <c r="T8" s="11">
        <v>166.60630705056454</v>
      </c>
      <c r="U8" s="11">
        <v>158.71903539443855</v>
      </c>
      <c r="V8" s="11">
        <v>167.21282675278641</v>
      </c>
      <c r="W8" s="11">
        <v>152.39796436658071</v>
      </c>
      <c r="X8" s="11">
        <v>159.54001582406099</v>
      </c>
      <c r="Y8" s="11">
        <v>153.67288378339418</v>
      </c>
      <c r="Z8" s="11">
        <v>151.90991198872928</v>
      </c>
      <c r="AA8" s="11">
        <v>150.26926162135402</v>
      </c>
      <c r="AB8" s="11">
        <v>148.18475165861847</v>
      </c>
      <c r="AC8" s="11">
        <v>145.95336641945502</v>
      </c>
      <c r="AD8" s="11">
        <v>143.65832543035194</v>
      </c>
      <c r="AE8" s="11">
        <v>141.36354609675863</v>
      </c>
      <c r="AF8" s="11">
        <v>139.0520072042853</v>
      </c>
      <c r="AG8" s="11">
        <v>136.78346793657073</v>
      </c>
      <c r="AH8" s="11">
        <v>134.49314294481607</v>
      </c>
      <c r="AI8" s="11">
        <v>132.19047955429446</v>
      </c>
      <c r="AJ8" s="11">
        <v>129.87710581889678</v>
      </c>
      <c r="AK8" s="11">
        <v>127.53748974126911</v>
      </c>
      <c r="AL8" s="11">
        <v>125.02555780475178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162.16105421423612</v>
      </c>
      <c r="N9" s="11">
        <v>156.6402168784864</v>
      </c>
      <c r="O9" s="11">
        <v>171.15954952771668</v>
      </c>
      <c r="P9" s="11">
        <v>159.21739446221986</v>
      </c>
      <c r="Q9" s="11">
        <v>165.23061707875405</v>
      </c>
      <c r="R9" s="11">
        <v>172.46321376397492</v>
      </c>
      <c r="S9" s="11">
        <v>180.3549484353662</v>
      </c>
      <c r="T9" s="11">
        <v>176.07074555145894</v>
      </c>
      <c r="U9" s="11">
        <v>174.1538983286726</v>
      </c>
      <c r="V9" s="11">
        <v>169.58695833244198</v>
      </c>
      <c r="W9" s="11">
        <v>176.05009218068591</v>
      </c>
      <c r="X9" s="11">
        <v>168.96272487144381</v>
      </c>
      <c r="Y9" s="11">
        <v>171.31079661676512</v>
      </c>
      <c r="Z9" s="11">
        <v>171.62029987515311</v>
      </c>
      <c r="AA9" s="11">
        <v>172.16403654394202</v>
      </c>
      <c r="AB9" s="11">
        <v>172.24909594010731</v>
      </c>
      <c r="AC9" s="11">
        <v>172.16514092423404</v>
      </c>
      <c r="AD9" s="11">
        <v>172.00889404363846</v>
      </c>
      <c r="AE9" s="11">
        <v>171.84582577730404</v>
      </c>
      <c r="AF9" s="11">
        <v>171.70262219541704</v>
      </c>
      <c r="AG9" s="11">
        <v>171.63164980054498</v>
      </c>
      <c r="AH9" s="11">
        <v>171.56615103267686</v>
      </c>
      <c r="AI9" s="11">
        <v>171.52003740364265</v>
      </c>
      <c r="AJ9" s="11">
        <v>171.50486868952822</v>
      </c>
      <c r="AK9" s="11">
        <v>171.50894184744377</v>
      </c>
      <c r="AL9" s="11">
        <v>171.37411108071797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40.764992736769621</v>
      </c>
      <c r="N10" s="11">
        <v>41.88402749137758</v>
      </c>
      <c r="O10" s="11">
        <v>45.98672795681891</v>
      </c>
      <c r="P10" s="11">
        <v>45.728054950560534</v>
      </c>
      <c r="Q10" s="11">
        <v>48.707691088221132</v>
      </c>
      <c r="R10" s="11">
        <v>46.83420340741025</v>
      </c>
      <c r="S10" s="11">
        <v>47.55540685041278</v>
      </c>
      <c r="T10" s="11">
        <v>49.591037567811583</v>
      </c>
      <c r="U10" s="11">
        <v>48.66935449859065</v>
      </c>
      <c r="V10" s="11">
        <v>53.22303712329014</v>
      </c>
      <c r="W10" s="11">
        <v>53.107456531485361</v>
      </c>
      <c r="X10" s="11">
        <v>51.527377681151911</v>
      </c>
      <c r="Y10" s="11">
        <v>52.310997369210767</v>
      </c>
      <c r="Z10" s="11">
        <v>53.042157173742922</v>
      </c>
      <c r="AA10" s="11">
        <v>53.862614115408761</v>
      </c>
      <c r="AB10" s="11">
        <v>54.526347195685716</v>
      </c>
      <c r="AC10" s="11">
        <v>55.197307797222166</v>
      </c>
      <c r="AD10" s="11">
        <v>55.867185733875502</v>
      </c>
      <c r="AE10">
        <v>56.554358759167727</v>
      </c>
      <c r="AF10">
        <v>57.26442201664775</v>
      </c>
      <c r="AG10">
        <v>58.021123486458507</v>
      </c>
      <c r="AH10">
        <v>58.796821188739401</v>
      </c>
      <c r="AI10" s="11">
        <v>59.585288756136414</v>
      </c>
      <c r="AJ10" s="11">
        <v>60.41600987210434</v>
      </c>
      <c r="AK10" s="11">
        <v>61.283491208992537</v>
      </c>
      <c r="AL10" s="11">
        <v>62.092382380076266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49.890787180200299</v>
      </c>
      <c r="N11" s="11">
        <v>48.537937850411012</v>
      </c>
      <c r="O11" s="11">
        <v>52.10198409292385</v>
      </c>
      <c r="P11" s="11">
        <v>51.169940436752853</v>
      </c>
      <c r="Q11" s="11">
        <v>52.169878280877008</v>
      </c>
      <c r="R11" s="11">
        <v>50.521117651430373</v>
      </c>
      <c r="S11" s="11">
        <v>50.297350053874908</v>
      </c>
      <c r="T11" s="11">
        <v>51.670320271327633</v>
      </c>
      <c r="U11" s="11">
        <v>50.604245634908906</v>
      </c>
      <c r="V11" s="11">
        <v>53.97780858641466</v>
      </c>
      <c r="W11" s="11">
        <v>53.348338260978259</v>
      </c>
      <c r="X11" s="11">
        <v>51.428696512548797</v>
      </c>
      <c r="Y11" s="11">
        <v>51.83670460071874</v>
      </c>
      <c r="Z11" s="11">
        <v>52.220290713867819</v>
      </c>
      <c r="AA11" s="11">
        <v>52.735842912821703</v>
      </c>
      <c r="AB11" s="11">
        <v>53.124232054127127</v>
      </c>
      <c r="AC11" s="11">
        <v>53.545466133425215</v>
      </c>
      <c r="AD11" s="11">
        <v>53.957730409920053</v>
      </c>
      <c r="AE11">
        <v>54.382256583013707</v>
      </c>
      <c r="AF11">
        <v>54.89437366241421</v>
      </c>
      <c r="AG11">
        <v>55.451434017031517</v>
      </c>
      <c r="AH11">
        <v>56.044120642678152</v>
      </c>
      <c r="AI11" s="11">
        <v>56.697154403744534</v>
      </c>
      <c r="AJ11" s="11">
        <v>57.396938917556611</v>
      </c>
      <c r="AK11" s="11">
        <v>58.114038355281522</v>
      </c>
      <c r="AL11" s="11">
        <v>58.778693228474836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130.41117746857824</v>
      </c>
      <c r="N12" s="11">
        <v>135.42717966448981</v>
      </c>
      <c r="O12" s="11">
        <v>151.92844091882219</v>
      </c>
      <c r="P12" s="11">
        <v>156.6216528384322</v>
      </c>
      <c r="Q12" s="11">
        <v>166.36952373128329</v>
      </c>
      <c r="R12" s="11">
        <v>166.68362190295744</v>
      </c>
      <c r="S12" s="11">
        <v>166.80101857540353</v>
      </c>
      <c r="T12" s="11">
        <v>172.0993221574326</v>
      </c>
      <c r="U12" s="11">
        <v>174.79281418408738</v>
      </c>
      <c r="V12" s="11">
        <v>190.1609192616674</v>
      </c>
      <c r="W12" s="11">
        <v>188.83328972891493</v>
      </c>
      <c r="X12" s="11">
        <v>188.73841357025859</v>
      </c>
      <c r="Y12" s="11">
        <v>191.5191623931465</v>
      </c>
      <c r="Z12" s="11">
        <v>194.98406642672015</v>
      </c>
      <c r="AA12" s="11">
        <v>198.72693408377327</v>
      </c>
      <c r="AB12" s="11">
        <v>201.86844591504027</v>
      </c>
      <c r="AC12" s="11">
        <v>204.83378651278619</v>
      </c>
      <c r="AD12" s="11">
        <v>207.78190978626975</v>
      </c>
      <c r="AE12">
        <v>210.76193559216318</v>
      </c>
      <c r="AF12">
        <v>213.71879026797612</v>
      </c>
      <c r="AG12">
        <v>216.76836389711499</v>
      </c>
      <c r="AH12">
        <v>219.84775906941638</v>
      </c>
      <c r="AI12">
        <v>222.95146427279278</v>
      </c>
      <c r="AJ12">
        <v>226.09636483611646</v>
      </c>
      <c r="AK12">
        <v>229.26241240015094</v>
      </c>
      <c r="AL12">
        <v>232.31694346298525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59.88205686083279</v>
      </c>
      <c r="N13" s="11">
        <v>58.377097371475678</v>
      </c>
      <c r="O13" s="11">
        <v>65.169970970079149</v>
      </c>
      <c r="P13" s="11">
        <v>62.424369892190811</v>
      </c>
      <c r="Q13" s="11">
        <v>72.007645614355908</v>
      </c>
      <c r="R13" s="11">
        <v>77.352391384160583</v>
      </c>
      <c r="S13" s="11">
        <v>91.676941795845337</v>
      </c>
      <c r="T13" s="11">
        <v>93.053450523550467</v>
      </c>
      <c r="U13" s="11">
        <v>92.16359468475622</v>
      </c>
      <c r="V13" s="11">
        <v>98.149723928764629</v>
      </c>
      <c r="W13" s="11">
        <v>105.42863265988238</v>
      </c>
      <c r="X13" s="11">
        <v>99.7617273406794</v>
      </c>
      <c r="Y13" s="11">
        <v>109.53624345593406</v>
      </c>
      <c r="Z13" s="11">
        <v>113.69912850888853</v>
      </c>
      <c r="AA13" s="11">
        <v>117.96770555056813</v>
      </c>
      <c r="AB13" s="11">
        <v>121.77487614135195</v>
      </c>
      <c r="AC13" s="11">
        <v>125.43278554387025</v>
      </c>
      <c r="AD13" s="11">
        <v>128.97348975808401</v>
      </c>
      <c r="AE13">
        <v>132.40471191055832</v>
      </c>
      <c r="AF13">
        <v>135.75876539179856</v>
      </c>
      <c r="AG13">
        <v>139.07247348304429</v>
      </c>
      <c r="AH13">
        <v>142.30249090200743</v>
      </c>
      <c r="AI13">
        <v>145.45225936889267</v>
      </c>
      <c r="AJ13">
        <v>148.53569762089512</v>
      </c>
      <c r="AK13">
        <v>151.52251177045974</v>
      </c>
      <c r="AL13">
        <v>154.27982221391613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8.4661673163238014</v>
      </c>
      <c r="N14" s="11">
        <v>8.0214846756761577</v>
      </c>
      <c r="O14" s="11">
        <v>9.0783744481650768</v>
      </c>
      <c r="P14" s="11">
        <v>8.8345104383443491</v>
      </c>
      <c r="Q14" s="11">
        <v>9.9090613905673113</v>
      </c>
      <c r="R14" s="11">
        <v>10.75907541546705</v>
      </c>
      <c r="S14" s="11">
        <v>12.789943967749727</v>
      </c>
      <c r="T14" s="11">
        <v>12.850480783909678</v>
      </c>
      <c r="U14" s="11">
        <v>12.708468960911992</v>
      </c>
      <c r="V14" s="11">
        <v>13.634877993634868</v>
      </c>
      <c r="W14" s="11">
        <v>14.663552408682818</v>
      </c>
      <c r="X14" s="11">
        <v>13.934275981434288</v>
      </c>
      <c r="Y14" s="11">
        <v>15.239748700288128</v>
      </c>
      <c r="Z14" s="11">
        <v>15.816597753500609</v>
      </c>
      <c r="AA14" s="11">
        <v>16.405639441110697</v>
      </c>
      <c r="AB14" s="11">
        <v>16.93496430976942</v>
      </c>
      <c r="AC14" s="11">
        <v>17.444444051249345</v>
      </c>
      <c r="AD14" s="11">
        <v>17.937970927692305</v>
      </c>
      <c r="AE14">
        <v>18.417115144569252</v>
      </c>
      <c r="AF14">
        <v>18.880578899959385</v>
      </c>
      <c r="AG14">
        <v>19.339071115265718</v>
      </c>
      <c r="AH14">
        <v>19.785038742204609</v>
      </c>
      <c r="AI14">
        <v>20.221205985327096</v>
      </c>
      <c r="AJ14">
        <v>20.64649009356576</v>
      </c>
      <c r="AK14">
        <v>21.064978762731165</v>
      </c>
      <c r="AL14">
        <v>21.45605776580166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Brighton and Hove East Sussex West Sussex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Brighton and Hove East Sussex West Sussex</v>
      </c>
      <c r="W1" s="203" t="str">
        <f>CONCATENATE("Shift-share Figure 1: Levels of Employment, ",C4," - ",F40,", ",Info!B5)</f>
        <v>Shift-share Figure 1: Levels of Employment, 2015 - 2035, Brighton and Hove East Sussex West Sussex</v>
      </c>
      <c r="AK1" s="203" t="str">
        <f>CONCATENATE("Shift-share Figure 1.1: Net Changes, ",C4,"-",F40,", ",Info!B5)</f>
        <v>Shift-share Figure 1.1: Net Changes, 2015-2035, Brighton and Hove East Sussex West Sussex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61.870408513420152</v>
      </c>
      <c r="C8" s="141">
        <f t="shared" ref="C8:C33" si="0">B8/B$35*100</f>
        <v>7.3951671178904155</v>
      </c>
      <c r="E8" s="151">
        <v>73.820741484141024</v>
      </c>
      <c r="F8" s="141">
        <f t="shared" ref="F8:F33" si="1">E8/E$35*100</f>
        <v>8.5649741654270688</v>
      </c>
      <c r="H8" s="151">
        <f>E8-B8</f>
        <v>11.950332970720872</v>
      </c>
      <c r="I8" s="141">
        <f>IF(B8&lt;&gt;0,((E8/B8)-1)*100,0)</f>
        <v>19.315102741125024</v>
      </c>
      <c r="K8" s="207">
        <f t="shared" ref="K8:K33" si="2">(($E$35/$B$35)-1)*B8</f>
        <v>1.8678713106367453</v>
      </c>
      <c r="L8" s="141">
        <f>IF(B8&lt;&gt;0,K8/B8*100,0)</f>
        <v>3.0190059440638572</v>
      </c>
      <c r="N8" s="151">
        <f>H8-(K8+Q8)</f>
        <v>9.6268889495489347</v>
      </c>
      <c r="O8" s="141">
        <f>IF(B8&lt;&gt;0,N8/B8*100,0)</f>
        <v>15.559763028654952</v>
      </c>
      <c r="Q8" s="151">
        <v>0.45557271053519305</v>
      </c>
      <c r="R8" s="141">
        <f>IF(B8&lt;&gt;0,Q8/B8*100,0)</f>
        <v>0.73633376840622589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29.939658891390174</v>
      </c>
      <c r="C9" s="141">
        <f t="shared" si="0"/>
        <v>3.5785892848345879</v>
      </c>
      <c r="E9" s="151">
        <v>30.92324851527831</v>
      </c>
      <c r="F9" s="141">
        <f t="shared" si="1"/>
        <v>3.5878375009459784</v>
      </c>
      <c r="H9" s="151">
        <f t="shared" ref="H9:H32" si="3">E9-B9</f>
        <v>0.98358962388813609</v>
      </c>
      <c r="I9" s="141">
        <f t="shared" ref="I9:I32" si="4">IF(B9&lt;&gt;0,((E9/B9)-1)*100,0)</f>
        <v>3.2852399135749222</v>
      </c>
      <c r="K9" s="207">
        <f t="shared" si="2"/>
        <v>0.90388008156351252</v>
      </c>
      <c r="L9" s="141">
        <f t="shared" ref="L9:L32" si="5">IF(B9&lt;&gt;0,K9/B9*100,0)</f>
        <v>3.0190059440638572</v>
      </c>
      <c r="N9" s="151">
        <f t="shared" ref="N9:N31" si="6">H9-(K9+Q9)</f>
        <v>0.64459123159810972</v>
      </c>
      <c r="O9" s="141">
        <f>IF(B9&lt;&gt;0,N9/B9*100,0)</f>
        <v>2.1529678542312203</v>
      </c>
      <c r="Q9" s="151">
        <v>-0.56488168927348614</v>
      </c>
      <c r="R9" s="141">
        <f>IF(B9&lt;&gt;0,Q9/B9*100,0)</f>
        <v>-1.8867338847201451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47.882149274114816</v>
      </c>
      <c r="C10" s="141">
        <f t="shared" si="0"/>
        <v>5.7231963446475085</v>
      </c>
      <c r="E10" s="151">
        <v>55.503117639579116</v>
      </c>
      <c r="F10" s="141">
        <f t="shared" si="1"/>
        <v>6.4396910560127791</v>
      </c>
      <c r="H10" s="151">
        <f t="shared" si="3"/>
        <v>7.6209683654643001</v>
      </c>
      <c r="I10" s="141">
        <f t="shared" si="4"/>
        <v>15.916094997816256</v>
      </c>
      <c r="K10" s="207">
        <f t="shared" si="2"/>
        <v>1.4455649327310554</v>
      </c>
      <c r="L10" s="141">
        <f t="shared" si="5"/>
        <v>3.0190059440638572</v>
      </c>
      <c r="N10" s="151">
        <f t="shared" si="6"/>
        <v>6.621432754278759</v>
      </c>
      <c r="O10" s="141">
        <f t="shared" ref="O10:O32" si="7">IF(B10&lt;&gt;0,N10/B10*100,0)</f>
        <v>13.828603884033081</v>
      </c>
      <c r="Q10" s="151">
        <v>-0.44602932154551433</v>
      </c>
      <c r="R10" s="141">
        <f t="shared" ref="R10:R32" si="8">IF(B10&lt;&gt;0,Q10/B10*100,0)</f>
        <v>-0.93151483028068394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31.925830751175209</v>
      </c>
      <c r="C11" s="141">
        <f t="shared" si="0"/>
        <v>3.8159898965466565</v>
      </c>
      <c r="E11" s="151">
        <v>37.605279574813245</v>
      </c>
      <c r="F11" s="141">
        <f t="shared" si="1"/>
        <v>4.3631131517573838</v>
      </c>
      <c r="H11" s="151">
        <f>E11-B11</f>
        <v>5.6794488236380367</v>
      </c>
      <c r="I11" s="141">
        <f>IF(B11&lt;&gt;0,((E11/B11)-1)*100,0)</f>
        <v>17.789509904699898</v>
      </c>
      <c r="K11" s="207">
        <f t="shared" si="2"/>
        <v>0.96384272806974636</v>
      </c>
      <c r="L11" s="141">
        <f t="shared" si="5"/>
        <v>3.0190059440638572</v>
      </c>
      <c r="N11" s="151">
        <f t="shared" si="6"/>
        <v>4.5894984379602812</v>
      </c>
      <c r="O11" s="141">
        <f t="shared" si="7"/>
        <v>14.375501999400091</v>
      </c>
      <c r="Q11" s="151">
        <v>0.12610765760800927</v>
      </c>
      <c r="R11" s="141">
        <f>IF(B11&lt;&gt;0,Q11/B11*100,0)</f>
        <v>0.39500196123594111</v>
      </c>
      <c r="T11" s="136"/>
    </row>
    <row r="12" spans="1:97" x14ac:dyDescent="0.2">
      <c r="A12" s="10" t="str">
        <f>name!$D8</f>
        <v>23 Teaching and other educational professionals</v>
      </c>
      <c r="B12" s="151">
        <v>37.098818505446197</v>
      </c>
      <c r="C12" s="141">
        <f t="shared" si="0"/>
        <v>4.4343001657173664</v>
      </c>
      <c r="E12" s="151">
        <v>40.426493022680646</v>
      </c>
      <c r="F12" s="141">
        <f t="shared" si="1"/>
        <v>4.6904414853711938</v>
      </c>
      <c r="H12" s="151">
        <f t="shared" si="3"/>
        <v>3.3276745172344491</v>
      </c>
      <c r="I12" s="141">
        <f t="shared" si="4"/>
        <v>8.9697587451361471</v>
      </c>
      <c r="K12" s="207">
        <f t="shared" si="2"/>
        <v>1.1200155358568828</v>
      </c>
      <c r="L12" s="141">
        <f t="shared" si="5"/>
        <v>3.0190059440638568</v>
      </c>
      <c r="N12" s="151">
        <f t="shared" si="6"/>
        <v>3.5129668620362722</v>
      </c>
      <c r="O12" s="141">
        <f t="shared" si="7"/>
        <v>9.4692149334096989</v>
      </c>
      <c r="Q12" s="151">
        <v>-1.305307880658706</v>
      </c>
      <c r="R12" s="141">
        <f t="shared" si="8"/>
        <v>-3.518462132337405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49.962412278442926</v>
      </c>
      <c r="C13" s="141">
        <f t="shared" si="0"/>
        <v>5.9718433624352487</v>
      </c>
      <c r="E13" s="151">
        <v>61.484426060917798</v>
      </c>
      <c r="F13" s="141">
        <f t="shared" si="1"/>
        <v>7.1336660970955474</v>
      </c>
      <c r="H13" s="151">
        <f t="shared" si="3"/>
        <v>11.522013782474872</v>
      </c>
      <c r="I13" s="141">
        <f t="shared" si="4"/>
        <v>23.061364047560673</v>
      </c>
      <c r="K13" s="207">
        <f t="shared" si="2"/>
        <v>1.5083681964838824</v>
      </c>
      <c r="L13" s="141">
        <f t="shared" si="5"/>
        <v>3.0190059440638572</v>
      </c>
      <c r="N13" s="151">
        <f>H13-(K13+Q13)</f>
        <v>10.457078555533933</v>
      </c>
      <c r="O13" s="141">
        <f>IF(B13&lt;&gt;0,N13/B13*100,0)</f>
        <v>20.929891249558029</v>
      </c>
      <c r="Q13" s="151">
        <v>-0.4434329695429432</v>
      </c>
      <c r="R13" s="141">
        <f t="shared" si="8"/>
        <v>-0.88753314606122291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12.456623600110081</v>
      </c>
      <c r="C14" s="141">
        <f t="shared" si="0"/>
        <v>1.4888993860043858</v>
      </c>
      <c r="E14" s="151">
        <v>15.736589312939556</v>
      </c>
      <c r="F14" s="141">
        <f t="shared" si="1"/>
        <v>1.8258212828466187</v>
      </c>
      <c r="H14" s="151">
        <f t="shared" si="3"/>
        <v>3.2799657128294744</v>
      </c>
      <c r="I14" s="141">
        <f t="shared" si="4"/>
        <v>26.331097560020101</v>
      </c>
      <c r="K14" s="207">
        <f t="shared" si="2"/>
        <v>0.37606620691698461</v>
      </c>
      <c r="L14" s="141">
        <f>IF(B14&lt;&gt;0,K14/B14*100,0)</f>
        <v>3.0190059440638572</v>
      </c>
      <c r="N14" s="151">
        <f t="shared" si="6"/>
        <v>2.7286652876120003</v>
      </c>
      <c r="O14" s="141">
        <f t="shared" si="7"/>
        <v>21.905336270960991</v>
      </c>
      <c r="Q14" s="151">
        <v>0.17523421830048963</v>
      </c>
      <c r="R14" s="141">
        <f t="shared" si="8"/>
        <v>1.4067553449952606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14.348302589233661</v>
      </c>
      <c r="C15" s="141">
        <f t="shared" si="0"/>
        <v>1.7150055746347148</v>
      </c>
      <c r="E15" s="151">
        <v>16.561251340266367</v>
      </c>
      <c r="F15" s="141">
        <f t="shared" si="1"/>
        <v>1.9215018303087468</v>
      </c>
      <c r="H15" s="151">
        <f t="shared" si="3"/>
        <v>2.2129487510327053</v>
      </c>
      <c r="I15" s="141">
        <f t="shared" si="4"/>
        <v>15.423069992217787</v>
      </c>
      <c r="K15" s="207">
        <f t="shared" si="2"/>
        <v>0.43317610804123258</v>
      </c>
      <c r="L15" s="141">
        <f t="shared" si="5"/>
        <v>3.0190059440638572</v>
      </c>
      <c r="N15" s="151">
        <f t="shared" si="6"/>
        <v>1.7673537564088968</v>
      </c>
      <c r="O15" s="141">
        <f t="shared" si="7"/>
        <v>12.317511046463725</v>
      </c>
      <c r="Q15" s="151">
        <v>1.2418886582576011E-2</v>
      </c>
      <c r="R15" s="141">
        <f t="shared" si="8"/>
        <v>8.6553001690211073E-2</v>
      </c>
      <c r="T15" s="11"/>
    </row>
    <row r="16" spans="1:97" x14ac:dyDescent="0.2">
      <c r="A16" s="10" t="str">
        <f>name!$D12</f>
        <v>33 Protective service occupations</v>
      </c>
      <c r="B16" s="151">
        <v>10.940452389436857</v>
      </c>
      <c r="C16" s="141">
        <f t="shared" si="0"/>
        <v>1.3076764112145767</v>
      </c>
      <c r="E16" s="151">
        <v>11.72461053854904</v>
      </c>
      <c r="F16" s="141">
        <f t="shared" si="1"/>
        <v>1.3603356501633082</v>
      </c>
      <c r="H16" s="151">
        <f t="shared" si="3"/>
        <v>0.78415814911218362</v>
      </c>
      <c r="I16" s="141">
        <f t="shared" si="4"/>
        <v>7.1675111887447907</v>
      </c>
      <c r="K16" s="207">
        <f t="shared" si="2"/>
        <v>0.330292907944575</v>
      </c>
      <c r="L16" s="141">
        <f t="shared" si="5"/>
        <v>3.0190059440638572</v>
      </c>
      <c r="N16" s="151">
        <f t="shared" si="6"/>
        <v>0.31826167031305996</v>
      </c>
      <c r="O16" s="141">
        <f t="shared" si="7"/>
        <v>2.9090357417061252</v>
      </c>
      <c r="Q16" s="151">
        <v>0.13560357085454869</v>
      </c>
      <c r="R16" s="141">
        <f t="shared" si="8"/>
        <v>1.2394695029748095</v>
      </c>
      <c r="T16" s="11"/>
    </row>
    <row r="17" spans="1:20" x14ac:dyDescent="0.2">
      <c r="A17" s="10" t="str">
        <f>name!$D13</f>
        <v>34 Culture, media and sports occupations</v>
      </c>
      <c r="B17" s="151">
        <v>20.061897522988822</v>
      </c>
      <c r="C17" s="141">
        <f t="shared" si="0"/>
        <v>2.3979328478542934</v>
      </c>
      <c r="E17" s="151">
        <v>19.210212297010678</v>
      </c>
      <c r="F17" s="141">
        <f t="shared" si="1"/>
        <v>2.2288447491632555</v>
      </c>
      <c r="H17" s="151">
        <f t="shared" si="3"/>
        <v>-0.85168522597814444</v>
      </c>
      <c r="I17" s="141">
        <f t="shared" si="4"/>
        <v>-4.2452874908876499</v>
      </c>
      <c r="K17" s="207">
        <f t="shared" si="2"/>
        <v>0.60566987871103228</v>
      </c>
      <c r="L17" s="141">
        <f t="shared" si="5"/>
        <v>3.0190059440638572</v>
      </c>
      <c r="N17" s="151">
        <f t="shared" si="6"/>
        <v>0.40649457733598027</v>
      </c>
      <c r="O17" s="141">
        <f t="shared" si="7"/>
        <v>2.0262020423052221</v>
      </c>
      <c r="Q17" s="151">
        <v>-1.8638496820251571</v>
      </c>
      <c r="R17" s="141">
        <f t="shared" si="8"/>
        <v>-9.2904954772567336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53.463069025367879</v>
      </c>
      <c r="C18" s="141">
        <f t="shared" si="0"/>
        <v>6.3902653882129732</v>
      </c>
      <c r="E18" s="151">
        <v>58.5642643356843</v>
      </c>
      <c r="F18" s="141">
        <f t="shared" si="1"/>
        <v>6.7948573932996501</v>
      </c>
      <c r="H18" s="151">
        <f t="shared" si="3"/>
        <v>5.1011953103164203</v>
      </c>
      <c r="I18" s="141">
        <f t="shared" si="4"/>
        <v>9.541531010679428</v>
      </c>
      <c r="K18" s="207">
        <f t="shared" si="2"/>
        <v>1.6140532317548193</v>
      </c>
      <c r="L18" s="141">
        <f t="shared" si="5"/>
        <v>3.0190059440638577</v>
      </c>
      <c r="N18" s="151">
        <f t="shared" si="6"/>
        <v>3.5694076481475161</v>
      </c>
      <c r="O18" s="141">
        <f t="shared" si="7"/>
        <v>6.6763987051582374</v>
      </c>
      <c r="Q18" s="151">
        <v>-8.2265569585914924E-2</v>
      </c>
      <c r="R18" s="141">
        <f t="shared" si="8"/>
        <v>-0.15387363854267408</v>
      </c>
      <c r="T18" s="11"/>
    </row>
    <row r="19" spans="1:20" x14ac:dyDescent="0.2">
      <c r="A19" s="10" t="str">
        <f>name!$D15</f>
        <v>41 Administrative occupations</v>
      </c>
      <c r="B19" s="151">
        <v>70.705405223856772</v>
      </c>
      <c r="C19" s="141">
        <f t="shared" si="0"/>
        <v>8.4511853134954897</v>
      </c>
      <c r="E19" s="151">
        <v>71.04565356994307</v>
      </c>
      <c r="F19" s="141">
        <f t="shared" si="1"/>
        <v>8.2429974985169885</v>
      </c>
      <c r="H19" s="151">
        <f t="shared" si="3"/>
        <v>0.34024834608629817</v>
      </c>
      <c r="I19" s="141">
        <f t="shared" si="4"/>
        <v>0.48121971016084064</v>
      </c>
      <c r="K19" s="207">
        <f t="shared" si="2"/>
        <v>2.1346003864826728</v>
      </c>
      <c r="L19" s="141">
        <f t="shared" si="5"/>
        <v>3.0190059440638568</v>
      </c>
      <c r="N19" s="151">
        <f t="shared" si="6"/>
        <v>-1.7976219190541309</v>
      </c>
      <c r="O19" s="141">
        <f t="shared" si="7"/>
        <v>-2.5424108855083594</v>
      </c>
      <c r="Q19" s="151">
        <v>3.2698786577564495E-3</v>
      </c>
      <c r="R19" s="141">
        <f t="shared" si="8"/>
        <v>4.624651605353019E-3</v>
      </c>
      <c r="T19" s="11"/>
    </row>
    <row r="20" spans="1:20" x14ac:dyDescent="0.2">
      <c r="A20" s="10" t="str">
        <f>name!$D16</f>
        <v>42 Secretarial and related occupations</v>
      </c>
      <c r="B20" s="151">
        <v>21.079454322479634</v>
      </c>
      <c r="C20" s="141">
        <f t="shared" si="0"/>
        <v>2.5195580765376957</v>
      </c>
      <c r="E20" s="151">
        <v>18.587535356380545</v>
      </c>
      <c r="F20" s="141">
        <f t="shared" si="1"/>
        <v>2.1565993097016376</v>
      </c>
      <c r="H20" s="151">
        <f t="shared" si="3"/>
        <v>-2.4919189660990888</v>
      </c>
      <c r="I20" s="141">
        <f t="shared" si="4"/>
        <v>-11.821553480355739</v>
      </c>
      <c r="K20" s="207">
        <f t="shared" si="2"/>
        <v>0.63638997897188587</v>
      </c>
      <c r="L20" s="141">
        <f t="shared" si="5"/>
        <v>3.0190059440638572</v>
      </c>
      <c r="N20" s="151">
        <f t="shared" si="6"/>
        <v>-3.0817871250475553</v>
      </c>
      <c r="O20" s="141">
        <f t="shared" si="7"/>
        <v>-14.619861965596822</v>
      </c>
      <c r="Q20" s="151">
        <v>-4.6521820023419445E-2</v>
      </c>
      <c r="R20" s="141">
        <f t="shared" si="8"/>
        <v>-0.22069745882277161</v>
      </c>
      <c r="T20" s="11"/>
    </row>
    <row r="21" spans="1:20" x14ac:dyDescent="0.2">
      <c r="A21" s="10" t="str">
        <f>name!$D17</f>
        <v>51 Skilled agricultural and related trades</v>
      </c>
      <c r="B21" s="151">
        <v>9.1144972278364147</v>
      </c>
      <c r="C21" s="141">
        <f t="shared" si="0"/>
        <v>1.08942597624483</v>
      </c>
      <c r="E21" s="151">
        <v>7.9269529918423851</v>
      </c>
      <c r="F21" s="141">
        <f t="shared" si="1"/>
        <v>0.91971641331008014</v>
      </c>
      <c r="H21" s="151">
        <f t="shared" si="3"/>
        <v>-1.1875442359940296</v>
      </c>
      <c r="I21" s="141">
        <f t="shared" si="4"/>
        <v>-13.029179847322492</v>
      </c>
      <c r="K21" s="207">
        <f t="shared" si="2"/>
        <v>0.27516721307991687</v>
      </c>
      <c r="L21" s="141">
        <f t="shared" si="5"/>
        <v>3.0190059440638577</v>
      </c>
      <c r="N21" s="151">
        <f t="shared" si="6"/>
        <v>-0.82845494621625682</v>
      </c>
      <c r="O21" s="141">
        <f t="shared" si="7"/>
        <v>-9.0894201348384644</v>
      </c>
      <c r="Q21" s="151">
        <v>-0.63425650285768964</v>
      </c>
      <c r="R21" s="141">
        <f t="shared" si="8"/>
        <v>-6.9587656565478868</v>
      </c>
      <c r="T21" s="11"/>
    </row>
    <row r="22" spans="1:20" x14ac:dyDescent="0.2">
      <c r="A22" s="10" t="str">
        <f>name!$D18</f>
        <v>52 Skilled metal, electrical and electronic trades</v>
      </c>
      <c r="B22" s="151">
        <v>26.151077927082735</v>
      </c>
      <c r="C22" s="141">
        <f t="shared" si="0"/>
        <v>3.1257526211711371</v>
      </c>
      <c r="E22" s="151">
        <v>23.932304159575356</v>
      </c>
      <c r="F22" s="141">
        <f t="shared" si="1"/>
        <v>2.7767205086925553</v>
      </c>
      <c r="H22" s="151">
        <f t="shared" si="3"/>
        <v>-2.2187737675073791</v>
      </c>
      <c r="I22" s="141">
        <f t="shared" si="4"/>
        <v>-8.4844447853889786</v>
      </c>
      <c r="K22" s="207">
        <f t="shared" si="2"/>
        <v>0.78950259705539916</v>
      </c>
      <c r="L22" s="141">
        <f t="shared" si="5"/>
        <v>3.0190059440638577</v>
      </c>
      <c r="N22" s="151">
        <f t="shared" si="6"/>
        <v>-4.3856269126720413</v>
      </c>
      <c r="O22" s="141">
        <f t="shared" si="7"/>
        <v>-16.770348529802558</v>
      </c>
      <c r="Q22" s="151">
        <v>1.3773505481092636</v>
      </c>
      <c r="R22" s="141">
        <f t="shared" si="8"/>
        <v>5.2668978003497271</v>
      </c>
      <c r="T22" s="11"/>
    </row>
    <row r="23" spans="1:20" x14ac:dyDescent="0.2">
      <c r="A23" s="10" t="str">
        <f>name!$D19</f>
        <v>53 Skilled construction and building trades</v>
      </c>
      <c r="B23" s="151">
        <v>23.938602136186613</v>
      </c>
      <c r="C23" s="141">
        <f t="shared" si="0"/>
        <v>2.8613026423995467</v>
      </c>
      <c r="E23" s="151">
        <v>20.316126129860653</v>
      </c>
      <c r="F23" s="141">
        <f t="shared" si="1"/>
        <v>2.3571572426049987</v>
      </c>
      <c r="H23" s="151">
        <f t="shared" si="3"/>
        <v>-3.6224760063259609</v>
      </c>
      <c r="I23" s="141">
        <f t="shared" si="4"/>
        <v>-15.132362306360703</v>
      </c>
      <c r="K23" s="207">
        <f t="shared" si="2"/>
        <v>0.72270782141727141</v>
      </c>
      <c r="L23" s="141">
        <f t="shared" si="5"/>
        <v>3.0190059440638577</v>
      </c>
      <c r="N23" s="151">
        <f t="shared" si="6"/>
        <v>-6.3114152877291865</v>
      </c>
      <c r="O23" s="141">
        <f t="shared" si="7"/>
        <v>-26.365011840806616</v>
      </c>
      <c r="Q23" s="151">
        <v>1.9662314599859547</v>
      </c>
      <c r="R23" s="141">
        <f t="shared" si="8"/>
        <v>8.213643590382059</v>
      </c>
      <c r="T23" s="11"/>
    </row>
    <row r="24" spans="1:20" x14ac:dyDescent="0.2">
      <c r="A24" s="10" t="str">
        <f>name!$D20</f>
        <v>54 Textiles, printing and other skilled trades</v>
      </c>
      <c r="B24" s="151">
        <v>20.73297706305582</v>
      </c>
      <c r="C24" s="141">
        <f t="shared" si="0"/>
        <v>2.4781447854741336</v>
      </c>
      <c r="E24" s="151">
        <v>17.382454318972979</v>
      </c>
      <c r="F24" s="141">
        <f t="shared" si="1"/>
        <v>2.0167810452798527</v>
      </c>
      <c r="H24" s="151">
        <f t="shared" si="3"/>
        <v>-3.3505227440828413</v>
      </c>
      <c r="I24" s="141">
        <f t="shared" si="4"/>
        <v>-16.160355234527092</v>
      </c>
      <c r="K24" s="207">
        <f t="shared" si="2"/>
        <v>0.62592980991505132</v>
      </c>
      <c r="L24" s="141">
        <f t="shared" si="5"/>
        <v>3.0190059440638572</v>
      </c>
      <c r="N24" s="151">
        <f t="shared" si="6"/>
        <v>-4.1690386659801231</v>
      </c>
      <c r="O24" s="141">
        <f t="shared" si="7"/>
        <v>-20.108249062836954</v>
      </c>
      <c r="Q24" s="151">
        <v>0.1925861119822305</v>
      </c>
      <c r="R24" s="141">
        <f t="shared" si="8"/>
        <v>0.92888788424601365</v>
      </c>
      <c r="T24" s="11"/>
    </row>
    <row r="25" spans="1:20" x14ac:dyDescent="0.2">
      <c r="A25" s="10" t="str">
        <f>name!$D21</f>
        <v>61 Caring personal service occupations</v>
      </c>
      <c r="B25" s="151">
        <v>64.124594408314692</v>
      </c>
      <c r="C25" s="141">
        <f t="shared" si="0"/>
        <v>7.664602568666866</v>
      </c>
      <c r="E25" s="151">
        <v>63.408754832232638</v>
      </c>
      <c r="F25" s="141">
        <f t="shared" si="1"/>
        <v>7.356934326061257</v>
      </c>
      <c r="H25" s="151">
        <f t="shared" si="3"/>
        <v>-0.71583957608205395</v>
      </c>
      <c r="I25" s="141">
        <f t="shared" si="4"/>
        <v>-1.1163260878095049</v>
      </c>
      <c r="K25" s="207">
        <f t="shared" si="2"/>
        <v>1.9359253167938604</v>
      </c>
      <c r="L25" s="141">
        <f t="shared" si="5"/>
        <v>3.0190059440638572</v>
      </c>
      <c r="N25" s="151">
        <f t="shared" si="6"/>
        <v>-2.1994536691308397</v>
      </c>
      <c r="O25" s="141">
        <f t="shared" si="7"/>
        <v>-3.4299689369195425</v>
      </c>
      <c r="Q25" s="151">
        <v>-0.45231122374507482</v>
      </c>
      <c r="R25" s="141">
        <f t="shared" si="8"/>
        <v>-0.70536309495382332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22.612755190622778</v>
      </c>
      <c r="C26" s="141">
        <f t="shared" si="0"/>
        <v>2.7028285031337234</v>
      </c>
      <c r="E26" s="151">
        <v>21.887762360022773</v>
      </c>
      <c r="F26" s="141">
        <f t="shared" si="1"/>
        <v>2.539504689110661</v>
      </c>
      <c r="H26" s="151">
        <f t="shared" si="3"/>
        <v>-0.72499283060000508</v>
      </c>
      <c r="I26" s="141">
        <f t="shared" si="4"/>
        <v>-3.2061233781040976</v>
      </c>
      <c r="K26" s="207">
        <f t="shared" si="2"/>
        <v>0.68268042332151013</v>
      </c>
      <c r="L26" s="141">
        <f t="shared" si="5"/>
        <v>3.0190059440638577</v>
      </c>
      <c r="N26" s="151">
        <f t="shared" si="6"/>
        <v>-0.44278831596734325</v>
      </c>
      <c r="O26" s="141">
        <f t="shared" si="7"/>
        <v>-1.9581351862463976</v>
      </c>
      <c r="Q26" s="151">
        <v>-0.96488493795417196</v>
      </c>
      <c r="R26" s="141">
        <f t="shared" si="8"/>
        <v>-4.2669941359215589</v>
      </c>
      <c r="T26" s="11"/>
    </row>
    <row r="27" spans="1:20" x14ac:dyDescent="0.2">
      <c r="A27" s="10" t="str">
        <f>name!$D23</f>
        <v>63 Community and civil enforcement occupations</v>
      </c>
      <c r="B27" s="151">
        <v>0.98327414006958658</v>
      </c>
      <c r="C27" s="141">
        <f t="shared" si="0"/>
        <v>0.11752753478162899</v>
      </c>
      <c r="E27" s="151">
        <v>1.0377020514320783</v>
      </c>
      <c r="F27" s="141">
        <f t="shared" si="1"/>
        <v>0.12039829298972585</v>
      </c>
      <c r="H27" s="151">
        <f t="shared" si="3"/>
        <v>5.4427911362491699E-2</v>
      </c>
      <c r="I27" s="141">
        <f t="shared" si="4"/>
        <v>5.5353750438956739</v>
      </c>
      <c r="K27" s="207">
        <f t="shared" si="2"/>
        <v>2.9685104735143596E-2</v>
      </c>
      <c r="L27" s="141">
        <f t="shared" si="5"/>
        <v>3.0190059440638572</v>
      </c>
      <c r="N27" s="151">
        <f t="shared" si="6"/>
        <v>1.5444866947224259E-2</v>
      </c>
      <c r="O27" s="141">
        <f t="shared" si="7"/>
        <v>1.5707589895663503</v>
      </c>
      <c r="Q27" s="151">
        <v>9.2979396801238425E-3</v>
      </c>
      <c r="R27" s="141">
        <f t="shared" si="8"/>
        <v>0.94561011026546726</v>
      </c>
      <c r="T27" s="172"/>
    </row>
    <row r="28" spans="1:20" x14ac:dyDescent="0.2">
      <c r="A28" s="10" t="str">
        <f>name!$D24</f>
        <v>71 Sales occupations</v>
      </c>
      <c r="B28" s="151">
        <v>53.008244839321961</v>
      </c>
      <c r="C28" s="141">
        <f t="shared" si="0"/>
        <v>6.3359017441724061</v>
      </c>
      <c r="E28" s="151">
        <v>50.976500352203615</v>
      </c>
      <c r="F28" s="141">
        <f t="shared" si="1"/>
        <v>5.9144950292094478</v>
      </c>
      <c r="H28" s="151">
        <f t="shared" si="3"/>
        <v>-2.0317444871183454</v>
      </c>
      <c r="I28" s="141">
        <f t="shared" si="4"/>
        <v>-3.8328839094313505</v>
      </c>
      <c r="K28" s="207">
        <f t="shared" si="2"/>
        <v>1.6003220625430528</v>
      </c>
      <c r="L28" s="141">
        <f t="shared" si="5"/>
        <v>3.0190059440638568</v>
      </c>
      <c r="N28" s="151">
        <f>H28-(K28+Q28)</f>
        <v>-4.0439247111673886</v>
      </c>
      <c r="O28" s="141">
        <f t="shared" si="7"/>
        <v>-7.6288598564719337</v>
      </c>
      <c r="Q28" s="151">
        <v>0.41185816150599097</v>
      </c>
      <c r="R28" s="141">
        <f t="shared" si="8"/>
        <v>0.77697000297672769</v>
      </c>
      <c r="T28" s="11"/>
    </row>
    <row r="29" spans="1:20" x14ac:dyDescent="0.2">
      <c r="A29" s="10" t="str">
        <f>name!$D25</f>
        <v>72 Customer service occupations</v>
      </c>
      <c r="B29" s="151">
        <v>12.300408954949686</v>
      </c>
      <c r="C29" s="141">
        <f t="shared" si="0"/>
        <v>1.4702275615412825</v>
      </c>
      <c r="E29" s="151">
        <v>13.530440304802397</v>
      </c>
      <c r="F29" s="141">
        <f t="shared" si="1"/>
        <v>1.5698551562555352</v>
      </c>
      <c r="H29" s="151">
        <f t="shared" si="3"/>
        <v>1.2300313498527107</v>
      </c>
      <c r="I29" s="141">
        <f t="shared" si="4"/>
        <v>9.9999223957325967</v>
      </c>
      <c r="K29" s="207">
        <f t="shared" si="2"/>
        <v>0.37135007749409404</v>
      </c>
      <c r="L29" s="141">
        <f t="shared" si="5"/>
        <v>3.0190059440638577</v>
      </c>
      <c r="N29" s="151">
        <f t="shared" si="6"/>
        <v>0.83667703780801905</v>
      </c>
      <c r="O29" s="141">
        <f t="shared" si="7"/>
        <v>6.8020261836200175</v>
      </c>
      <c r="Q29" s="151">
        <v>2.2004234550597638E-2</v>
      </c>
      <c r="R29" s="141">
        <f t="shared" si="8"/>
        <v>0.17889026804871502</v>
      </c>
      <c r="T29" s="11"/>
    </row>
    <row r="30" spans="1:20" x14ac:dyDescent="0.2">
      <c r="A30" s="10" t="str">
        <f>name!$D26</f>
        <v>81 Process, plant and machine operatives</v>
      </c>
      <c r="B30" s="151">
        <v>12.546740827196324</v>
      </c>
      <c r="C30" s="141">
        <f t="shared" si="0"/>
        <v>1.4996708027529773</v>
      </c>
      <c r="E30" s="151">
        <v>11.384897945335364</v>
      </c>
      <c r="F30" s="141">
        <f t="shared" si="1"/>
        <v>1.3209208525597043</v>
      </c>
      <c r="H30" s="151">
        <f t="shared" si="3"/>
        <v>-1.1618428818609594</v>
      </c>
      <c r="I30" s="141">
        <f t="shared" si="4"/>
        <v>-9.2601170125595331</v>
      </c>
      <c r="K30" s="207">
        <f t="shared" si="2"/>
        <v>0.37878685135934376</v>
      </c>
      <c r="L30" s="141">
        <f t="shared" si="5"/>
        <v>3.0190059440638568</v>
      </c>
      <c r="N30" s="151">
        <f t="shared" si="6"/>
        <v>-2.3873009011199424</v>
      </c>
      <c r="O30" s="141">
        <f t="shared" si="7"/>
        <v>-19.027259222133829</v>
      </c>
      <c r="Q30" s="151">
        <v>0.84667116789963937</v>
      </c>
      <c r="R30" s="141">
        <f t="shared" si="8"/>
        <v>6.7481362655104373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28.540229318162812</v>
      </c>
      <c r="C31" s="141">
        <f t="shared" si="0"/>
        <v>3.4113200552886145</v>
      </c>
      <c r="E31" s="151">
        <v>26.602867693076377</v>
      </c>
      <c r="F31" s="141">
        <f t="shared" si="1"/>
        <v>3.0865698438754285</v>
      </c>
      <c r="H31" s="151">
        <f t="shared" si="3"/>
        <v>-1.9373616250864352</v>
      </c>
      <c r="I31" s="141">
        <f t="shared" si="4"/>
        <v>-6.788178200984218</v>
      </c>
      <c r="K31" s="207">
        <f t="shared" si="2"/>
        <v>0.86163121956479094</v>
      </c>
      <c r="L31" s="141">
        <f t="shared" si="5"/>
        <v>3.0190059440638572</v>
      </c>
      <c r="N31" s="151">
        <f t="shared" si="6"/>
        <v>-3.6690212011541194</v>
      </c>
      <c r="O31" s="141">
        <f t="shared" si="7"/>
        <v>-12.855612196567668</v>
      </c>
      <c r="Q31" s="151">
        <v>0.87002835650289334</v>
      </c>
      <c r="R31" s="141">
        <f t="shared" si="8"/>
        <v>3.0484280515195898</v>
      </c>
      <c r="T31" s="11"/>
    </row>
    <row r="32" spans="1:20" x14ac:dyDescent="0.2">
      <c r="A32" s="10" t="str">
        <f>name!$D28</f>
        <v>91 Elementary trades and related occupations</v>
      </c>
      <c r="B32" s="151">
        <v>11.76853631076518</v>
      </c>
      <c r="C32" s="141">
        <f t="shared" si="0"/>
        <v>1.4066545678649029</v>
      </c>
      <c r="E32" s="151">
        <v>9.3555136526801714</v>
      </c>
      <c r="F32" s="141">
        <f t="shared" si="1"/>
        <v>1.0854636668302802</v>
      </c>
      <c r="H32" s="151">
        <f t="shared" si="3"/>
        <v>-2.4130226580850085</v>
      </c>
      <c r="I32" s="141">
        <f t="shared" si="4"/>
        <v>-20.504016764410327</v>
      </c>
      <c r="K32" s="207">
        <f t="shared" si="2"/>
        <v>0.35529281075131414</v>
      </c>
      <c r="L32" s="141">
        <f t="shared" si="5"/>
        <v>3.0190059440638568</v>
      </c>
      <c r="N32" s="151">
        <f>H32-(K32+Q32)</f>
        <v>-3.0925397807905997</v>
      </c>
      <c r="O32" s="141">
        <f t="shared" si="7"/>
        <v>-26.278032366367622</v>
      </c>
      <c r="Q32" s="151">
        <v>0.32422431195427698</v>
      </c>
      <c r="R32" s="141">
        <f t="shared" si="8"/>
        <v>2.7550096578934391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89.076578768972539</v>
      </c>
      <c r="C33" s="141">
        <f t="shared" si="0"/>
        <v>10.647031466482018</v>
      </c>
      <c r="E33" s="151">
        <v>82.955300159779569</v>
      </c>
      <c r="F33" s="141">
        <f t="shared" si="1"/>
        <v>9.6248017626103</v>
      </c>
      <c r="H33" s="151">
        <f t="shared" ref="H33" si="9">E33-B33</f>
        <v>-6.1212786091929701</v>
      </c>
      <c r="I33" s="141">
        <f>IF(B33&lt;&gt;0,((E33/B33)-1)*100,0)</f>
        <v>-6.8719282821458787</v>
      </c>
      <c r="K33" s="207">
        <f t="shared" si="2"/>
        <v>2.6892272078040049</v>
      </c>
      <c r="L33" s="141">
        <f t="shared" ref="L33" si="10">IF(B33&lt;&gt;0,K33/B33*100,0)</f>
        <v>3.0190059440638572</v>
      </c>
      <c r="N33" s="151">
        <f>H33-(K33+Q33)</f>
        <v>-8.6857881994946133</v>
      </c>
      <c r="O33" s="141">
        <f t="shared" ref="O33" si="11">IF(B33&lt;&gt;0,N33/B33*100,0)</f>
        <v>-9.7509225427504589</v>
      </c>
      <c r="Q33" s="151">
        <v>-0.12471761750236258</v>
      </c>
      <c r="R33" s="141">
        <f t="shared" ref="R33" si="12">IF(B33&lt;&gt;0,Q33/B33*100,0)</f>
        <v>-0.14001168345927162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836.63300000000049</v>
      </c>
      <c r="C35" s="147">
        <f>B35/B$35*100</f>
        <v>100</v>
      </c>
      <c r="D35" s="145"/>
      <c r="E35" s="152">
        <f>SUM(E8:E33)</f>
        <v>861.89100000000019</v>
      </c>
      <c r="F35" s="147">
        <f t="shared" ref="F35" si="13">E35/E$35*100</f>
        <v>100</v>
      </c>
      <c r="G35" s="145"/>
      <c r="H35" s="152">
        <f>E35-B35</f>
        <v>25.257999999999697</v>
      </c>
      <c r="I35" s="147">
        <f>IF(B35&lt;&gt;0,((E35/B35)-1)*100,0)</f>
        <v>3.0190059440638572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Brighton and Hove East Sussex West Sussex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73.820741484141024</v>
      </c>
      <c r="C44" s="141">
        <f t="shared" ref="C44:C68" si="15">B44/B$71*100</f>
        <v>8.5649741654270688</v>
      </c>
      <c r="E44" s="151">
        <v>72.101906475369717</v>
      </c>
      <c r="F44" s="141">
        <f t="shared" ref="F44:F68" si="16">E44/E$71*100</f>
        <v>7.9537992976759977</v>
      </c>
      <c r="H44" s="151">
        <f>E44-B44</f>
        <v>-1.7188350087713076</v>
      </c>
      <c r="I44" s="141">
        <f>IF(B44&gt;0,((E44/B44)-1)*100,0)</f>
        <v>-2.3283903334140432</v>
      </c>
      <c r="K44" s="151">
        <f>(($E$71/$B$71)-1)*B44</f>
        <v>3.8215201731302306</v>
      </c>
      <c r="L44" s="141">
        <f>IF(B44&gt;0,K44/B44*100,0)</f>
        <v>5.1767566896509853</v>
      </c>
      <c r="N44" s="151">
        <f>H44-(K44+Q44)</f>
        <v>-4.2335567299480168</v>
      </c>
      <c r="O44" s="141">
        <f>IF(B44&gt;0,N44/B44*100,0)</f>
        <v>-5.7349149369591688</v>
      </c>
      <c r="Q44" s="151">
        <v>-1.306798451953521</v>
      </c>
      <c r="R44" s="141">
        <f>IF(B44&gt;0,Q44/B44*100,0)</f>
        <v>-1.7702320861058565</v>
      </c>
      <c r="T44" s="151"/>
    </row>
    <row r="45" spans="1:20" x14ac:dyDescent="0.2">
      <c r="A45" s="135" t="str">
        <f t="shared" si="14"/>
        <v>12 Other managers and proprietors</v>
      </c>
      <c r="B45" s="151">
        <v>30.92324851527831</v>
      </c>
      <c r="C45" s="141">
        <f t="shared" si="15"/>
        <v>3.5878375009459784</v>
      </c>
      <c r="E45" s="151">
        <v>36.541633133810343</v>
      </c>
      <c r="F45" s="141">
        <f t="shared" si="16"/>
        <v>4.0310281678185591</v>
      </c>
      <c r="H45" s="151">
        <f t="shared" ref="H45:H71" si="17">E45-B45</f>
        <v>5.6183846185320334</v>
      </c>
      <c r="I45" s="141">
        <f t="shared" ref="I45:I71" si="18">IF(B45&gt;0,((E45/B45)-1)*100,0)</f>
        <v>18.168804664090011</v>
      </c>
      <c r="K45" s="151">
        <f t="shared" ref="K45:K68" si="19">(($E$71/$B$71)-1)*B45</f>
        <v>1.6008213361720689</v>
      </c>
      <c r="L45" s="141">
        <f t="shared" ref="L45:L68" si="20">IF(B45&gt;0,K45/B45*100,0)</f>
        <v>5.1767566896509853</v>
      </c>
      <c r="N45" s="151">
        <f t="shared" ref="N45:N68" si="21">H45-(K45+Q45)</f>
        <v>3.2908143810942021</v>
      </c>
      <c r="O45" s="141">
        <f t="shared" ref="O45:O68" si="22">IF(B45&gt;0,N45/B45*100,0)</f>
        <v>10.641878001492318</v>
      </c>
      <c r="Q45" s="151">
        <v>0.7267489012657623</v>
      </c>
      <c r="R45" s="141">
        <f>IF(B45&gt;0,Q45/B45*100,0)</f>
        <v>2.3501699729467167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55.503117639579116</v>
      </c>
      <c r="C46" s="141">
        <f t="shared" si="15"/>
        <v>6.4396910560127791</v>
      </c>
      <c r="E46" s="151">
        <v>76.430008736600186</v>
      </c>
      <c r="F46" s="141">
        <f t="shared" si="16"/>
        <v>8.4312465443365898</v>
      </c>
      <c r="H46" s="151">
        <f t="shared" si="17"/>
        <v>20.92689109702107</v>
      </c>
      <c r="I46" s="141">
        <f t="shared" si="18"/>
        <v>37.703992112504615</v>
      </c>
      <c r="K46" s="151">
        <f t="shared" si="19"/>
        <v>2.8732613553717679</v>
      </c>
      <c r="L46" s="141">
        <f t="shared" si="20"/>
        <v>5.1767566896509853</v>
      </c>
      <c r="N46" s="151">
        <f t="shared" si="21"/>
        <v>18.487776718137791</v>
      </c>
      <c r="O46" s="141">
        <f t="shared" si="22"/>
        <v>33.309438288119168</v>
      </c>
      <c r="Q46" s="151">
        <v>-0.43414697648848888</v>
      </c>
      <c r="R46" s="141">
        <f t="shared" ref="R46:R68" si="23">IF(B46&gt;0,Q46/B46*100,0)</f>
        <v>-0.78220286526553584</v>
      </c>
      <c r="T46" s="151"/>
    </row>
    <row r="47" spans="1:20" x14ac:dyDescent="0.2">
      <c r="A47" s="135" t="str">
        <f t="shared" si="14"/>
        <v>22 Health professionals</v>
      </c>
      <c r="B47" s="151">
        <v>37.605279574813245</v>
      </c>
      <c r="C47" s="141">
        <f t="shared" si="15"/>
        <v>4.3631131517573838</v>
      </c>
      <c r="E47" s="151">
        <v>37.41719306487866</v>
      </c>
      <c r="F47" s="141">
        <f t="shared" si="16"/>
        <v>4.1276140738678446</v>
      </c>
      <c r="H47" s="151">
        <f t="shared" si="17"/>
        <v>-0.18808650993458542</v>
      </c>
      <c r="I47" s="141">
        <f t="shared" si="18"/>
        <v>-0.50015985005615882</v>
      </c>
      <c r="K47" s="151">
        <f t="shared" si="19"/>
        <v>1.9467338260511002</v>
      </c>
      <c r="L47" s="141">
        <f t="shared" si="20"/>
        <v>5.1767566896509853</v>
      </c>
      <c r="N47" s="151">
        <f t="shared" si="21"/>
        <v>-1.9598434809221359</v>
      </c>
      <c r="O47" s="141">
        <f t="shared" si="22"/>
        <v>-5.2116178980218866</v>
      </c>
      <c r="Q47" s="151">
        <v>-0.17497685506354971</v>
      </c>
      <c r="R47" s="141">
        <f t="shared" si="23"/>
        <v>-0.46529864168525781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40.426493022680646</v>
      </c>
      <c r="C48" s="141">
        <f t="shared" si="15"/>
        <v>4.6904414853711938</v>
      </c>
      <c r="E48" s="151">
        <v>41.50470252773075</v>
      </c>
      <c r="F48" s="141">
        <f t="shared" si="16"/>
        <v>4.5785207347892571</v>
      </c>
      <c r="H48" s="151">
        <f t="shared" si="17"/>
        <v>1.0782095050501042</v>
      </c>
      <c r="I48" s="141">
        <f t="shared" si="18"/>
        <v>2.6670864189114685</v>
      </c>
      <c r="K48" s="151">
        <f t="shared" si="19"/>
        <v>2.0927811819429092</v>
      </c>
      <c r="L48" s="141">
        <f t="shared" si="20"/>
        <v>5.1767566896509853</v>
      </c>
      <c r="N48" s="151">
        <f t="shared" si="21"/>
        <v>-7.7209016635508387E-2</v>
      </c>
      <c r="O48" s="141">
        <f t="shared" si="22"/>
        <v>-0.19098618470860554</v>
      </c>
      <c r="Q48" s="151">
        <v>-0.93736266025729653</v>
      </c>
      <c r="R48" s="141">
        <f t="shared" si="23"/>
        <v>-2.3186840860309204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61.484426060917798</v>
      </c>
      <c r="C49" s="141">
        <f t="shared" si="15"/>
        <v>7.1336660970955474</v>
      </c>
      <c r="E49" s="151">
        <v>70.586553873636035</v>
      </c>
      <c r="F49" s="141">
        <f t="shared" si="16"/>
        <v>7.7866357502943755</v>
      </c>
      <c r="H49" s="151">
        <f t="shared" si="17"/>
        <v>9.102127812718237</v>
      </c>
      <c r="I49" s="141">
        <f t="shared" si="18"/>
        <v>14.803956702303743</v>
      </c>
      <c r="K49" s="151">
        <f t="shared" si="19"/>
        <v>3.182899139202076</v>
      </c>
      <c r="L49" s="141">
        <f t="shared" si="20"/>
        <v>5.1767566896509853</v>
      </c>
      <c r="N49" s="151">
        <f t="shared" si="21"/>
        <v>5.9007671238152533</v>
      </c>
      <c r="O49" s="141">
        <f t="shared" si="22"/>
        <v>9.5971736289265621</v>
      </c>
      <c r="Q49" s="151">
        <v>1.8461549700907104E-2</v>
      </c>
      <c r="R49" s="141">
        <f t="shared" si="23"/>
        <v>3.0026383726206848E-2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15.736589312939556</v>
      </c>
      <c r="C50" s="141">
        <f t="shared" si="15"/>
        <v>1.8258212828466187</v>
      </c>
      <c r="E50" s="151">
        <v>15.919932701212456</v>
      </c>
      <c r="F50" s="141">
        <f t="shared" si="16"/>
        <v>1.7561803248740449</v>
      </c>
      <c r="H50" s="151">
        <f t="shared" si="17"/>
        <v>0.18334338827290075</v>
      </c>
      <c r="I50" s="141">
        <f t="shared" si="18"/>
        <v>1.1650770356073537</v>
      </c>
      <c r="K50" s="151">
        <f t="shared" si="19"/>
        <v>0.81464493998050047</v>
      </c>
      <c r="L50" s="141">
        <f t="shared" si="20"/>
        <v>5.1767566896509853</v>
      </c>
      <c r="N50" s="151">
        <f t="shared" si="21"/>
        <v>-0.40986365822159976</v>
      </c>
      <c r="O50" s="141">
        <f t="shared" si="22"/>
        <v>-2.6045266230884323</v>
      </c>
      <c r="Q50" s="151">
        <v>-0.22143789348599999</v>
      </c>
      <c r="R50" s="141">
        <f t="shared" si="23"/>
        <v>-1.4071530309551934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16.561251340266367</v>
      </c>
      <c r="C51" s="141">
        <f t="shared" si="15"/>
        <v>1.9215018303087468</v>
      </c>
      <c r="E51" s="151">
        <v>28.849722757171815</v>
      </c>
      <c r="F51" s="141">
        <f t="shared" si="16"/>
        <v>3.1825081446705781</v>
      </c>
      <c r="H51" s="151">
        <f t="shared" si="17"/>
        <v>12.288471416905448</v>
      </c>
      <c r="I51" s="141">
        <f t="shared" si="18"/>
        <v>74.200138409998928</v>
      </c>
      <c r="K51" s="151">
        <f t="shared" si="19"/>
        <v>0.85733568664715265</v>
      </c>
      <c r="L51" s="141">
        <f t="shared" si="20"/>
        <v>5.1767566896509853</v>
      </c>
      <c r="N51" s="151">
        <f t="shared" si="21"/>
        <v>11.495933242341831</v>
      </c>
      <c r="O51" s="141">
        <f t="shared" si="22"/>
        <v>69.414641479361379</v>
      </c>
      <c r="Q51" s="151">
        <v>-6.4797512083536041E-2</v>
      </c>
      <c r="R51" s="141">
        <f t="shared" si="23"/>
        <v>-0.39125975901343851</v>
      </c>
      <c r="T51" s="151"/>
    </row>
    <row r="52" spans="1:20" x14ac:dyDescent="0.2">
      <c r="A52" s="135" t="str">
        <f t="shared" si="14"/>
        <v>33 Protective service occupations</v>
      </c>
      <c r="B52" s="151">
        <v>11.72461053854904</v>
      </c>
      <c r="C52" s="141">
        <f t="shared" si="15"/>
        <v>1.3603356501633082</v>
      </c>
      <c r="E52" s="151">
        <v>10.883689515816981</v>
      </c>
      <c r="F52" s="141">
        <f t="shared" si="16"/>
        <v>1.2006157154332699</v>
      </c>
      <c r="H52" s="151">
        <f t="shared" si="17"/>
        <v>-0.8409210227320596</v>
      </c>
      <c r="I52" s="141">
        <f t="shared" si="18"/>
        <v>-7.1722725455759644</v>
      </c>
      <c r="K52" s="151">
        <f t="shared" si="19"/>
        <v>0.60695456038986184</v>
      </c>
      <c r="L52" s="141">
        <f t="shared" si="20"/>
        <v>5.1767566896509853</v>
      </c>
      <c r="N52" s="151">
        <f t="shared" si="21"/>
        <v>-1.2024844594952293</v>
      </c>
      <c r="O52" s="141">
        <f t="shared" si="22"/>
        <v>-10.256071666872108</v>
      </c>
      <c r="Q52" s="151">
        <v>-0.2453911236266921</v>
      </c>
      <c r="R52" s="141">
        <f t="shared" si="23"/>
        <v>-2.0929575683548465</v>
      </c>
      <c r="T52" s="151"/>
    </row>
    <row r="53" spans="1:20" x14ac:dyDescent="0.2">
      <c r="A53" s="135" t="str">
        <f t="shared" si="14"/>
        <v>34 Culture, media and sports occupations</v>
      </c>
      <c r="B53" s="151">
        <v>19.210212297010678</v>
      </c>
      <c r="C53" s="141">
        <f t="shared" si="15"/>
        <v>2.2288447491632555</v>
      </c>
      <c r="E53" s="151">
        <v>18.883728890323514</v>
      </c>
      <c r="F53" s="141">
        <f t="shared" si="16"/>
        <v>2.0831264654099972</v>
      </c>
      <c r="H53" s="151">
        <f t="shared" si="17"/>
        <v>-0.32648340668716358</v>
      </c>
      <c r="I53" s="141">
        <f t="shared" si="18"/>
        <v>-1.6995304457825711</v>
      </c>
      <c r="K53" s="151">
        <f t="shared" si="19"/>
        <v>0.99446595018165651</v>
      </c>
      <c r="L53" s="141">
        <f t="shared" si="20"/>
        <v>5.1767566896509853</v>
      </c>
      <c r="N53" s="151">
        <f t="shared" si="21"/>
        <v>-1.8741097885918991</v>
      </c>
      <c r="O53" s="141">
        <f t="shared" si="22"/>
        <v>-9.7557994654933164</v>
      </c>
      <c r="Q53" s="151">
        <v>0.55316043172307894</v>
      </c>
      <c r="R53" s="141">
        <f t="shared" si="23"/>
        <v>2.8795123300597614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58.5642643356843</v>
      </c>
      <c r="C54" s="141">
        <f t="shared" si="15"/>
        <v>6.7948573932996501</v>
      </c>
      <c r="E54" s="151">
        <v>62.425662197788981</v>
      </c>
      <c r="F54" s="141">
        <f t="shared" si="16"/>
        <v>6.8863808520145939</v>
      </c>
      <c r="H54" s="151">
        <f t="shared" si="17"/>
        <v>3.8613978621046812</v>
      </c>
      <c r="I54" s="141">
        <f t="shared" si="18"/>
        <v>6.5934369805647153</v>
      </c>
      <c r="K54" s="151">
        <f t="shared" si="19"/>
        <v>3.0317294717424232</v>
      </c>
      <c r="L54" s="141">
        <f t="shared" si="20"/>
        <v>5.1767566896509853</v>
      </c>
      <c r="N54" s="151">
        <f t="shared" si="21"/>
        <v>1.766790300953049</v>
      </c>
      <c r="O54" s="141">
        <f t="shared" si="22"/>
        <v>3.0168402540258854</v>
      </c>
      <c r="Q54" s="151">
        <v>-0.9371219105907912</v>
      </c>
      <c r="R54" s="141">
        <f t="shared" si="23"/>
        <v>-1.6001599631121557</v>
      </c>
      <c r="T54" s="151"/>
    </row>
    <row r="55" spans="1:20" x14ac:dyDescent="0.2">
      <c r="A55" s="135" t="str">
        <f t="shared" si="14"/>
        <v>41 Administrative occupations</v>
      </c>
      <c r="B55" s="151">
        <v>71.04565356994307</v>
      </c>
      <c r="C55" s="141">
        <f t="shared" si="15"/>
        <v>8.2429974985169885</v>
      </c>
      <c r="E55" s="151">
        <v>68.284946460933611</v>
      </c>
      <c r="F55" s="141">
        <f t="shared" si="16"/>
        <v>7.5327378394404922</v>
      </c>
      <c r="H55" s="151">
        <f t="shared" si="17"/>
        <v>-2.7607071090094593</v>
      </c>
      <c r="I55" s="141">
        <f t="shared" si="18"/>
        <v>-3.8858212575827666</v>
      </c>
      <c r="K55" s="151">
        <f t="shared" si="19"/>
        <v>3.677860623888292</v>
      </c>
      <c r="L55" s="141">
        <f t="shared" si="20"/>
        <v>5.1767566896509853</v>
      </c>
      <c r="N55" s="151">
        <f t="shared" si="21"/>
        <v>-5.4454370526820028</v>
      </c>
      <c r="O55" s="141">
        <f t="shared" si="22"/>
        <v>-7.6647011872740052</v>
      </c>
      <c r="Q55" s="151">
        <v>-0.99313068021574902</v>
      </c>
      <c r="R55" s="141">
        <f t="shared" si="23"/>
        <v>-1.3978767599597506</v>
      </c>
      <c r="T55" s="151"/>
    </row>
    <row r="56" spans="1:20" x14ac:dyDescent="0.2">
      <c r="A56" s="135" t="str">
        <f t="shared" si="14"/>
        <v>42 Secretarial and related occupations</v>
      </c>
      <c r="B56" s="151">
        <v>18.587535356380545</v>
      </c>
      <c r="C56" s="141">
        <f t="shared" si="15"/>
        <v>2.1565993097016376</v>
      </c>
      <c r="E56" s="151">
        <v>12.796699370849707</v>
      </c>
      <c r="F56" s="141">
        <f t="shared" si="16"/>
        <v>1.4116461470156068</v>
      </c>
      <c r="H56" s="151">
        <f t="shared" si="17"/>
        <v>-5.7908359855308387</v>
      </c>
      <c r="I56" s="141">
        <f t="shared" si="18"/>
        <v>-31.154404683044856</v>
      </c>
      <c r="K56" s="151">
        <f t="shared" si="19"/>
        <v>0.962231480002672</v>
      </c>
      <c r="L56" s="141">
        <f t="shared" si="20"/>
        <v>5.1767566896509853</v>
      </c>
      <c r="N56" s="151">
        <f t="shared" si="21"/>
        <v>-6.9412376745513118</v>
      </c>
      <c r="O56" s="141">
        <f t="shared" si="22"/>
        <v>-37.343507578957166</v>
      </c>
      <c r="Q56" s="151">
        <v>0.18817020901780068</v>
      </c>
      <c r="R56" s="141">
        <f t="shared" si="23"/>
        <v>1.0123462062613238</v>
      </c>
      <c r="T56" s="151"/>
    </row>
    <row r="57" spans="1:20" x14ac:dyDescent="0.2">
      <c r="A57" s="135" t="str">
        <f t="shared" si="14"/>
        <v>51 Skilled agricultural and related trades</v>
      </c>
      <c r="B57" s="151">
        <v>7.9269529918423851</v>
      </c>
      <c r="C57" s="141">
        <f t="shared" si="15"/>
        <v>0.91971641331008014</v>
      </c>
      <c r="E57" s="151">
        <v>9.1190476790636303</v>
      </c>
      <c r="F57" s="141">
        <f t="shared" si="16"/>
        <v>1.0059522496813194</v>
      </c>
      <c r="H57" s="151">
        <f t="shared" si="17"/>
        <v>1.1920946872212452</v>
      </c>
      <c r="I57" s="141">
        <f t="shared" si="18"/>
        <v>15.038498253339316</v>
      </c>
      <c r="K57" s="151">
        <f t="shared" si="19"/>
        <v>0.4103590692906896</v>
      </c>
      <c r="L57" s="141">
        <f t="shared" si="20"/>
        <v>5.1767566896509853</v>
      </c>
      <c r="N57" s="151">
        <f t="shared" si="21"/>
        <v>0.70465992387169885</v>
      </c>
      <c r="O57" s="141">
        <f t="shared" si="22"/>
        <v>8.8894172148726405</v>
      </c>
      <c r="Q57" s="151">
        <v>7.7075694058856822E-2</v>
      </c>
      <c r="R57" s="141">
        <f t="shared" si="23"/>
        <v>0.97232434881568353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23.932304159575356</v>
      </c>
      <c r="C58" s="141">
        <f t="shared" si="15"/>
        <v>2.7767205086925553</v>
      </c>
      <c r="E58" s="151">
        <v>23.21082798772273</v>
      </c>
      <c r="F58" s="141">
        <f t="shared" si="16"/>
        <v>2.5604630497571153</v>
      </c>
      <c r="H58" s="151">
        <f t="shared" si="17"/>
        <v>-0.72147617185262547</v>
      </c>
      <c r="I58" s="141">
        <f t="shared" si="18"/>
        <v>-3.014654030142605</v>
      </c>
      <c r="K58" s="151">
        <f t="shared" si="19"/>
        <v>1.2389171565684383</v>
      </c>
      <c r="L58" s="141">
        <f t="shared" si="20"/>
        <v>5.1767566896509853</v>
      </c>
      <c r="N58" s="151">
        <f t="shared" si="21"/>
        <v>-1.0061419488953933</v>
      </c>
      <c r="O58" s="141">
        <f t="shared" si="22"/>
        <v>-4.2041165037292672</v>
      </c>
      <c r="Q58" s="151">
        <v>-0.9542513795256703</v>
      </c>
      <c r="R58" s="141">
        <f t="shared" si="23"/>
        <v>-3.9872942160643263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20.316126129860653</v>
      </c>
      <c r="C59" s="141">
        <f t="shared" si="15"/>
        <v>2.3571572426049987</v>
      </c>
      <c r="E59" s="151">
        <v>18.334875949624163</v>
      </c>
      <c r="F59" s="141">
        <f t="shared" si="16"/>
        <v>2.0225806858645821</v>
      </c>
      <c r="H59" s="151">
        <f t="shared" si="17"/>
        <v>-1.9812501802364899</v>
      </c>
      <c r="I59" s="141">
        <f t="shared" si="18"/>
        <v>-9.7521061228520658</v>
      </c>
      <c r="K59" s="151">
        <f t="shared" si="19"/>
        <v>1.0517164185054932</v>
      </c>
      <c r="L59" s="141">
        <f t="shared" si="20"/>
        <v>5.1767566896509862</v>
      </c>
      <c r="N59" s="151">
        <f t="shared" si="21"/>
        <v>-3.5845141921238968</v>
      </c>
      <c r="O59" s="141">
        <f t="shared" si="22"/>
        <v>-17.64368939832174</v>
      </c>
      <c r="Q59" s="151">
        <v>0.5515475933819135</v>
      </c>
      <c r="R59" s="141">
        <f t="shared" si="23"/>
        <v>2.7148265858186837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17.382454318972979</v>
      </c>
      <c r="C60" s="141">
        <f t="shared" si="15"/>
        <v>2.0167810452798527</v>
      </c>
      <c r="E60" s="151">
        <v>19.975380732770198</v>
      </c>
      <c r="F60" s="141">
        <f t="shared" si="16"/>
        <v>2.2035501834808255</v>
      </c>
      <c r="H60" s="151">
        <f t="shared" si="17"/>
        <v>2.592926413797219</v>
      </c>
      <c r="I60" s="141">
        <f t="shared" si="18"/>
        <v>14.916917750602309</v>
      </c>
      <c r="K60" s="151">
        <f t="shared" si="19"/>
        <v>0.89984736678296029</v>
      </c>
      <c r="L60" s="141">
        <f t="shared" si="20"/>
        <v>5.1767566896509853</v>
      </c>
      <c r="N60" s="151">
        <f t="shared" si="21"/>
        <v>0.49595288420483241</v>
      </c>
      <c r="O60" s="141">
        <f t="shared" si="22"/>
        <v>2.8531810013934509</v>
      </c>
      <c r="Q60" s="151">
        <v>1.1971261628094263</v>
      </c>
      <c r="R60" s="141">
        <f t="shared" si="23"/>
        <v>6.886980059557879</v>
      </c>
      <c r="T60" s="151"/>
    </row>
    <row r="61" spans="1:20" x14ac:dyDescent="0.2">
      <c r="A61" s="135" t="str">
        <f t="shared" si="14"/>
        <v>61 Caring personal service occupations</v>
      </c>
      <c r="B61" s="151">
        <v>63.408754832232638</v>
      </c>
      <c r="C61" s="141">
        <f t="shared" si="15"/>
        <v>7.356934326061257</v>
      </c>
      <c r="E61" s="151">
        <v>69.568883427511125</v>
      </c>
      <c r="F61" s="141">
        <f t="shared" si="16"/>
        <v>7.6743731642500101</v>
      </c>
      <c r="H61" s="151">
        <f t="shared" si="17"/>
        <v>6.1601285952784863</v>
      </c>
      <c r="I61" s="141">
        <f t="shared" si="18"/>
        <v>9.7149496336539123</v>
      </c>
      <c r="K61" s="151">
        <f t="shared" si="19"/>
        <v>3.2825169576019957</v>
      </c>
      <c r="L61" s="141">
        <f t="shared" si="20"/>
        <v>5.1767566896509853</v>
      </c>
      <c r="N61" s="151">
        <f t="shared" si="21"/>
        <v>3.1036090823491516</v>
      </c>
      <c r="O61" s="141">
        <f t="shared" si="22"/>
        <v>4.8946065737463291</v>
      </c>
      <c r="Q61" s="151">
        <v>-0.225997444672661</v>
      </c>
      <c r="R61" s="141">
        <f t="shared" si="23"/>
        <v>-0.35641362974341118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21.887762360022773</v>
      </c>
      <c r="C62" s="141">
        <f t="shared" si="15"/>
        <v>2.539504689110661</v>
      </c>
      <c r="E62" s="151">
        <v>20.669155570945541</v>
      </c>
      <c r="F62" s="141">
        <f t="shared" si="16"/>
        <v>2.2800827758958313</v>
      </c>
      <c r="H62" s="151">
        <f t="shared" si="17"/>
        <v>-1.2186067890772314</v>
      </c>
      <c r="I62" s="141">
        <f t="shared" si="18"/>
        <v>-5.5675256749998958</v>
      </c>
      <c r="K62" s="151">
        <f t="shared" si="19"/>
        <v>1.1330762021873892</v>
      </c>
      <c r="L62" s="141">
        <f t="shared" si="20"/>
        <v>5.1767566896509853</v>
      </c>
      <c r="N62" s="151">
        <f t="shared" si="21"/>
        <v>-1.837666779448544</v>
      </c>
      <c r="O62" s="141">
        <f t="shared" si="22"/>
        <v>-8.3958640870707626</v>
      </c>
      <c r="Q62" s="151">
        <v>-0.51401621181607682</v>
      </c>
      <c r="R62" s="141">
        <f t="shared" si="23"/>
        <v>-2.3484182775801208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1.0377020514320783</v>
      </c>
      <c r="C63" s="141">
        <f t="shared" si="15"/>
        <v>0.12039829298972585</v>
      </c>
      <c r="E63" s="151">
        <v>0.84688466891997716</v>
      </c>
      <c r="F63" s="141">
        <f t="shared" si="16"/>
        <v>9.3422643230235677E-2</v>
      </c>
      <c r="H63" s="151">
        <f t="shared" si="17"/>
        <v>-0.19081738251210112</v>
      </c>
      <c r="I63" s="141">
        <f t="shared" si="18"/>
        <v>-18.388455746884567</v>
      </c>
      <c r="K63" s="151">
        <f t="shared" si="19"/>
        <v>5.3719310366155619E-2</v>
      </c>
      <c r="L63" s="141">
        <f t="shared" si="20"/>
        <v>5.1767566896509853</v>
      </c>
      <c r="N63" s="151">
        <f t="shared" si="21"/>
        <v>-0.26740097052518813</v>
      </c>
      <c r="O63" s="141">
        <f t="shared" si="22"/>
        <v>-25.768569133708663</v>
      </c>
      <c r="Q63" s="151">
        <v>2.286427764693141E-2</v>
      </c>
      <c r="R63" s="141">
        <f t="shared" si="23"/>
        <v>2.2033566971731067</v>
      </c>
      <c r="T63" s="151"/>
    </row>
    <row r="64" spans="1:20" x14ac:dyDescent="0.2">
      <c r="A64" s="135" t="str">
        <f t="shared" si="14"/>
        <v>71 Sales occupations</v>
      </c>
      <c r="B64" s="151">
        <v>50.976500352203615</v>
      </c>
      <c r="C64" s="141">
        <f t="shared" si="15"/>
        <v>5.9144950292094478</v>
      </c>
      <c r="E64" s="151">
        <v>49.196505578586255</v>
      </c>
      <c r="F64" s="141">
        <f t="shared" si="16"/>
        <v>5.4270289184758518</v>
      </c>
      <c r="H64" s="151">
        <f t="shared" si="17"/>
        <v>-1.7799947736173607</v>
      </c>
      <c r="I64" s="141">
        <f t="shared" si="18"/>
        <v>-3.4917947707652219</v>
      </c>
      <c r="K64" s="151">
        <f t="shared" si="19"/>
        <v>2.6389293921326589</v>
      </c>
      <c r="L64" s="141">
        <f t="shared" si="20"/>
        <v>5.1767566896509853</v>
      </c>
      <c r="N64" s="151">
        <f t="shared" si="21"/>
        <v>-3.786013480451083</v>
      </c>
      <c r="O64" s="141">
        <f t="shared" si="22"/>
        <v>-7.4269780277049184</v>
      </c>
      <c r="Q64" s="151">
        <v>-0.63291068529893646</v>
      </c>
      <c r="R64" s="141">
        <f t="shared" si="23"/>
        <v>-1.2415734327112884</v>
      </c>
      <c r="T64" s="151"/>
    </row>
    <row r="65" spans="1:20" x14ac:dyDescent="0.2">
      <c r="A65" s="135" t="str">
        <f t="shared" si="14"/>
        <v>72 Customer service occupations</v>
      </c>
      <c r="B65" s="151">
        <v>13.530440304802397</v>
      </c>
      <c r="C65" s="141">
        <f t="shared" si="15"/>
        <v>1.5698551562555352</v>
      </c>
      <c r="E65" s="151">
        <v>16.643004091790012</v>
      </c>
      <c r="F65" s="141">
        <f t="shared" si="16"/>
        <v>1.8359447166867633</v>
      </c>
      <c r="H65" s="151">
        <f t="shared" si="17"/>
        <v>3.1125637869876144</v>
      </c>
      <c r="I65" s="141">
        <f t="shared" si="18"/>
        <v>23.004157417426118</v>
      </c>
      <c r="K65" s="151">
        <f t="shared" si="19"/>
        <v>0.70043797361809124</v>
      </c>
      <c r="L65" s="141">
        <f t="shared" si="20"/>
        <v>5.1767566896509853</v>
      </c>
      <c r="N65" s="151">
        <f t="shared" si="21"/>
        <v>2.5336304372307086</v>
      </c>
      <c r="O65" s="141">
        <f t="shared" si="22"/>
        <v>18.725410113456839</v>
      </c>
      <c r="Q65" s="151">
        <v>-0.12150462386118557</v>
      </c>
      <c r="R65" s="141">
        <f t="shared" si="23"/>
        <v>-0.89800938568170319</v>
      </c>
      <c r="T65" s="151"/>
    </row>
    <row r="66" spans="1:20" x14ac:dyDescent="0.2">
      <c r="A66" s="135" t="str">
        <f t="shared" si="14"/>
        <v>81 Process, plant and machine operatives</v>
      </c>
      <c r="B66" s="151">
        <v>11.384897945335364</v>
      </c>
      <c r="C66" s="141">
        <f t="shared" si="15"/>
        <v>1.3209208525597043</v>
      </c>
      <c r="E66" s="151">
        <v>11.483779577082544</v>
      </c>
      <c r="F66" s="141">
        <f t="shared" si="16"/>
        <v>1.2668136308721196</v>
      </c>
      <c r="H66" s="151">
        <f t="shared" si="17"/>
        <v>9.8881631747179455E-2</v>
      </c>
      <c r="I66" s="141">
        <f t="shared" si="18"/>
        <v>0.86853331687257729</v>
      </c>
      <c r="K66" s="151">
        <f t="shared" si="19"/>
        <v>0.58936846599508608</v>
      </c>
      <c r="L66" s="141">
        <f t="shared" si="20"/>
        <v>5.1767566896509853</v>
      </c>
      <c r="N66" s="151">
        <f t="shared" si="21"/>
        <v>-6.4291495148238453E-2</v>
      </c>
      <c r="O66" s="141">
        <f t="shared" si="22"/>
        <v>-0.56470857672097141</v>
      </c>
      <c r="Q66" s="151">
        <v>-0.42619533909966817</v>
      </c>
      <c r="R66" s="141">
        <f t="shared" si="23"/>
        <v>-3.7435147960574344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26.602867693076377</v>
      </c>
      <c r="C67" s="141">
        <f t="shared" si="15"/>
        <v>3.0865698438754285</v>
      </c>
      <c r="E67" s="151">
        <v>25.371661311340421</v>
      </c>
      <c r="F67" s="141">
        <f t="shared" si="16"/>
        <v>2.7988317061761574</v>
      </c>
      <c r="H67" s="151">
        <f t="shared" si="17"/>
        <v>-1.2312063817359551</v>
      </c>
      <c r="I67" s="141">
        <f t="shared" si="18"/>
        <v>-4.6280964741872044</v>
      </c>
      <c r="K67" s="151">
        <f t="shared" si="19"/>
        <v>1.3771657329403322</v>
      </c>
      <c r="L67" s="141">
        <f t="shared" si="20"/>
        <v>5.1767566896509862</v>
      </c>
      <c r="N67" s="151">
        <f t="shared" si="21"/>
        <v>-1.8756292130045631</v>
      </c>
      <c r="O67" s="141">
        <f t="shared" si="22"/>
        <v>-7.0504775449178796</v>
      </c>
      <c r="Q67" s="151">
        <v>-0.73274290167172418</v>
      </c>
      <c r="R67" s="141">
        <f t="shared" si="23"/>
        <v>-2.7543756189203119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9.3555136526801714</v>
      </c>
      <c r="C68" s="141">
        <f t="shared" si="15"/>
        <v>1.0854636668302802</v>
      </c>
      <c r="E68" s="151">
        <v>18.659179461066657</v>
      </c>
      <c r="F68" s="141">
        <f t="shared" si="16"/>
        <v>2.0583556766746556</v>
      </c>
      <c r="H68" s="151">
        <f t="shared" si="17"/>
        <v>9.3036658083864854</v>
      </c>
      <c r="I68" s="141">
        <f t="shared" si="18"/>
        <v>99.445804407769401</v>
      </c>
      <c r="K68" s="151">
        <f t="shared" si="19"/>
        <v>0.48431217886633204</v>
      </c>
      <c r="L68" s="141">
        <f t="shared" si="20"/>
        <v>5.1767566896509853</v>
      </c>
      <c r="N68" s="151">
        <f t="shared" si="21"/>
        <v>8.9110644573255104</v>
      </c>
      <c r="O68" s="141">
        <f t="shared" si="22"/>
        <v>95.249334116172918</v>
      </c>
      <c r="Q68" s="151">
        <v>-9.1710827805357414E-2</v>
      </c>
      <c r="R68" s="141">
        <f t="shared" si="23"/>
        <v>-0.98028639805452111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82.955300159779569</v>
      </c>
      <c r="C69" s="141">
        <f t="shared" ref="C69" si="25">B69/B$71*100</f>
        <v>9.6248017626103</v>
      </c>
      <c r="E69" s="151">
        <v>70.803434257453944</v>
      </c>
      <c r="F69" s="141">
        <f t="shared" ref="F69" si="26">E69/E$71*100</f>
        <v>7.8105605413133175</v>
      </c>
      <c r="H69" s="151">
        <f t="shared" ref="H69" si="27">E69-B69</f>
        <v>-12.151865902325625</v>
      </c>
      <c r="I69" s="141">
        <f t="shared" ref="I69" si="28">IF(B69&gt;0,((E69/B69)-1)*100,0)</f>
        <v>-14.648691378272405</v>
      </c>
      <c r="K69" s="151">
        <f t="shared" ref="K69" si="29">(($E$71/$B$71)-1)*B69</f>
        <v>4.2943940504414435</v>
      </c>
      <c r="L69" s="141">
        <f t="shared" ref="L69" si="30">IF(B69&gt;0,K69/B69*100,0)</f>
        <v>5.1767566896509853</v>
      </c>
      <c r="N69" s="151">
        <f t="shared" ref="N69" si="31">H69-(K69+Q69)</f>
        <v>-22.125598610679681</v>
      </c>
      <c r="O69" s="141">
        <f t="shared" ref="O69" si="32">IF(B69&gt;0,N69/B69*100,0)</f>
        <v>-26.671711835245894</v>
      </c>
      <c r="Q69" s="151">
        <v>5.6793386579126128</v>
      </c>
      <c r="R69" s="141">
        <f t="shared" ref="R69" si="33">IF(B69&gt;0,Q69/B69*100,0)</f>
        <v>6.8462637673225011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861.89100000000019</v>
      </c>
      <c r="C71" s="147">
        <f>B71/B$71*100</f>
        <v>100</v>
      </c>
      <c r="D71" s="145"/>
      <c r="E71" s="152">
        <f>SUM(E44:E69)</f>
        <v>906.50900000000001</v>
      </c>
      <c r="F71" s="147">
        <f>E71/E$71*100</f>
        <v>100</v>
      </c>
      <c r="G71" s="145"/>
      <c r="H71" s="152">
        <f t="shared" si="17"/>
        <v>44.617999999999824</v>
      </c>
      <c r="I71" s="147">
        <f t="shared" si="18"/>
        <v>5.1767566896509853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Brighton and Hove East Sussex West Sussex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Brighton and Hove East Sussex West Sussex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Brighton and Hove East Sussex West Sussex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Brighton and Hove East Sussex West Sussex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73.820741484141067</v>
      </c>
      <c r="C7" s="11">
        <f t="shared" si="2"/>
        <v>72.101906475369759</v>
      </c>
      <c r="D7" s="11">
        <f t="shared" si="2"/>
        <v>-1.718835008771308</v>
      </c>
      <c r="E7" s="11">
        <f t="shared" si="2"/>
        <v>35.511239929106587</v>
      </c>
      <c r="F7" s="11">
        <f t="shared" si="2"/>
        <v>33.792404920335279</v>
      </c>
      <c r="G7" s="200">
        <f>IF(B7&gt;0,(1+(E7/B7))^(1/($C$6-$B$6))-1,0)</f>
        <v>2.6529074335590375E-2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47.468041116250447</v>
      </c>
      <c r="R7" s="11">
        <v>42.002847240392164</v>
      </c>
      <c r="S7" s="345">
        <f>R7-Q7</f>
        <v>-5.465193875858283</v>
      </c>
      <c r="T7" s="345">
        <v>19.405462697577118</v>
      </c>
      <c r="U7" s="345">
        <f>SUM(S7:T7)</f>
        <v>13.940268821718835</v>
      </c>
      <c r="V7" s="346">
        <f>IF(Q7&gt;0,(1+(T7/Q7))^(1/($C$6-$B$6))-1,0)</f>
        <v>2.3112799576424647E-2</v>
      </c>
      <c r="X7" s="10" t="str">
        <f>name!B4</f>
        <v>Agriculture</v>
      </c>
      <c r="Y7" s="11">
        <v>8.6889999999999841</v>
      </c>
      <c r="Z7" s="11">
        <v>9.2110000000000021</v>
      </c>
      <c r="AA7" s="345">
        <f>Z7-Y7</f>
        <v>0.52200000000001801</v>
      </c>
      <c r="AB7" s="11">
        <v>4.5907155886814959</v>
      </c>
      <c r="AC7" s="345">
        <f>SUM(AA7:AB7)</f>
        <v>5.1127155886815139</v>
      </c>
      <c r="AD7" s="348">
        <f>IF(Y7&gt;0,(1+(AB7/Y7))^(1/($C$6-$B$6))-1,0)</f>
        <v>2.868229499944186E-2</v>
      </c>
    </row>
    <row r="8" spans="1:30" x14ac:dyDescent="0.2">
      <c r="A8" s="10" t="str">
        <f>name!D5</f>
        <v>12 Other managers and proprietors</v>
      </c>
      <c r="B8" s="11">
        <f t="shared" si="2"/>
        <v>30.923248515278281</v>
      </c>
      <c r="C8" s="11">
        <f t="shared" si="2"/>
        <v>36.541633133810372</v>
      </c>
      <c r="D8" s="11">
        <f t="shared" si="2"/>
        <v>5.6183846185320903</v>
      </c>
      <c r="E8" s="11">
        <f t="shared" si="2"/>
        <v>18.942263619197504</v>
      </c>
      <c r="F8" s="11">
        <f t="shared" si="2"/>
        <v>24.560648237729595</v>
      </c>
      <c r="G8" s="200">
        <f t="shared" ref="G8:G33" si="3">IF(B8&gt;0,(1+(E8/B8))^(1/($C$6-$B$6))-1,0)</f>
        <v>3.236754950355758E-2</v>
      </c>
      <c r="H8" s="11"/>
      <c r="I8" s="10" t="str">
        <f>name!E4</f>
        <v>Managers, directors and senior officials</v>
      </c>
      <c r="J8" s="11">
        <f t="array" ref="J8:J16">MMULT(aggregation!$B$13:$AA$21,B7:B32)</f>
        <v>104.74398999941934</v>
      </c>
      <c r="K8" s="11">
        <f t="array" ref="K8:K16">MMULT(aggregation!$B$13:$AA$21,C7:C32)</f>
        <v>108.64353960918012</v>
      </c>
      <c r="L8" s="11">
        <f t="array" ref="L8:L16">MMULT(aggregation!$B$13:$AA$21,D7:D32)</f>
        <v>3.8995496097607822</v>
      </c>
      <c r="M8" s="11">
        <f t="array" ref="M8:M16">MMULT(aggregation!$B$13:$AA$21,E7:E32)</f>
        <v>54.453503548304091</v>
      </c>
      <c r="N8" s="11">
        <f t="array" ref="N8:N16">MMULT(aggregation!$B$13:$AA$21,F7:F32)</f>
        <v>58.353053158064874</v>
      </c>
      <c r="O8" s="11"/>
      <c r="P8" s="10" t="str">
        <f>name!D5</f>
        <v>12 Other managers and proprietors</v>
      </c>
      <c r="Q8" s="11">
        <v>16.75909955019954</v>
      </c>
      <c r="R8" s="11">
        <v>21.274843573850521</v>
      </c>
      <c r="S8" s="345">
        <f t="shared" ref="S8:S31" si="4">R8-Q8</f>
        <v>4.5157440236509814</v>
      </c>
      <c r="T8" s="345">
        <v>9.8704387807209244</v>
      </c>
      <c r="U8" s="345">
        <f t="shared" ref="U8:U31" si="5">SUM(S8:T8)</f>
        <v>14.386182804371906</v>
      </c>
      <c r="V8" s="346">
        <f t="shared" ref="V8:V33" si="6">IF(Q8&gt;0,(1+(T8/Q8))^(1/($C$6-$B$6))-1,0)</f>
        <v>3.1353461272899175E-2</v>
      </c>
      <c r="X8" s="10" t="str">
        <f>name!B5</f>
        <v>Mining and quarrying</v>
      </c>
      <c r="Y8" s="11">
        <v>0.41499999999999942</v>
      </c>
      <c r="Z8" s="11">
        <v>0.3420000000000008</v>
      </c>
      <c r="AA8" s="345">
        <f t="shared" ref="AA8:AA29" si="7">Z8-Y8</f>
        <v>-7.2999999999998622E-2</v>
      </c>
      <c r="AB8" s="11">
        <v>0.1529157523310529</v>
      </c>
      <c r="AC8" s="345">
        <f t="shared" ref="AC8:AC29" si="8">SUM(AA8:AB8)</f>
        <v>7.9915752331054274E-2</v>
      </c>
      <c r="AD8" s="348">
        <f t="shared" ref="AD8:AD29" si="9">IF(Y8&gt;0,(1+(AB8/Y8))^(1/($C$6-$B$6))-1,0)</f>
        <v>2.1133179511557687E-2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55.503117639579123</v>
      </c>
      <c r="C9" s="11">
        <f t="shared" si="2"/>
        <v>76.430008736600101</v>
      </c>
      <c r="D9" s="11">
        <f t="shared" si="2"/>
        <v>20.926891097020974</v>
      </c>
      <c r="E9" s="11">
        <f t="shared" si="2"/>
        <v>26.227186065565437</v>
      </c>
      <c r="F9" s="11">
        <f t="shared" si="2"/>
        <v>47.154077162586411</v>
      </c>
      <c r="G9" s="200">
        <f t="shared" si="3"/>
        <v>2.6134719455695565E-2</v>
      </c>
      <c r="H9" s="11"/>
      <c r="I9" s="10" t="str">
        <f>name!E5</f>
        <v>Professional occupations</v>
      </c>
      <c r="J9" s="11">
        <v>195.01931629799083</v>
      </c>
      <c r="K9" s="11">
        <v>225.93845820284565</v>
      </c>
      <c r="L9" s="11">
        <v>30.919141904854804</v>
      </c>
      <c r="M9" s="11">
        <v>97.960822973774341</v>
      </c>
      <c r="N9" s="11">
        <v>128.87996487862915</v>
      </c>
      <c r="O9" s="11"/>
      <c r="P9" s="10" t="str">
        <f>name!D6</f>
        <v>21 Science, research, engineering and technology professionals</v>
      </c>
      <c r="Q9" s="11">
        <v>41.868005339742034</v>
      </c>
      <c r="R9" s="11">
        <v>54.421070699957703</v>
      </c>
      <c r="S9" s="345">
        <f t="shared" si="4"/>
        <v>12.553065360215669</v>
      </c>
      <c r="T9" s="345">
        <v>16.436178293729878</v>
      </c>
      <c r="U9" s="345">
        <f t="shared" si="5"/>
        <v>28.989243653945547</v>
      </c>
      <c r="V9" s="346">
        <f t="shared" si="6"/>
        <v>2.2322289789029615E-2</v>
      </c>
      <c r="X9" s="10" t="str">
        <f>name!B6</f>
        <v>Food drink and tobacco</v>
      </c>
      <c r="Y9" s="11">
        <v>5.9820000000000064</v>
      </c>
      <c r="Z9" s="11">
        <v>7.2349999999999968</v>
      </c>
      <c r="AA9" s="345">
        <f t="shared" si="7"/>
        <v>1.2529999999999903</v>
      </c>
      <c r="AB9" s="11">
        <v>3.0175626865791085</v>
      </c>
      <c r="AC9" s="345">
        <f t="shared" si="8"/>
        <v>4.2705626865790993</v>
      </c>
      <c r="AD9" s="348">
        <f t="shared" si="9"/>
        <v>2.7602139586269114E-2</v>
      </c>
    </row>
    <row r="10" spans="1:30" x14ac:dyDescent="0.2">
      <c r="A10" s="10" t="str">
        <f>name!D7</f>
        <v>22 Health professionals</v>
      </c>
      <c r="B10" s="11">
        <f t="shared" si="2"/>
        <v>37.60527957481326</v>
      </c>
      <c r="C10" s="11">
        <f t="shared" si="2"/>
        <v>37.417193064878688</v>
      </c>
      <c r="D10" s="11">
        <f t="shared" si="2"/>
        <v>-0.18808650993456644</v>
      </c>
      <c r="E10" s="11">
        <f t="shared" si="2"/>
        <v>19.695822176116902</v>
      </c>
      <c r="F10" s="11">
        <f t="shared" si="2"/>
        <v>19.507735666182334</v>
      </c>
      <c r="G10" s="200">
        <f t="shared" si="3"/>
        <v>2.8476272427311766E-2</v>
      </c>
      <c r="H10" s="11"/>
      <c r="I10" s="10" t="str">
        <f>name!E6</f>
        <v>Associate professional occupations</v>
      </c>
      <c r="J10" s="11">
        <v>121.79692782444998</v>
      </c>
      <c r="K10" s="11">
        <v>136.96273606231375</v>
      </c>
      <c r="L10" s="11">
        <v>15.165808237863757</v>
      </c>
      <c r="M10" s="11">
        <v>60.87351376790771</v>
      </c>
      <c r="N10" s="11">
        <v>76.039322005771467</v>
      </c>
      <c r="O10" s="11"/>
      <c r="P10" s="10" t="str">
        <f>name!D7</f>
        <v>22 Health professionals</v>
      </c>
      <c r="Q10" s="11">
        <v>8.4849042803485801</v>
      </c>
      <c r="R10" s="11">
        <v>8.6035107407515365</v>
      </c>
      <c r="S10" s="345">
        <f t="shared" si="4"/>
        <v>0.11860646040295642</v>
      </c>
      <c r="T10" s="345">
        <v>3.1265831886713475</v>
      </c>
      <c r="U10" s="345">
        <f t="shared" si="5"/>
        <v>3.245189649074304</v>
      </c>
      <c r="V10" s="346">
        <f t="shared" si="6"/>
        <v>2.1133977727260111E-2</v>
      </c>
      <c r="X10" s="10" t="str">
        <f>name!B7</f>
        <v>Engineering</v>
      </c>
      <c r="Y10" s="11">
        <v>14.968</v>
      </c>
      <c r="Z10" s="11">
        <v>10.296999999999995</v>
      </c>
      <c r="AA10" s="345">
        <f t="shared" si="7"/>
        <v>-4.6710000000000047</v>
      </c>
      <c r="AB10" s="11">
        <v>5.3692944983708841</v>
      </c>
      <c r="AC10" s="345">
        <f t="shared" si="8"/>
        <v>0.69829449837087942</v>
      </c>
      <c r="AD10" s="348">
        <f t="shared" si="9"/>
        <v>2.0646365838817626E-2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40.426493022680589</v>
      </c>
      <c r="C11" s="11">
        <f t="shared" si="2"/>
        <v>41.504702527730799</v>
      </c>
      <c r="D11" s="11">
        <f t="shared" si="2"/>
        <v>1.0782095050502105</v>
      </c>
      <c r="E11" s="11">
        <f t="shared" si="2"/>
        <v>20.637722912510409</v>
      </c>
      <c r="F11" s="11">
        <f t="shared" si="2"/>
        <v>21.715932417560616</v>
      </c>
      <c r="G11" s="200">
        <f t="shared" si="3"/>
        <v>2.787755106102674E-2</v>
      </c>
      <c r="H11" s="11"/>
      <c r="I11" s="10" t="str">
        <f>name!E7</f>
        <v>Administrative and secretarial occupations</v>
      </c>
      <c r="J11" s="11">
        <v>89.633188926323555</v>
      </c>
      <c r="K11" s="11">
        <v>81.08164583178322</v>
      </c>
      <c r="L11" s="11">
        <v>-8.5515430945403459</v>
      </c>
      <c r="M11" s="11">
        <v>44.043837498215176</v>
      </c>
      <c r="N11" s="11">
        <v>35.492294403674819</v>
      </c>
      <c r="O11" s="11"/>
      <c r="P11" s="10" t="str">
        <f>name!D8</f>
        <v>23 Teaching and other educational professionals</v>
      </c>
      <c r="Q11" s="11">
        <v>12.482825969185487</v>
      </c>
      <c r="R11" s="11">
        <v>13.195927625254638</v>
      </c>
      <c r="S11" s="345">
        <f t="shared" si="4"/>
        <v>0.71310165606915099</v>
      </c>
      <c r="T11" s="345">
        <v>5.4550006706221339</v>
      </c>
      <c r="U11" s="345">
        <f t="shared" si="5"/>
        <v>6.1681023266912849</v>
      </c>
      <c r="V11" s="346">
        <f t="shared" si="6"/>
        <v>2.4465003379982919E-2</v>
      </c>
      <c r="X11" s="10" t="str">
        <f>name!B8</f>
        <v>Rest of manufacturing</v>
      </c>
      <c r="Y11" s="11">
        <v>30.796000000000014</v>
      </c>
      <c r="Z11" s="11">
        <v>25.720999999999989</v>
      </c>
      <c r="AA11" s="345">
        <f t="shared" si="7"/>
        <v>-5.0750000000000242</v>
      </c>
      <c r="AB11" s="11">
        <v>11.874319938048764</v>
      </c>
      <c r="AC11" s="345">
        <f t="shared" si="8"/>
        <v>6.7993199380487397</v>
      </c>
      <c r="AD11" s="348">
        <f t="shared" si="9"/>
        <v>2.197931540595377E-2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61.484426060917869</v>
      </c>
      <c r="C12" s="11">
        <f t="shared" si="2"/>
        <v>70.586553873636063</v>
      </c>
      <c r="D12" s="11">
        <f t="shared" si="2"/>
        <v>9.1021278127181873</v>
      </c>
      <c r="E12" s="11">
        <f t="shared" si="2"/>
        <v>31.400091819581593</v>
      </c>
      <c r="F12" s="11">
        <f t="shared" si="2"/>
        <v>40.502219632299784</v>
      </c>
      <c r="G12" s="200">
        <f t="shared" si="3"/>
        <v>2.7886622298748609E-2</v>
      </c>
      <c r="H12" s="11"/>
      <c r="I12" s="10" t="str">
        <f>name!E8</f>
        <v>Skilled trades occupations</v>
      </c>
      <c r="J12" s="11">
        <v>69.557837600251403</v>
      </c>
      <c r="K12" s="11">
        <v>70.640132349180718</v>
      </c>
      <c r="L12" s="11">
        <v>1.0822947489293169</v>
      </c>
      <c r="M12" s="11">
        <v>30.296183162355067</v>
      </c>
      <c r="N12" s="11">
        <v>31.378477911284381</v>
      </c>
      <c r="O12" s="11"/>
      <c r="P12" s="10" t="str">
        <f>name!D9</f>
        <v>24 Business, media and public service professionals</v>
      </c>
      <c r="Q12" s="11">
        <v>33.448116109037024</v>
      </c>
      <c r="R12" s="11">
        <v>38.165616720765385</v>
      </c>
      <c r="S12" s="345">
        <f t="shared" si="4"/>
        <v>4.7175006117283615</v>
      </c>
      <c r="T12" s="345">
        <v>15.136086934173216</v>
      </c>
      <c r="U12" s="345">
        <f t="shared" si="5"/>
        <v>19.853587545901576</v>
      </c>
      <c r="V12" s="346">
        <f t="shared" si="6"/>
        <v>2.5199127884026895E-2</v>
      </c>
      <c r="X12" s="10" t="str">
        <f>name!B9</f>
        <v>Electricity and gas</v>
      </c>
      <c r="Y12" s="11">
        <v>3.9159999999999919</v>
      </c>
      <c r="Z12" s="11">
        <v>3.8640000000000061</v>
      </c>
      <c r="AA12" s="345">
        <f t="shared" si="7"/>
        <v>-5.1999999999985835E-2</v>
      </c>
      <c r="AB12" s="11">
        <v>1.6770470919840612</v>
      </c>
      <c r="AC12" s="345">
        <f t="shared" si="8"/>
        <v>1.6250470919840754</v>
      </c>
      <c r="AD12" s="348">
        <f t="shared" si="9"/>
        <v>2.4048170890591525E-2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15.736589312939575</v>
      </c>
      <c r="C13" s="11">
        <f t="shared" si="2"/>
        <v>15.919932701212474</v>
      </c>
      <c r="D13" s="11">
        <f t="shared" si="2"/>
        <v>0.18334338827290059</v>
      </c>
      <c r="E13" s="11">
        <f t="shared" si="2"/>
        <v>6.2817328637602508</v>
      </c>
      <c r="F13" s="11">
        <f t="shared" si="2"/>
        <v>6.4650762520331506</v>
      </c>
      <c r="G13" s="200">
        <f t="shared" si="3"/>
        <v>2.2645019090658858E-2</v>
      </c>
      <c r="H13" s="11"/>
      <c r="I13" s="10" t="str">
        <f>name!E9</f>
        <v>Caring, leisure and other service occupations</v>
      </c>
      <c r="J13" s="11">
        <v>86.334219243687528</v>
      </c>
      <c r="K13" s="11">
        <v>91.084923667376614</v>
      </c>
      <c r="L13" s="11">
        <v>4.750704423689081</v>
      </c>
      <c r="M13" s="11">
        <v>47.546998630073162</v>
      </c>
      <c r="N13" s="11">
        <v>52.297703053762241</v>
      </c>
      <c r="O13" s="11"/>
      <c r="P13" s="10" t="str">
        <f>name!D10</f>
        <v>31 Science, engineering and technology associate professionals</v>
      </c>
      <c r="Q13" s="11">
        <v>10.793035126489176</v>
      </c>
      <c r="R13" s="11">
        <v>9.731568368878019</v>
      </c>
      <c r="S13" s="345">
        <f t="shared" si="4"/>
        <v>-1.0614667576111572</v>
      </c>
      <c r="T13" s="345">
        <v>3.4985204950200015</v>
      </c>
      <c r="U13" s="345">
        <f t="shared" si="5"/>
        <v>2.4370537374088443</v>
      </c>
      <c r="V13" s="346">
        <f t="shared" si="6"/>
        <v>1.8894131593924612E-2</v>
      </c>
      <c r="X13" s="10" t="str">
        <f>name!B10</f>
        <v>Water and sewerage</v>
      </c>
      <c r="Y13" s="11">
        <v>5.0489999999999879</v>
      </c>
      <c r="Z13" s="11">
        <v>5.9499999999999895</v>
      </c>
      <c r="AA13" s="345">
        <f t="shared" si="7"/>
        <v>0.90100000000000158</v>
      </c>
      <c r="AB13" s="11">
        <v>2.3593212864249002</v>
      </c>
      <c r="AC13" s="345">
        <f t="shared" si="8"/>
        <v>3.2603212864249018</v>
      </c>
      <c r="AD13" s="348">
        <f t="shared" si="9"/>
        <v>2.5890392221434411E-2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16.561251340266377</v>
      </c>
      <c r="C14" s="11">
        <f t="shared" si="2"/>
        <v>28.849722757171829</v>
      </c>
      <c r="D14" s="11">
        <f t="shared" si="2"/>
        <v>12.28847141690545</v>
      </c>
      <c r="E14" s="11">
        <f t="shared" si="2"/>
        <v>14.865765992144373</v>
      </c>
      <c r="F14" s="11">
        <f t="shared" si="2"/>
        <v>27.154237409049831</v>
      </c>
      <c r="G14" s="200">
        <f t="shared" si="3"/>
        <v>4.3631873646617914E-2</v>
      </c>
      <c r="H14" s="11"/>
      <c r="I14" s="10" t="str">
        <f>name!E10</f>
        <v>Sales and customer service occupations</v>
      </c>
      <c r="J14" s="11">
        <v>64.506940657006027</v>
      </c>
      <c r="K14" s="11">
        <v>65.839509670376302</v>
      </c>
      <c r="L14" s="11">
        <v>1.3325690133702806</v>
      </c>
      <c r="M14" s="11">
        <v>29.016549102975301</v>
      </c>
      <c r="N14" s="11">
        <v>30.349118116345586</v>
      </c>
      <c r="O14" s="11"/>
      <c r="P14" s="10" t="str">
        <f>name!D11</f>
        <v>32 Health and social care associate professionals</v>
      </c>
      <c r="Q14" s="11">
        <v>3.3538028581429926</v>
      </c>
      <c r="R14" s="11">
        <v>4.8105939053457805</v>
      </c>
      <c r="S14" s="345">
        <f t="shared" si="4"/>
        <v>1.4567910472027878</v>
      </c>
      <c r="T14" s="345">
        <v>2.0464028056699948</v>
      </c>
      <c r="U14" s="345">
        <f t="shared" si="5"/>
        <v>3.5031938528727826</v>
      </c>
      <c r="V14" s="346">
        <f t="shared" si="6"/>
        <v>3.2265750082923761E-2</v>
      </c>
      <c r="X14" s="10" t="str">
        <f>name!B11</f>
        <v>Construction</v>
      </c>
      <c r="Y14" s="11">
        <v>61.280000000000086</v>
      </c>
      <c r="Z14" s="11">
        <v>67.483999999999895</v>
      </c>
      <c r="AA14" s="345">
        <f t="shared" si="7"/>
        <v>6.2039999999998088</v>
      </c>
      <c r="AB14" s="11">
        <v>26.860030685795152</v>
      </c>
      <c r="AC14" s="345">
        <f t="shared" si="8"/>
        <v>33.064030685794961</v>
      </c>
      <c r="AD14" s="348">
        <f t="shared" si="9"/>
        <v>2.4527521969240906E-2</v>
      </c>
    </row>
    <row r="15" spans="1:30" x14ac:dyDescent="0.2">
      <c r="A15" s="10" t="str">
        <f>name!D12</f>
        <v>33 Protective service occupations</v>
      </c>
      <c r="B15" s="11">
        <f t="shared" si="2"/>
        <v>11.724610538549081</v>
      </c>
      <c r="C15" s="11">
        <f t="shared" si="2"/>
        <v>10.883689515816979</v>
      </c>
      <c r="D15" s="11">
        <f t="shared" si="2"/>
        <v>-0.84092102273210168</v>
      </c>
      <c r="E15" s="11">
        <f t="shared" si="2"/>
        <v>3.6351173727606128</v>
      </c>
      <c r="F15" s="11">
        <f t="shared" si="2"/>
        <v>2.7941963500285114</v>
      </c>
      <c r="G15" s="200">
        <f t="shared" si="3"/>
        <v>1.8166975470509161E-2</v>
      </c>
      <c r="H15" s="11"/>
      <c r="I15" s="10" t="str">
        <f>name!E11</f>
        <v>Process, plant and machine operatives</v>
      </c>
      <c r="J15" s="11">
        <v>37.987765638411751</v>
      </c>
      <c r="K15" s="11">
        <v>36.85544088842299</v>
      </c>
      <c r="L15" s="11">
        <v>-1.1323247499887716</v>
      </c>
      <c r="M15" s="11">
        <v>18.14985656767913</v>
      </c>
      <c r="N15" s="11">
        <v>17.017531817690362</v>
      </c>
      <c r="O15" s="11"/>
      <c r="P15" s="10" t="str">
        <f>name!D12</f>
        <v>33 Protective service occupations</v>
      </c>
      <c r="Q15" s="11">
        <v>8.5622009675202513</v>
      </c>
      <c r="R15" s="11">
        <v>7.2097747654124262</v>
      </c>
      <c r="S15" s="345">
        <f t="shared" si="4"/>
        <v>-1.352426202107825</v>
      </c>
      <c r="T15" s="345">
        <v>2.0655343772992647</v>
      </c>
      <c r="U15" s="345">
        <f t="shared" si="5"/>
        <v>0.71310817519143965</v>
      </c>
      <c r="V15" s="346">
        <f t="shared" si="6"/>
        <v>1.4511608798009279E-2</v>
      </c>
      <c r="X15" s="10" t="str">
        <f>name!B12</f>
        <v>Wholesale and retail trade</v>
      </c>
      <c r="Y15" s="11">
        <v>130.76000000000033</v>
      </c>
      <c r="Z15" s="11">
        <v>133.18799999999959</v>
      </c>
      <c r="AA15" s="345">
        <f t="shared" si="7"/>
        <v>2.4279999999992583</v>
      </c>
      <c r="AB15" s="11">
        <v>60.367374960976292</v>
      </c>
      <c r="AC15" s="345">
        <f t="shared" si="8"/>
        <v>62.79537496097555</v>
      </c>
      <c r="AD15" s="348">
        <f t="shared" si="9"/>
        <v>2.5627992477337713E-2</v>
      </c>
    </row>
    <row r="16" spans="1:30" x14ac:dyDescent="0.2">
      <c r="A16" s="10" t="str">
        <f>name!D13</f>
        <v>34 Culture, media and sports occupations</v>
      </c>
      <c r="B16" s="11">
        <f t="shared" si="2"/>
        <v>19.210212297010674</v>
      </c>
      <c r="C16" s="11">
        <f t="shared" si="2"/>
        <v>18.883728890323514</v>
      </c>
      <c r="D16" s="11">
        <f t="shared" si="2"/>
        <v>-0.32648340668716053</v>
      </c>
      <c r="E16" s="11">
        <f t="shared" si="2"/>
        <v>8.4440238106399033</v>
      </c>
      <c r="F16" s="11">
        <f t="shared" si="2"/>
        <v>8.1175404039527432</v>
      </c>
      <c r="G16" s="200">
        <f t="shared" si="3"/>
        <v>2.4586509857285055E-2</v>
      </c>
      <c r="H16" s="11"/>
      <c r="I16" s="10" t="str">
        <f>name!E12</f>
        <v>Elementary occupations</v>
      </c>
      <c r="J16" s="11">
        <v>92.310813812459884</v>
      </c>
      <c r="K16" s="11">
        <v>89.462613718520572</v>
      </c>
      <c r="L16" s="11">
        <v>-2.8482000939393348</v>
      </c>
      <c r="M16" s="11">
        <v>43.295897686929173</v>
      </c>
      <c r="N16" s="11">
        <v>40.44769759298984</v>
      </c>
      <c r="O16" s="11"/>
      <c r="P16" s="10" t="str">
        <f>name!D13</f>
        <v>34 Culture, media and sports occupations</v>
      </c>
      <c r="Q16" s="11">
        <v>9.3388687409091631</v>
      </c>
      <c r="R16" s="11">
        <v>9.3216024145871668</v>
      </c>
      <c r="S16" s="345">
        <f t="shared" si="4"/>
        <v>-1.7266326321996317E-2</v>
      </c>
      <c r="T16" s="345">
        <v>3.5098493468063743</v>
      </c>
      <c r="U16" s="345">
        <f t="shared" si="5"/>
        <v>3.492583020484378</v>
      </c>
      <c r="V16" s="346">
        <f t="shared" si="6"/>
        <v>2.1498426375885948E-2</v>
      </c>
      <c r="X16" s="10" t="str">
        <f>name!B13</f>
        <v>Transport and storage</v>
      </c>
      <c r="Y16" s="11">
        <v>46.637000000000143</v>
      </c>
      <c r="Z16" s="11">
        <v>45.175000000000054</v>
      </c>
      <c r="AA16" s="345">
        <f t="shared" si="7"/>
        <v>-1.4620000000000886</v>
      </c>
      <c r="AB16" s="11">
        <v>20.46478947866699</v>
      </c>
      <c r="AC16" s="345">
        <f t="shared" si="8"/>
        <v>19.002789478666902</v>
      </c>
      <c r="AD16" s="348">
        <f t="shared" si="9"/>
        <v>2.4550964302855194E-2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58.564264335684271</v>
      </c>
      <c r="C17" s="11">
        <f t="shared" si="10"/>
        <v>62.425662197788952</v>
      </c>
      <c r="D17" s="11">
        <f t="shared" si="10"/>
        <v>3.8613978621046692</v>
      </c>
      <c r="E17" s="11">
        <f t="shared" si="10"/>
        <v>27.646873728602571</v>
      </c>
      <c r="F17" s="11">
        <f t="shared" si="10"/>
        <v>31.508271590707228</v>
      </c>
      <c r="G17" s="200">
        <f t="shared" si="3"/>
        <v>2.6113447195173833E-2</v>
      </c>
      <c r="H17" s="11"/>
      <c r="O17" s="11"/>
      <c r="P17" s="10" t="str">
        <f>name!D14</f>
        <v>35 Business and public service associate professionals</v>
      </c>
      <c r="Q17" s="11">
        <v>30.340862529807488</v>
      </c>
      <c r="R17" s="11">
        <v>31.088934121174695</v>
      </c>
      <c r="S17" s="345">
        <f t="shared" si="4"/>
        <v>0.74807159136720713</v>
      </c>
      <c r="T17" s="345">
        <v>11.764112229258828</v>
      </c>
      <c r="U17" s="345">
        <f t="shared" si="5"/>
        <v>12.512183820626035</v>
      </c>
      <c r="V17" s="346">
        <f t="shared" si="6"/>
        <v>2.2085042111750663E-2</v>
      </c>
      <c r="X17" s="10" t="str">
        <f>name!B14</f>
        <v>Accommodation and food</v>
      </c>
      <c r="Y17" s="11">
        <v>67.369000000000099</v>
      </c>
      <c r="Z17" s="11">
        <v>81.483000000000075</v>
      </c>
      <c r="AA17" s="345">
        <f t="shared" si="7"/>
        <v>14.113999999999976</v>
      </c>
      <c r="AB17" s="11">
        <v>36.268259906873766</v>
      </c>
      <c r="AC17" s="345">
        <f t="shared" si="8"/>
        <v>50.382259906873742</v>
      </c>
      <c r="AD17" s="348">
        <f t="shared" si="9"/>
        <v>2.9130354604126829E-2</v>
      </c>
    </row>
    <row r="18" spans="1:30" x14ac:dyDescent="0.2">
      <c r="A18" s="10" t="str">
        <f>name!D15</f>
        <v>41 Administrative occupations</v>
      </c>
      <c r="B18" s="11">
        <f t="shared" si="10"/>
        <v>71.045653569942999</v>
      </c>
      <c r="C18" s="11">
        <f t="shared" si="10"/>
        <v>68.284946460933512</v>
      </c>
      <c r="D18" s="11">
        <f t="shared" si="10"/>
        <v>-2.7607071090095001</v>
      </c>
      <c r="E18" s="11">
        <f t="shared" si="10"/>
        <v>35.711528596807582</v>
      </c>
      <c r="F18" s="11">
        <f t="shared" si="10"/>
        <v>32.950821487798073</v>
      </c>
      <c r="G18" s="200">
        <f t="shared" si="3"/>
        <v>2.752084070921601E-2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19.223200201481358</v>
      </c>
      <c r="R18" s="11">
        <v>21.345585698103871</v>
      </c>
      <c r="S18" s="345">
        <f t="shared" si="4"/>
        <v>2.1223854966225133</v>
      </c>
      <c r="T18" s="345">
        <v>7.4822475383524125</v>
      </c>
      <c r="U18" s="345">
        <f t="shared" si="5"/>
        <v>9.6046330349749258</v>
      </c>
      <c r="V18" s="346">
        <f t="shared" si="6"/>
        <v>2.2158579667322487E-2</v>
      </c>
      <c r="X18" s="10" t="str">
        <f>name!B15</f>
        <v>Media</v>
      </c>
      <c r="Y18" s="11">
        <v>7.2239999999999922</v>
      </c>
      <c r="Z18" s="11">
        <v>6.7779999999999987</v>
      </c>
      <c r="AA18" s="345">
        <f t="shared" si="7"/>
        <v>-0.44599999999999351</v>
      </c>
      <c r="AB18" s="11">
        <v>3.3399301740355769</v>
      </c>
      <c r="AC18" s="345">
        <f t="shared" si="8"/>
        <v>2.8939301740355834</v>
      </c>
      <c r="AD18" s="348">
        <f t="shared" si="9"/>
        <v>2.5659449651322275E-2</v>
      </c>
    </row>
    <row r="19" spans="1:30" x14ac:dyDescent="0.2">
      <c r="A19" s="10" t="str">
        <f>name!D16</f>
        <v>42 Secretarial and related occupations</v>
      </c>
      <c r="B19" s="11">
        <f t="shared" si="10"/>
        <v>18.587535356380553</v>
      </c>
      <c r="C19" s="11">
        <f t="shared" si="10"/>
        <v>12.796699370849707</v>
      </c>
      <c r="D19" s="11">
        <f t="shared" si="10"/>
        <v>-5.7908359855308458</v>
      </c>
      <c r="E19" s="11">
        <f t="shared" si="10"/>
        <v>8.3323089014075915</v>
      </c>
      <c r="F19" s="11">
        <f t="shared" si="10"/>
        <v>2.5414729158767435</v>
      </c>
      <c r="G19" s="200">
        <f t="shared" si="3"/>
        <v>2.4998859967537701E-2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1.6613470209731347</v>
      </c>
      <c r="K19" s="11">
        <f t="array" ref="K19:K27">MMULT(aggregation!$B$13:$AA$21,C36:C61)</f>
        <v>2.3257511697707396</v>
      </c>
      <c r="L19" s="11">
        <f t="array" ref="L19:L27">MMULT(aggregation!$B$13:$AA$21,D36:D61)</f>
        <v>0.66440414879760468</v>
      </c>
      <c r="M19" s="11">
        <f t="array" ref="M19:M27">MMULT(aggregation!$B$13:$AA$21,E36:E61)</f>
        <v>1.0869838570969055</v>
      </c>
      <c r="N19" s="11">
        <f t="array" ref="N19:N27">MMULT(aggregation!$B$13:$AA$21,F36:F61)</f>
        <v>1.7513880058945104</v>
      </c>
      <c r="O19" s="11"/>
      <c r="P19" s="10" t="str">
        <f>name!D16</f>
        <v>42 Secretarial and related occupations</v>
      </c>
      <c r="Q19" s="11">
        <v>0.74861328876038025</v>
      </c>
      <c r="R19" s="11">
        <v>0.80903519966905035</v>
      </c>
      <c r="S19" s="345">
        <f t="shared" si="4"/>
        <v>6.0421910908670107E-2</v>
      </c>
      <c r="T19" s="345">
        <v>0.23967194865855851</v>
      </c>
      <c r="U19" s="345">
        <f t="shared" si="5"/>
        <v>0.30009385956722862</v>
      </c>
      <c r="V19" s="346">
        <f t="shared" si="6"/>
        <v>1.8689082441310179E-2</v>
      </c>
      <c r="X19" s="10" t="str">
        <f>name!B16</f>
        <v>Information technology</v>
      </c>
      <c r="Y19" s="11">
        <v>24.621000000000063</v>
      </c>
      <c r="Z19" s="11">
        <v>28.469999999999953</v>
      </c>
      <c r="AA19" s="345">
        <f t="shared" si="7"/>
        <v>3.8489999999998901</v>
      </c>
      <c r="AB19" s="11">
        <v>11.560241279323414</v>
      </c>
      <c r="AC19" s="345">
        <f t="shared" si="8"/>
        <v>15.409241279323304</v>
      </c>
      <c r="AD19" s="348">
        <f t="shared" si="9"/>
        <v>2.5994859703169393E-2</v>
      </c>
    </row>
    <row r="20" spans="1:30" x14ac:dyDescent="0.2">
      <c r="A20" s="10" t="str">
        <f>name!D17</f>
        <v>51 Skilled agricultural and related trades</v>
      </c>
      <c r="B20" s="11">
        <f t="shared" si="10"/>
        <v>7.9269529918423816</v>
      </c>
      <c r="C20" s="11">
        <f t="shared" si="10"/>
        <v>9.119047679063625</v>
      </c>
      <c r="D20" s="11">
        <f t="shared" si="10"/>
        <v>1.1920946872212437</v>
      </c>
      <c r="E20" s="11">
        <f t="shared" si="10"/>
        <v>4.7131852840440409</v>
      </c>
      <c r="F20" s="11">
        <f t="shared" si="10"/>
        <v>5.9052799712652861</v>
      </c>
      <c r="G20" s="200">
        <f t="shared" si="3"/>
        <v>3.1596126633015587E-2</v>
      </c>
      <c r="H20" s="11"/>
      <c r="I20" s="11" t="str">
        <f t="shared" si="11"/>
        <v>Professional occupations</v>
      </c>
      <c r="J20" s="11">
        <v>10.18542742632774</v>
      </c>
      <c r="K20" s="11">
        <v>14.533349144042193</v>
      </c>
      <c r="L20" s="11">
        <v>4.3479217177144509</v>
      </c>
      <c r="M20" s="11">
        <v>5.8479595755002913</v>
      </c>
      <c r="N20" s="11">
        <v>10.195881293214743</v>
      </c>
      <c r="O20" s="11"/>
      <c r="P20" s="10" t="str">
        <f>name!D17</f>
        <v>51 Skilled agricultural and related trades</v>
      </c>
      <c r="Q20" s="11">
        <v>5.9176658451526176</v>
      </c>
      <c r="R20" s="11">
        <v>6.4193868652943724</v>
      </c>
      <c r="S20" s="345">
        <f t="shared" si="4"/>
        <v>0.50172102014175479</v>
      </c>
      <c r="T20" s="345">
        <v>3.1104186689596558</v>
      </c>
      <c r="U20" s="345">
        <f t="shared" si="5"/>
        <v>3.6121396891014106</v>
      </c>
      <c r="V20" s="346">
        <f t="shared" si="6"/>
        <v>2.8560112805873228E-2</v>
      </c>
      <c r="X20" s="10" t="str">
        <f>name!B17</f>
        <v>Finance and insurance</v>
      </c>
      <c r="Y20" s="11">
        <v>27.123999999999995</v>
      </c>
      <c r="Z20" s="11">
        <v>24.349000000000022</v>
      </c>
      <c r="AA20" s="345">
        <f t="shared" si="7"/>
        <v>-2.7749999999999737</v>
      </c>
      <c r="AB20" s="11">
        <v>12.410156389880145</v>
      </c>
      <c r="AC20" s="345">
        <f t="shared" si="8"/>
        <v>9.6351563898801711</v>
      </c>
      <c r="AD20" s="348">
        <f t="shared" si="9"/>
        <v>2.5434479083916939E-2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23.932304159575406</v>
      </c>
      <c r="C21" s="11">
        <f t="shared" si="10"/>
        <v>23.210827987722713</v>
      </c>
      <c r="D21" s="11">
        <f t="shared" si="10"/>
        <v>-0.72147617185269231</v>
      </c>
      <c r="E21" s="11">
        <f t="shared" si="10"/>
        <v>9.115225698263016</v>
      </c>
      <c r="F21" s="11">
        <f t="shared" si="10"/>
        <v>8.393749526410323</v>
      </c>
      <c r="G21" s="200">
        <f t="shared" si="3"/>
        <v>2.1747615050782931E-2</v>
      </c>
      <c r="H21" s="11"/>
      <c r="I21" s="11" t="str">
        <f t="shared" si="11"/>
        <v>Associate professional occupations</v>
      </c>
      <c r="J21" s="11">
        <v>1.6473623691315555</v>
      </c>
      <c r="K21" s="11">
        <v>2.5996804645499463</v>
      </c>
      <c r="L21" s="11">
        <v>0.9523180954183903</v>
      </c>
      <c r="M21" s="11">
        <v>1.0561988996708402</v>
      </c>
      <c r="N21" s="11">
        <v>2.0085169950892308</v>
      </c>
      <c r="O21" s="11"/>
      <c r="P21" s="10" t="str">
        <f>name!D18</f>
        <v>52 Skilled metal, electrical and electronic trades</v>
      </c>
      <c r="Q21" s="11">
        <v>23.167275716174089</v>
      </c>
      <c r="R21" s="11">
        <v>21.380214342046916</v>
      </c>
      <c r="S21" s="345">
        <f t="shared" si="4"/>
        <v>-1.7870613741271733</v>
      </c>
      <c r="T21" s="345">
        <v>8.2983850692374652</v>
      </c>
      <c r="U21" s="345">
        <f t="shared" si="5"/>
        <v>6.511323695110292</v>
      </c>
      <c r="V21" s="346">
        <f t="shared" si="6"/>
        <v>2.0620120934558006E-2</v>
      </c>
      <c r="X21" s="10" t="str">
        <f>name!B18</f>
        <v>Real estate</v>
      </c>
      <c r="Y21" s="11">
        <v>16.011999999999968</v>
      </c>
      <c r="Z21" s="11">
        <v>17.561999999999962</v>
      </c>
      <c r="AA21" s="345">
        <f t="shared" si="7"/>
        <v>1.5499999999999936</v>
      </c>
      <c r="AB21" s="11">
        <v>8.1436175982327761</v>
      </c>
      <c r="AC21" s="345">
        <f t="shared" si="8"/>
        <v>9.6936175982327697</v>
      </c>
      <c r="AD21" s="348">
        <f t="shared" si="9"/>
        <v>2.7791064417004963E-2</v>
      </c>
    </row>
    <row r="22" spans="1:30" x14ac:dyDescent="0.2">
      <c r="A22" s="10" t="str">
        <f>name!D19</f>
        <v>53 Skilled construction and building trades</v>
      </c>
      <c r="B22" s="11">
        <f t="shared" si="10"/>
        <v>20.316126129860638</v>
      </c>
      <c r="C22" s="11">
        <f t="shared" si="10"/>
        <v>18.334875949624152</v>
      </c>
      <c r="D22" s="11">
        <f t="shared" si="10"/>
        <v>-1.9812501802364895</v>
      </c>
      <c r="E22" s="11">
        <f t="shared" si="10"/>
        <v>8.279006587417161</v>
      </c>
      <c r="F22" s="11">
        <f t="shared" si="10"/>
        <v>6.2977564071806702</v>
      </c>
      <c r="G22" s="200">
        <f t="shared" si="3"/>
        <v>2.3049736247900743E-2</v>
      </c>
      <c r="H22" s="11"/>
      <c r="I22" s="11" t="str">
        <f t="shared" si="11"/>
        <v>Administrative and secretarial occupations</v>
      </c>
      <c r="J22" s="11">
        <v>0.52957155021117708</v>
      </c>
      <c r="K22" s="11">
        <v>0.97019794512429802</v>
      </c>
      <c r="L22" s="11">
        <v>0.44062639491312094</v>
      </c>
      <c r="M22" s="11">
        <v>0.41484512843961308</v>
      </c>
      <c r="N22" s="11">
        <v>0.85547152335273413</v>
      </c>
      <c r="O22" s="11"/>
      <c r="P22" s="10" t="str">
        <f>name!D19</f>
        <v>53 Skilled construction and building trades</v>
      </c>
      <c r="Q22" s="11">
        <v>19.891611148875178</v>
      </c>
      <c r="R22" s="11">
        <v>18.007326124778182</v>
      </c>
      <c r="S22" s="345">
        <f t="shared" si="4"/>
        <v>-1.8842850240969966</v>
      </c>
      <c r="T22" s="345">
        <v>8.1185890991212659</v>
      </c>
      <c r="U22" s="345">
        <f t="shared" si="5"/>
        <v>6.2343040750242693</v>
      </c>
      <c r="V22" s="346">
        <f t="shared" si="6"/>
        <v>2.3080366034579525E-2</v>
      </c>
      <c r="X22" s="10" t="str">
        <f>name!B19</f>
        <v>Professional services</v>
      </c>
      <c r="Y22" s="11">
        <v>64.254000000000062</v>
      </c>
      <c r="Z22" s="11">
        <v>72.966999999999942</v>
      </c>
      <c r="AA22" s="345">
        <f t="shared" si="7"/>
        <v>8.7129999999998802</v>
      </c>
      <c r="AB22" s="11">
        <v>33.182700200214228</v>
      </c>
      <c r="AC22" s="345">
        <f t="shared" si="8"/>
        <v>41.895700200214108</v>
      </c>
      <c r="AD22" s="348">
        <f t="shared" si="9"/>
        <v>2.8146086047412977E-2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17.382454318972979</v>
      </c>
      <c r="C23" s="11">
        <f t="shared" si="10"/>
        <v>19.975380732770233</v>
      </c>
      <c r="D23" s="11">
        <f t="shared" si="10"/>
        <v>2.592926413797255</v>
      </c>
      <c r="E23" s="11">
        <f t="shared" si="10"/>
        <v>8.1887655926308476</v>
      </c>
      <c r="F23" s="11">
        <f t="shared" si="10"/>
        <v>10.781692006428102</v>
      </c>
      <c r="G23" s="200">
        <f t="shared" si="3"/>
        <v>2.6067716226591431E-2</v>
      </c>
      <c r="H23" s="11"/>
      <c r="I23" s="11" t="str">
        <f t="shared" si="11"/>
        <v>Skilled trades occupations</v>
      </c>
      <c r="J23" s="11">
        <v>0.14622371859458216</v>
      </c>
      <c r="K23" s="11">
        <v>0.24385296932416228</v>
      </c>
      <c r="L23" s="11">
        <v>9.7629250729580119E-2</v>
      </c>
      <c r="M23" s="11">
        <v>0.10870879689434507</v>
      </c>
      <c r="N23" s="11">
        <v>0.20633804762392519</v>
      </c>
      <c r="O23" s="11"/>
      <c r="P23" s="10" t="str">
        <f>name!D20</f>
        <v>54 Textiles, printing and other skilled trades</v>
      </c>
      <c r="Q23" s="11">
        <v>10.155258829377928</v>
      </c>
      <c r="R23" s="11">
        <v>11.606177518250703</v>
      </c>
      <c r="S23" s="345">
        <f t="shared" si="4"/>
        <v>1.4509186888727754</v>
      </c>
      <c r="T23" s="345">
        <v>3.6181706857720379</v>
      </c>
      <c r="U23" s="345">
        <f t="shared" si="5"/>
        <v>5.0690893746448129</v>
      </c>
      <c r="V23" s="346">
        <f t="shared" si="6"/>
        <v>2.0524431548902156E-2</v>
      </c>
      <c r="X23" s="10" t="str">
        <f>name!B20</f>
        <v>Support services</v>
      </c>
      <c r="Y23" s="11">
        <v>62.427999999999926</v>
      </c>
      <c r="Z23" s="11">
        <v>71.665000000000063</v>
      </c>
      <c r="AA23" s="345">
        <f t="shared" si="7"/>
        <v>9.2370000000001369</v>
      </c>
      <c r="AB23" s="11">
        <v>31.150861075676502</v>
      </c>
      <c r="AC23" s="345">
        <f t="shared" si="8"/>
        <v>40.387861075676639</v>
      </c>
      <c r="AD23" s="348">
        <f t="shared" si="9"/>
        <v>2.7353462321898281E-2</v>
      </c>
    </row>
    <row r="24" spans="1:30" x14ac:dyDescent="0.2">
      <c r="A24" s="10" t="str">
        <f>name!D21</f>
        <v>61 Caring personal service occupations</v>
      </c>
      <c r="B24" s="11">
        <f t="shared" si="10"/>
        <v>63.408754832232653</v>
      </c>
      <c r="C24" s="11">
        <f t="shared" si="10"/>
        <v>69.568883427511096</v>
      </c>
      <c r="D24" s="11">
        <f t="shared" si="10"/>
        <v>6.1601285952784481</v>
      </c>
      <c r="E24" s="11">
        <f t="shared" si="10"/>
        <v>36.700250203566313</v>
      </c>
      <c r="F24" s="11">
        <f t="shared" si="10"/>
        <v>42.860378798844764</v>
      </c>
      <c r="G24" s="200">
        <f t="shared" si="3"/>
        <v>3.0911999410673241E-2</v>
      </c>
      <c r="H24" s="11"/>
      <c r="I24" s="11" t="str">
        <f t="shared" si="11"/>
        <v>Caring, leisure and other service occupations</v>
      </c>
      <c r="J24" s="11">
        <v>0.1100916914211196</v>
      </c>
      <c r="K24" s="11">
        <v>0.18678184062055334</v>
      </c>
      <c r="L24" s="11">
        <v>7.6690149199433719E-2</v>
      </c>
      <c r="M24" s="11">
        <v>8.3924737063391638E-2</v>
      </c>
      <c r="N24" s="11">
        <v>0.16061488626282533</v>
      </c>
      <c r="O24" s="11"/>
      <c r="P24" s="10" t="str">
        <f>name!D21</f>
        <v>61 Caring personal service occupations</v>
      </c>
      <c r="Q24" s="11">
        <v>11.968576413039701</v>
      </c>
      <c r="R24" s="11">
        <v>16.384456212187381</v>
      </c>
      <c r="S24" s="345">
        <f t="shared" si="4"/>
        <v>4.4158797991476799</v>
      </c>
      <c r="T24" s="345">
        <v>6.4916480057407879</v>
      </c>
      <c r="U24" s="345">
        <f t="shared" si="5"/>
        <v>10.907527804888467</v>
      </c>
      <c r="V24" s="346">
        <f t="shared" si="6"/>
        <v>2.9310252554895388E-2</v>
      </c>
      <c r="X24" s="10" t="str">
        <f>name!B21</f>
        <v>Public admin. and defence</v>
      </c>
      <c r="Y24" s="11">
        <v>35.803000000000026</v>
      </c>
      <c r="Z24" s="11">
        <v>36.400000000000077</v>
      </c>
      <c r="AA24" s="345">
        <f t="shared" si="7"/>
        <v>0.59700000000005105</v>
      </c>
      <c r="AB24" s="11">
        <v>17.70069835945651</v>
      </c>
      <c r="AC24" s="345">
        <f t="shared" si="8"/>
        <v>18.297698359456561</v>
      </c>
      <c r="AD24" s="348">
        <f t="shared" si="9"/>
        <v>2.7143113982276645E-2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21.887762360022801</v>
      </c>
      <c r="C25" s="11">
        <f t="shared" si="10"/>
        <v>20.669155570945534</v>
      </c>
      <c r="D25" s="11">
        <f t="shared" si="10"/>
        <v>-1.2186067890772676</v>
      </c>
      <c r="E25" s="11">
        <f t="shared" si="10"/>
        <v>10.436432743416667</v>
      </c>
      <c r="F25" s="11">
        <f t="shared" si="10"/>
        <v>9.2178259543393981</v>
      </c>
      <c r="G25" s="200">
        <f t="shared" si="3"/>
        <v>2.633330841511583E-2</v>
      </c>
      <c r="H25" s="11"/>
      <c r="I25" s="11" t="str">
        <f t="shared" si="11"/>
        <v>Sales and customer service occupations</v>
      </c>
      <c r="J25" s="11">
        <v>0.19242649887059801</v>
      </c>
      <c r="K25" s="11">
        <v>0.29963963994502868</v>
      </c>
      <c r="L25" s="11">
        <v>0.1072131410744307</v>
      </c>
      <c r="M25" s="11">
        <v>0.11517626754491295</v>
      </c>
      <c r="N25" s="11">
        <v>0.22238940861934364</v>
      </c>
      <c r="O25" s="11"/>
      <c r="P25" s="10" t="str">
        <f>name!D22</f>
        <v>62 Leisure, travel and related personal service occupations</v>
      </c>
      <c r="Q25" s="11">
        <v>6.6174843591900903</v>
      </c>
      <c r="R25" s="11">
        <v>7.1823008136663011</v>
      </c>
      <c r="S25" s="345">
        <f t="shared" si="4"/>
        <v>0.56481645447621087</v>
      </c>
      <c r="T25" s="345">
        <v>2.9355856189339393</v>
      </c>
      <c r="U25" s="345">
        <f t="shared" si="5"/>
        <v>3.5004020734101502</v>
      </c>
      <c r="V25" s="346">
        <f t="shared" si="6"/>
        <v>2.4778493154085313E-2</v>
      </c>
      <c r="X25" s="10" t="str">
        <f>name!B22</f>
        <v>Education</v>
      </c>
      <c r="Y25" s="11">
        <v>77.340999999999866</v>
      </c>
      <c r="Z25" s="11">
        <v>78.877000000000024</v>
      </c>
      <c r="AA25" s="345">
        <f t="shared" si="7"/>
        <v>1.5360000000001577</v>
      </c>
      <c r="AB25" s="11">
        <v>40.96815404747705</v>
      </c>
      <c r="AC25" s="345">
        <f t="shared" si="8"/>
        <v>42.504154047477208</v>
      </c>
      <c r="AD25" s="348">
        <f t="shared" si="9"/>
        <v>2.8743816324618532E-2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1.0377020514320774</v>
      </c>
      <c r="C26" s="11">
        <f t="shared" si="10"/>
        <v>0.84688466891997782</v>
      </c>
      <c r="D26" s="11">
        <f t="shared" si="10"/>
        <v>-0.19081738251209954</v>
      </c>
      <c r="E26" s="11">
        <f t="shared" si="10"/>
        <v>0.41031568309018163</v>
      </c>
      <c r="F26" s="11">
        <f t="shared" si="10"/>
        <v>0.2194983005780822</v>
      </c>
      <c r="G26" s="200">
        <f t="shared" si="3"/>
        <v>2.2460989297226952E-2</v>
      </c>
      <c r="H26" s="11"/>
      <c r="I26" s="11" t="str">
        <f t="shared" si="11"/>
        <v>Process, plant and machine operatives</v>
      </c>
      <c r="J26" s="11">
        <v>0.12000167129842015</v>
      </c>
      <c r="K26" s="11">
        <v>0.20598950001822983</v>
      </c>
      <c r="L26" s="11">
        <v>8.5987828719809672E-2</v>
      </c>
      <c r="M26" s="11">
        <v>0.10026296536308539</v>
      </c>
      <c r="N26" s="11">
        <v>0.18625079408289508</v>
      </c>
      <c r="O26" s="11"/>
      <c r="P26" s="10" t="str">
        <f>name!D23</f>
        <v>63 Community and civil enforcement occupations</v>
      </c>
      <c r="Q26" s="11">
        <v>0.78270795388230563</v>
      </c>
      <c r="R26" s="11">
        <v>0.49601647414146793</v>
      </c>
      <c r="S26" s="345">
        <f t="shared" si="4"/>
        <v>-0.2866914797408377</v>
      </c>
      <c r="T26" s="345">
        <v>0.19874014804570456</v>
      </c>
      <c r="U26" s="345">
        <f t="shared" si="5"/>
        <v>-8.7951331695133139E-2</v>
      </c>
      <c r="V26" s="346">
        <f t="shared" si="6"/>
        <v>1.5198980191303724E-2</v>
      </c>
      <c r="X26" s="10" t="str">
        <f>name!B23</f>
        <v>Health and social work</v>
      </c>
      <c r="Y26" s="11">
        <v>117.0780000000001</v>
      </c>
      <c r="Z26" s="11">
        <v>122.78200000000002</v>
      </c>
      <c r="AA26" s="345">
        <f t="shared" si="7"/>
        <v>5.7039999999999225</v>
      </c>
      <c r="AB26" s="11">
        <v>66.333072548097775</v>
      </c>
      <c r="AC26" s="345">
        <f t="shared" si="8"/>
        <v>72.037072548097697</v>
      </c>
      <c r="AD26" s="348">
        <f t="shared" si="9"/>
        <v>3.0378252394331007E-2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50.976500352203615</v>
      </c>
      <c r="C27" s="11">
        <f t="shared" si="12"/>
        <v>49.196505578586283</v>
      </c>
      <c r="D27" s="11">
        <f t="shared" si="12"/>
        <v>-1.7799947736173218</v>
      </c>
      <c r="E27" s="11">
        <f t="shared" si="12"/>
        <v>22.049279394898335</v>
      </c>
      <c r="F27" s="11">
        <f t="shared" si="12"/>
        <v>20.269284621281017</v>
      </c>
      <c r="G27" s="200">
        <f t="shared" si="3"/>
        <v>2.4252609466509423E-2</v>
      </c>
      <c r="H27" s="11"/>
      <c r="I27" s="11" t="str">
        <f t="shared" si="11"/>
        <v>Elementary occupations</v>
      </c>
      <c r="J27" s="11">
        <v>7.1100461854492022E-2</v>
      </c>
      <c r="K27" s="11">
        <v>9.0815092406465472E-2</v>
      </c>
      <c r="L27" s="11">
        <v>1.9714630551973457E-2</v>
      </c>
      <c r="M27" s="11">
        <v>4.5434715596625513E-2</v>
      </c>
      <c r="N27" s="11">
        <v>6.5149346148598963E-2</v>
      </c>
      <c r="O27" s="11"/>
      <c r="P27" s="10" t="str">
        <f>name!D24</f>
        <v>71 Sales occupations</v>
      </c>
      <c r="Q27" s="11">
        <v>22.985602885939915</v>
      </c>
      <c r="R27" s="11">
        <v>23.184456785882489</v>
      </c>
      <c r="S27" s="345">
        <f t="shared" si="4"/>
        <v>0.19885389994257352</v>
      </c>
      <c r="T27" s="345">
        <v>7.6840861586325095</v>
      </c>
      <c r="U27" s="345">
        <f t="shared" si="5"/>
        <v>7.8829400585750831</v>
      </c>
      <c r="V27" s="346">
        <f t="shared" si="6"/>
        <v>1.9413150142040703E-2</v>
      </c>
      <c r="X27" s="10" t="str">
        <f>name!B24</f>
        <v>Arts and entertainment</v>
      </c>
      <c r="Y27" s="11">
        <v>25.743999999999993</v>
      </c>
      <c r="Z27" s="11">
        <v>29.766999999999996</v>
      </c>
      <c r="AA27" s="345">
        <f t="shared" si="7"/>
        <v>4.0230000000000032</v>
      </c>
      <c r="AB27" s="11">
        <v>13.866673208465802</v>
      </c>
      <c r="AC27" s="345">
        <f t="shared" si="8"/>
        <v>17.889673208465805</v>
      </c>
      <c r="AD27" s="348">
        <f t="shared" si="9"/>
        <v>2.914305221932656E-2</v>
      </c>
    </row>
    <row r="28" spans="1:30" x14ac:dyDescent="0.2">
      <c r="A28" s="10" t="str">
        <f>name!D25</f>
        <v>72 Customer service occupations</v>
      </c>
      <c r="B28" s="11">
        <f t="shared" si="12"/>
        <v>13.530440304802417</v>
      </c>
      <c r="C28" s="11">
        <f t="shared" si="12"/>
        <v>16.643004091790019</v>
      </c>
      <c r="D28" s="11">
        <f t="shared" si="12"/>
        <v>3.1125637869876024</v>
      </c>
      <c r="E28" s="11">
        <f t="shared" si="12"/>
        <v>6.967269708076965</v>
      </c>
      <c r="F28" s="11">
        <f t="shared" si="12"/>
        <v>10.079833495064568</v>
      </c>
      <c r="G28" s="200">
        <f t="shared" si="3"/>
        <v>2.8078383411156871E-2</v>
      </c>
      <c r="H28" s="11"/>
      <c r="O28" s="11"/>
      <c r="P28" s="10" t="str">
        <f>name!D25</f>
        <v>72 Customer service occupations</v>
      </c>
      <c r="Q28" s="11">
        <v>4.6787879880939682</v>
      </c>
      <c r="R28" s="11">
        <v>6.9335448016621095</v>
      </c>
      <c r="S28" s="345">
        <f t="shared" si="4"/>
        <v>2.2547568135681413</v>
      </c>
      <c r="T28" s="345">
        <v>2.0485095138677347</v>
      </c>
      <c r="U28" s="345">
        <f t="shared" si="5"/>
        <v>4.3032663274358764</v>
      </c>
      <c r="V28" s="346">
        <f t="shared" si="6"/>
        <v>2.4504376207851175E-2</v>
      </c>
      <c r="X28" s="10" t="str">
        <f>name!B25</f>
        <v>Other services</v>
      </c>
      <c r="Y28" s="11">
        <v>28.400999999999975</v>
      </c>
      <c r="Z28" s="11">
        <v>26.942000000000014</v>
      </c>
      <c r="AA28" s="345">
        <f t="shared" si="7"/>
        <v>-1.4589999999999606</v>
      </c>
      <c r="AB28" s="11">
        <v>13.979426182620912</v>
      </c>
      <c r="AC28" s="345">
        <f t="shared" si="8"/>
        <v>12.520426182620952</v>
      </c>
      <c r="AD28" s="348">
        <f t="shared" si="9"/>
        <v>2.704336010209496E-2</v>
      </c>
    </row>
    <row r="29" spans="1:30" x14ac:dyDescent="0.2">
      <c r="A29" s="10" t="str">
        <f>name!D26</f>
        <v>81 Process, plant and machine operatives</v>
      </c>
      <c r="B29" s="11">
        <f t="shared" si="12"/>
        <v>11.384897945335357</v>
      </c>
      <c r="C29" s="11">
        <f t="shared" si="12"/>
        <v>11.483779577082537</v>
      </c>
      <c r="D29" s="11">
        <f t="shared" si="12"/>
        <v>9.8881631747176124E-2</v>
      </c>
      <c r="E29" s="11">
        <f t="shared" si="12"/>
        <v>4.5101061433269187</v>
      </c>
      <c r="F29" s="11">
        <f t="shared" si="12"/>
        <v>4.6089877750740964</v>
      </c>
      <c r="G29" s="200">
        <f t="shared" si="3"/>
        <v>2.249713578059831E-2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9.4618501766737548</v>
      </c>
      <c r="R29" s="11">
        <v>9.2111934824826918</v>
      </c>
      <c r="S29" s="345">
        <f t="shared" si="4"/>
        <v>-0.25065669419106307</v>
      </c>
      <c r="T29" s="345">
        <v>3.4665421602507056</v>
      </c>
      <c r="U29" s="345">
        <f t="shared" si="5"/>
        <v>3.2158854660596425</v>
      </c>
      <c r="V29" s="346">
        <f t="shared" si="6"/>
        <v>2.1028576049453074E-2</v>
      </c>
      <c r="X29" s="231" t="str">
        <f>name!B3</f>
        <v>All industries</v>
      </c>
      <c r="Y29" s="34">
        <f>SUM(Y7:Y28)</f>
        <v>861.89100000000042</v>
      </c>
      <c r="Z29" s="34">
        <f>SUM(Z7:Z28)</f>
        <v>906.50899999999979</v>
      </c>
      <c r="AA29" s="349">
        <f t="shared" si="7"/>
        <v>44.61799999999937</v>
      </c>
      <c r="AB29" s="34">
        <f>SUM(AB7:AB28)</f>
        <v>425.63716293821318</v>
      </c>
      <c r="AC29" s="349">
        <f t="shared" si="8"/>
        <v>470.25516293821255</v>
      </c>
      <c r="AD29" s="350">
        <f t="shared" si="9"/>
        <v>2.7117887857450507E-2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26.602867693076394</v>
      </c>
      <c r="C30" s="11">
        <f t="shared" si="12"/>
        <v>25.371661311340453</v>
      </c>
      <c r="D30" s="11">
        <f t="shared" si="12"/>
        <v>-1.2312063817359478</v>
      </c>
      <c r="E30" s="11">
        <f t="shared" si="12"/>
        <v>13.639750424352213</v>
      </c>
      <c r="F30" s="11">
        <f t="shared" si="12"/>
        <v>12.408544042616263</v>
      </c>
      <c r="G30" s="200">
        <f t="shared" si="3"/>
        <v>2.7978073867879205E-2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14.303462929584706</v>
      </c>
      <c r="K30" s="11">
        <f t="array" ref="K30:K38">MMULT(aggregation!$B$13:$AA$21,C65:C90)</f>
        <v>19.385851625650705</v>
      </c>
      <c r="L30" s="11">
        <f t="array" ref="L30:L38">MMULT(aggregation!$B$13:$AA$21,D65:D90)</f>
        <v>5.0823886960659994</v>
      </c>
      <c r="M30" s="11">
        <f t="array" ref="M30:M38">MMULT(aggregation!$B$13:$AA$21,E65:E90)</f>
        <v>9.1796864589139719</v>
      </c>
      <c r="N30" s="11">
        <f t="array" ref="N30:N38">MMULT(aggregation!$B$13:$AA$21,F65:F90)</f>
        <v>14.262075154979971</v>
      </c>
      <c r="O30" s="11"/>
      <c r="P30" s="10" t="str">
        <f>name!D27</f>
        <v>82 Transport and mobile machine drivers and operatives</v>
      </c>
      <c r="Q30" s="11">
        <v>24.426341030371454</v>
      </c>
      <c r="R30" s="11">
        <v>22.161390187870936</v>
      </c>
      <c r="S30" s="345">
        <f t="shared" si="4"/>
        <v>-2.264950842500518</v>
      </c>
      <c r="T30" s="345">
        <v>11.920521888612178</v>
      </c>
      <c r="U30" s="345">
        <f t="shared" si="5"/>
        <v>9.6555710461116604</v>
      </c>
      <c r="V30" s="346">
        <f t="shared" si="6"/>
        <v>2.6850536746675591E-2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9.3555136526801768</v>
      </c>
      <c r="C31" s="11">
        <f t="shared" si="12"/>
        <v>18.659179461066664</v>
      </c>
      <c r="D31" s="11">
        <f t="shared" si="12"/>
        <v>9.3036658083864889</v>
      </c>
      <c r="E31" s="11">
        <f t="shared" si="12"/>
        <v>7.2062780564875579</v>
      </c>
      <c r="F31" s="11">
        <f t="shared" si="12"/>
        <v>16.50994386487405</v>
      </c>
      <c r="G31" s="200">
        <f t="shared" si="3"/>
        <v>3.8809658186324425E-2</v>
      </c>
      <c r="H31" s="11"/>
      <c r="I31" s="11" t="str">
        <f>I20</f>
        <v>Professional occupations</v>
      </c>
      <c r="J31" s="11">
        <v>55.188270275546373</v>
      </c>
      <c r="K31" s="11">
        <v>77.341312259793483</v>
      </c>
      <c r="L31" s="11">
        <v>22.153041984247107</v>
      </c>
      <c r="M31" s="11">
        <v>33.024597475433211</v>
      </c>
      <c r="N31" s="11">
        <v>55.177639459680314</v>
      </c>
      <c r="O31" s="11"/>
      <c r="P31" s="10" t="str">
        <f>name!D28</f>
        <v>91 Elementary trades and related occupations</v>
      </c>
      <c r="Q31" s="11">
        <v>7.7897577994505021</v>
      </c>
      <c r="R31" s="11">
        <v>11.217714525571619</v>
      </c>
      <c r="S31" s="345">
        <f t="shared" si="4"/>
        <v>3.427956726121117</v>
      </c>
      <c r="T31" s="345">
        <v>3.4728769124980947</v>
      </c>
      <c r="U31" s="345">
        <f t="shared" si="5"/>
        <v>6.9008336386192113</v>
      </c>
      <c r="V31" s="346">
        <f t="shared" si="6"/>
        <v>2.4883267820832389E-2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82.955300159779711</v>
      </c>
      <c r="C32" s="11">
        <f t="shared" si="12"/>
        <v>70.803434257453901</v>
      </c>
      <c r="D32" s="11">
        <f t="shared" si="12"/>
        <v>-12.151865902325824</v>
      </c>
      <c r="E32" s="11">
        <f t="shared" si="12"/>
        <v>36.089619630441618</v>
      </c>
      <c r="F32" s="11">
        <f t="shared" si="12"/>
        <v>23.937753728115791</v>
      </c>
      <c r="G32" s="200">
        <f t="shared" ref="G32" si="13">IF(B32&gt;0,(1+(E32/B32))^(1/($C$6-$B$6))-1,0)</f>
        <v>2.4372195329345425E-2</v>
      </c>
      <c r="H32" s="11"/>
      <c r="I32" s="11" t="str">
        <f>I21</f>
        <v>Associate professional occupations</v>
      </c>
      <c r="J32" s="11">
        <v>17.831752613718578</v>
      </c>
      <c r="K32" s="11">
        <v>26.640457543949779</v>
      </c>
      <c r="L32" s="11">
        <v>8.8087049302311993</v>
      </c>
      <c r="M32" s="11">
        <v>11.326059019963488</v>
      </c>
      <c r="N32" s="11">
        <v>20.134763950194689</v>
      </c>
      <c r="O32" s="11"/>
      <c r="P32" s="10" t="str">
        <f>name!D29</f>
        <v>92 Elementary administration and service occupations</v>
      </c>
      <c r="Q32" s="11">
        <v>38.735852337790107</v>
      </c>
      <c r="R32" s="11">
        <v>34.395927748154811</v>
      </c>
      <c r="S32" s="345">
        <f t="shared" ref="S32" si="14">R32-Q32</f>
        <v>-4.3399245896352951</v>
      </c>
      <c r="T32" s="345">
        <v>14.283770862661211</v>
      </c>
      <c r="U32" s="345">
        <f>SUM(S32:T32)</f>
        <v>9.9438462730259154</v>
      </c>
      <c r="V32" s="346">
        <f t="shared" ref="V32" si="15">IF(Q32&gt;0,(1+(T32/Q32))^(1/($C$6-$B$6))-1,0)</f>
        <v>2.1146926901557395E-2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861.89100000000053</v>
      </c>
      <c r="C33" s="11">
        <f>SUM(C62,C91,C120,C149,C178,C207,C236,C265,C294)</f>
        <v>906.50900000000001</v>
      </c>
      <c r="D33" s="11">
        <f t="shared" si="12"/>
        <v>44.617999999999569</v>
      </c>
      <c r="E33" s="11">
        <f t="shared" si="12"/>
        <v>425.63716293821318</v>
      </c>
      <c r="F33" s="11">
        <f t="shared" si="12"/>
        <v>470.25516293821266</v>
      </c>
      <c r="G33" s="200">
        <f t="shared" si="3"/>
        <v>2.7117887857450507E-2</v>
      </c>
      <c r="H33" s="11"/>
      <c r="I33" s="11" t="str">
        <f>I22</f>
        <v>Administrative and secretarial occupations</v>
      </c>
      <c r="J33" s="11">
        <v>6.2246104294219968</v>
      </c>
      <c r="K33" s="11">
        <v>10.32309140716885</v>
      </c>
      <c r="L33" s="11">
        <v>4.0984809777468527</v>
      </c>
      <c r="M33" s="11">
        <v>4.689078814371106</v>
      </c>
      <c r="N33" s="11">
        <v>8.7875597921179587</v>
      </c>
      <c r="O33" s="11"/>
      <c r="P33" s="10" t="str">
        <f>name!D3</f>
        <v>All occupations</v>
      </c>
      <c r="Q33" s="11">
        <f>SUM(Q7:Q32)</f>
        <v>429.45034856188556</v>
      </c>
      <c r="R33" s="11">
        <f>SUM(R7:R32)</f>
        <v>450.56101695613296</v>
      </c>
      <c r="S33" s="345">
        <f>R33-Q33</f>
        <v>21.110668394247398</v>
      </c>
      <c r="T33" s="11">
        <f>SUM(T7:T32)</f>
        <v>175.68393409889336</v>
      </c>
      <c r="U33" s="345">
        <f>SUM(S33:T33)</f>
        <v>196.79460249314076</v>
      </c>
      <c r="V33" s="346">
        <f t="shared" si="6"/>
        <v>2.3126310910828174E-2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1.7409754765775216</v>
      </c>
      <c r="K34" s="11">
        <v>3.3148524170200342</v>
      </c>
      <c r="L34" s="11">
        <v>1.5738769404425126</v>
      </c>
      <c r="M34" s="11">
        <v>1.3278786770724984</v>
      </c>
      <c r="N34" s="11">
        <v>2.9017556175150108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3.8020179931791236</v>
      </c>
      <c r="K35" s="11">
        <v>6.4329235211545148</v>
      </c>
      <c r="L35" s="11">
        <v>2.6309055279753912</v>
      </c>
      <c r="M35" s="11">
        <v>3.0913541323709559</v>
      </c>
      <c r="N35" s="11">
        <v>5.7222596603463467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1.2279689551621069</v>
      </c>
      <c r="C36" s="11">
        <v>1.6324289307489723</v>
      </c>
      <c r="D36" s="11">
        <f>C36-B36</f>
        <v>0.40445997558686542</v>
      </c>
      <c r="E36" s="11">
        <v>0.74009268664417516</v>
      </c>
      <c r="F36" s="11">
        <f>SUM(D36:E36)</f>
        <v>1.1445526622310407</v>
      </c>
      <c r="G36" s="200">
        <f>IF(B36&gt;0,(1+(E36/B36))^(1/($C$6-$B$6))-1,0)</f>
        <v>3.1945481961080269E-2</v>
      </c>
      <c r="I36" s="11" t="str">
        <f t="shared" si="17"/>
        <v>Sales and customer service occupations</v>
      </c>
      <c r="J36" s="11">
        <v>2.8925792947555657</v>
      </c>
      <c r="K36" s="11">
        <v>5.0052643232145391</v>
      </c>
      <c r="L36" s="11">
        <v>2.1126850284589729</v>
      </c>
      <c r="M36" s="11">
        <v>1.9137781849362518</v>
      </c>
      <c r="N36" s="11">
        <v>4.0264632133952247</v>
      </c>
      <c r="P36" s="10" t="str">
        <f>name!D4</f>
        <v>11 Corporate managers and directors</v>
      </c>
      <c r="Q36" s="11">
        <v>26.352700367890655</v>
      </c>
      <c r="R36" s="11">
        <v>30.099059234977577</v>
      </c>
      <c r="S36" s="345">
        <f>R36-Q36</f>
        <v>3.7463588670869221</v>
      </c>
      <c r="T36" s="345">
        <v>16.10577723152948</v>
      </c>
      <c r="U36" s="345">
        <f>SUM(S36:T36)</f>
        <v>19.852136098616402</v>
      </c>
      <c r="V36" s="346">
        <f>IF(Q36&gt;0,(1+(T36/Q36))^(1/($C$6-$B$6))-1,0)</f>
        <v>3.2307984036163084E-2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0.43337806581102783</v>
      </c>
      <c r="C37" s="11">
        <v>0.69332223902176715</v>
      </c>
      <c r="D37" s="11">
        <f t="shared" ref="D37:D60" si="25">C37-B37</f>
        <v>0.25994417321073932</v>
      </c>
      <c r="E37" s="11">
        <v>0.34689117045273044</v>
      </c>
      <c r="F37" s="11">
        <f t="shared" ref="F37:F60" si="26">SUM(D37:E37)</f>
        <v>0.6068353436634697</v>
      </c>
      <c r="G37" s="200">
        <f t="shared" ref="G37:G62" si="27">IF(B37&gt;0,(1+(E37/B37))^(1/($C$6-$B$6))-1,0)</f>
        <v>3.9980438426967746E-2</v>
      </c>
      <c r="I37" s="11" t="str">
        <f t="shared" si="17"/>
        <v>Process, plant and machine operatives</v>
      </c>
      <c r="J37" s="11">
        <v>0.89200070650361563</v>
      </c>
      <c r="K37" s="11">
        <v>1.5134373974646227</v>
      </c>
      <c r="L37" s="11">
        <v>0.62143669096100718</v>
      </c>
      <c r="M37" s="11">
        <v>0.7039041786214606</v>
      </c>
      <c r="N37" s="11">
        <v>1.3253408695824678</v>
      </c>
      <c r="P37" s="10" t="str">
        <f>name!D5</f>
        <v>12 Other managers and proprietors</v>
      </c>
      <c r="Q37" s="11">
        <v>14.164148965078772</v>
      </c>
      <c r="R37" s="11">
        <v>15.266789559959848</v>
      </c>
      <c r="S37" s="345">
        <f t="shared" ref="S37:S60" si="28">R37-Q37</f>
        <v>1.1026405948810769</v>
      </c>
      <c r="T37" s="345">
        <v>9.0718248384765765</v>
      </c>
      <c r="U37" s="345">
        <f t="shared" ref="U37:U60" si="29">SUM(S37:T37)</f>
        <v>10.174465433357653</v>
      </c>
      <c r="V37" s="346">
        <f t="shared" ref="V37:V62" si="30">IF(Q37&gt;0,(1+(T37/Q37))^(1/($C$6-$B$6))-1,0)</f>
        <v>3.3549686312060345E-2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2.9971743015747649</v>
      </c>
      <c r="C38" s="11">
        <v>4.8806319082034051</v>
      </c>
      <c r="D38" s="11">
        <f t="shared" si="25"/>
        <v>1.8834576066286401</v>
      </c>
      <c r="E38" s="11">
        <v>1.5735184703459657</v>
      </c>
      <c r="F38" s="11">
        <f t="shared" si="26"/>
        <v>3.4569760769746058</v>
      </c>
      <c r="G38" s="200">
        <f t="shared" si="27"/>
        <v>2.8532459125880205E-2</v>
      </c>
      <c r="I38" s="11" t="str">
        <f t="shared" si="17"/>
        <v>Elementary occupations</v>
      </c>
      <c r="J38" s="11">
        <v>2.5529629405948238</v>
      </c>
      <c r="K38" s="11">
        <v>4.3226317184996992</v>
      </c>
      <c r="L38" s="11">
        <v>1.7696687779048752</v>
      </c>
      <c r="M38" s="11">
        <v>1.9522107695821349</v>
      </c>
      <c r="N38" s="11">
        <v>3.7218795474870103</v>
      </c>
      <c r="P38" s="10" t="str">
        <f>name!D6</f>
        <v>21 Science, research, engineering and technology professionals</v>
      </c>
      <c r="Q38" s="11">
        <v>13.635112299837076</v>
      </c>
      <c r="R38" s="11">
        <v>22.008938036642377</v>
      </c>
      <c r="S38" s="345">
        <f t="shared" si="28"/>
        <v>8.3738257368053013</v>
      </c>
      <c r="T38" s="345">
        <v>9.7910077718355506</v>
      </c>
      <c r="U38" s="345">
        <f t="shared" si="29"/>
        <v>18.164833508640854</v>
      </c>
      <c r="V38" s="346">
        <f t="shared" si="30"/>
        <v>3.6739016565121574E-2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2.4023352789817074</v>
      </c>
      <c r="C39" s="11">
        <v>3.3429502260302462</v>
      </c>
      <c r="D39" s="11">
        <f t="shared" si="25"/>
        <v>0.94061494704853876</v>
      </c>
      <c r="E39" s="11">
        <v>1.4778390253924256</v>
      </c>
      <c r="F39" s="11">
        <f t="shared" si="26"/>
        <v>2.4184539724409646</v>
      </c>
      <c r="G39" s="200">
        <f t="shared" si="27"/>
        <v>3.2478874678616432E-2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29.120375294464665</v>
      </c>
      <c r="R39" s="11">
        <v>28.813682324127146</v>
      </c>
      <c r="S39" s="345">
        <f t="shared" si="28"/>
        <v>-0.30669297033751874</v>
      </c>
      <c r="T39" s="345">
        <v>16.569238987445555</v>
      </c>
      <c r="U39" s="345">
        <f t="shared" si="29"/>
        <v>16.262546017108036</v>
      </c>
      <c r="V39" s="346">
        <f t="shared" si="30"/>
        <v>3.0484273463092126E-2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3.5597821360118185</v>
      </c>
      <c r="C40" s="11">
        <v>4.3924598551387168</v>
      </c>
      <c r="D40" s="11">
        <f>C40-B40</f>
        <v>0.83267771912689836</v>
      </c>
      <c r="E40" s="11">
        <v>2.0168298361041517</v>
      </c>
      <c r="F40" s="11">
        <f>SUM(D40:E40)</f>
        <v>2.84950755523105</v>
      </c>
      <c r="G40" s="200">
        <f>IF(B40&gt;0,(1+(E40/B40))^(1/($C$6-$B$6))-1,0)</f>
        <v>3.0377738638879714E-2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27.943667053495105</v>
      </c>
      <c r="R40" s="11">
        <v>28.308774902476177</v>
      </c>
      <c r="S40" s="345">
        <f t="shared" si="28"/>
        <v>0.36510784898107218</v>
      </c>
      <c r="T40" s="345">
        <v>15.182722241888275</v>
      </c>
      <c r="U40" s="345">
        <f t="shared" si="29"/>
        <v>15.547830090869347</v>
      </c>
      <c r="V40" s="346">
        <f t="shared" si="30"/>
        <v>2.9352159689916446E-2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1.2261357097594487</v>
      </c>
      <c r="C41" s="11">
        <v>1.9173071546698224</v>
      </c>
      <c r="D41" s="11">
        <f t="shared" si="25"/>
        <v>0.69117144491037363</v>
      </c>
      <c r="E41" s="11">
        <v>0.77977224365774889</v>
      </c>
      <c r="F41" s="11">
        <f t="shared" si="26"/>
        <v>1.4709436885681226</v>
      </c>
      <c r="G41" s="200">
        <f t="shared" si="27"/>
        <v>3.3359644815267542E-2</v>
      </c>
      <c r="I41" s="11" t="str">
        <f>I30</f>
        <v>Managers, directors and senior officials</v>
      </c>
      <c r="J41" s="11">
        <f t="array" ref="J41:J49">MMULT(aggregation!$B$13:$AA$21,B94:B119)</f>
        <v>29.190726060940197</v>
      </c>
      <c r="K41" s="11">
        <f t="array" ref="K41:K49">MMULT(aggregation!$B$13:$AA$21,C94:C119)</f>
        <v>32.440348823007724</v>
      </c>
      <c r="L41" s="11">
        <f t="array" ref="L41:L49">MMULT(aggregation!$B$13:$AA$21,D94:D119)</f>
        <v>3.2496227620675251</v>
      </c>
      <c r="M41" s="11">
        <f t="array" ref="M41:M49">MMULT(aggregation!$B$13:$AA$21,E94:E119)</f>
        <v>17.540493169746412</v>
      </c>
      <c r="N41" s="11">
        <f t="array" ref="N41:N49">MMULT(aggregation!$B$13:$AA$21,F94:F119)</f>
        <v>20.790115931813936</v>
      </c>
      <c r="P41" s="10" t="str">
        <f>name!D9</f>
        <v>24 Business, media and public service professionals</v>
      </c>
      <c r="Q41" s="11">
        <v>28.03630995188087</v>
      </c>
      <c r="R41" s="11">
        <v>32.420937152870664</v>
      </c>
      <c r="S41" s="345">
        <f t="shared" si="28"/>
        <v>4.3846272009897937</v>
      </c>
      <c r="T41" s="345">
        <v>16.264004885408376</v>
      </c>
      <c r="U41" s="345">
        <f t="shared" si="29"/>
        <v>20.64863208639817</v>
      </c>
      <c r="V41" s="346">
        <f t="shared" si="30"/>
        <v>3.0969294140768655E-2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0.38624873987042552</v>
      </c>
      <c r="C42" s="11">
        <v>0.61588828794479222</v>
      </c>
      <c r="D42" s="11">
        <f t="shared" si="25"/>
        <v>0.22963954807436671</v>
      </c>
      <c r="E42" s="11">
        <v>0.2311806558939149</v>
      </c>
      <c r="F42" s="11">
        <f t="shared" si="26"/>
        <v>0.46082020396828161</v>
      </c>
      <c r="G42" s="200">
        <f t="shared" si="27"/>
        <v>3.1766323282734765E-2</v>
      </c>
      <c r="I42" s="11" t="str">
        <f>I31</f>
        <v>Professional occupations</v>
      </c>
      <c r="J42" s="11">
        <v>67.411795848726584</v>
      </c>
      <c r="K42" s="11">
        <v>73.472389640959079</v>
      </c>
      <c r="L42" s="11">
        <v>6.0605937922325008</v>
      </c>
      <c r="M42" s="11">
        <v>34.736663329393629</v>
      </c>
      <c r="N42" s="11">
        <v>40.797257121626131</v>
      </c>
      <c r="P42" s="10" t="str">
        <f>name!D10</f>
        <v>31 Science, engineering and technology associate professionals</v>
      </c>
      <c r="Q42" s="11">
        <v>4.9435541864503856</v>
      </c>
      <c r="R42" s="11">
        <v>6.1883643323344577</v>
      </c>
      <c r="S42" s="345">
        <f t="shared" si="28"/>
        <v>1.2448101458840721</v>
      </c>
      <c r="T42" s="345">
        <v>2.7832123687402497</v>
      </c>
      <c r="U42" s="345">
        <f t="shared" si="29"/>
        <v>4.0280225146243218</v>
      </c>
      <c r="V42" s="346">
        <f t="shared" si="30"/>
        <v>3.0221398248037268E-2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8.6326572567457224E-2</v>
      </c>
      <c r="C43" s="11">
        <v>0.21494286786457786</v>
      </c>
      <c r="D43" s="11">
        <f t="shared" si="25"/>
        <v>0.12861629529712065</v>
      </c>
      <c r="E43" s="11">
        <v>0.10106477865133673</v>
      </c>
      <c r="F43" s="11">
        <f t="shared" si="26"/>
        <v>0.22968107394845738</v>
      </c>
      <c r="G43" s="200">
        <f t="shared" si="27"/>
        <v>5.3029011257179848E-2</v>
      </c>
      <c r="I43" s="11" t="str">
        <f>I32</f>
        <v>Associate professional occupations</v>
      </c>
      <c r="J43" s="11">
        <v>36.557385180643394</v>
      </c>
      <c r="K43" s="11">
        <v>45.054385174632429</v>
      </c>
      <c r="L43" s="11">
        <v>8.4969999939890375</v>
      </c>
      <c r="M43" s="11">
        <v>21.234227405724148</v>
      </c>
      <c r="N43" s="11">
        <v>29.731227399713188</v>
      </c>
      <c r="P43" s="10" t="str">
        <f>name!D11</f>
        <v>32 Health and social care associate professionals</v>
      </c>
      <c r="Q43" s="11">
        <v>13.207448482123375</v>
      </c>
      <c r="R43" s="11">
        <v>24.039128851826039</v>
      </c>
      <c r="S43" s="345">
        <f t="shared" si="28"/>
        <v>10.831680369702664</v>
      </c>
      <c r="T43" s="345">
        <v>12.819363186474378</v>
      </c>
      <c r="U43" s="345">
        <f t="shared" si="29"/>
        <v>23.651043556177044</v>
      </c>
      <c r="V43" s="346">
        <f t="shared" si="30"/>
        <v>4.6261239086114125E-2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3.9813421312346157E-2</v>
      </c>
      <c r="C44" s="11">
        <v>5.6389604362711364E-2</v>
      </c>
      <c r="D44" s="11">
        <f t="shared" si="25"/>
        <v>1.6576183050365206E-2</v>
      </c>
      <c r="E44" s="11">
        <v>1.5717119984400642E-2</v>
      </c>
      <c r="F44" s="11">
        <f t="shared" si="26"/>
        <v>3.2293303034765852E-2</v>
      </c>
      <c r="G44" s="200">
        <f t="shared" si="27"/>
        <v>2.2429787653489575E-2</v>
      </c>
      <c r="I44" s="11" t="str">
        <f>I33</f>
        <v>Administrative and secretarial occupations</v>
      </c>
      <c r="J44" s="11">
        <v>18.149528530111478</v>
      </c>
      <c r="K44" s="11">
        <v>26.691386898657136</v>
      </c>
      <c r="L44" s="11">
        <v>8.5418583685456539</v>
      </c>
      <c r="M44" s="11">
        <v>12.874484613732813</v>
      </c>
      <c r="N44" s="11">
        <v>21.416342982278469</v>
      </c>
      <c r="P44" s="10" t="str">
        <f>name!D12</f>
        <v>33 Protective service occupations</v>
      </c>
      <c r="Q44" s="11">
        <v>3.1624095710288129</v>
      </c>
      <c r="R44" s="11">
        <v>3.6739147504045508</v>
      </c>
      <c r="S44" s="345">
        <f t="shared" si="28"/>
        <v>0.51150517937573792</v>
      </c>
      <c r="T44" s="345">
        <v>1.5695829954613487</v>
      </c>
      <c r="U44" s="345">
        <f t="shared" si="29"/>
        <v>2.0810881748370864</v>
      </c>
      <c r="V44" s="346">
        <f t="shared" si="30"/>
        <v>2.7231659230517957E-2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0.27004706622089519</v>
      </c>
      <c r="C45" s="11">
        <v>0.36647656338438483</v>
      </c>
      <c r="D45" s="11">
        <f t="shared" ref="D45:D46" si="31">C45-B45</f>
        <v>9.6429497163489641E-2</v>
      </c>
      <c r="E45" s="11">
        <v>0.16897090166853157</v>
      </c>
      <c r="F45" s="11">
        <f t="shared" ref="F45:F46" si="32">SUM(D45:E45)</f>
        <v>0.26540039883202121</v>
      </c>
      <c r="G45" s="200">
        <f t="shared" si="27"/>
        <v>3.2926744039518896E-2</v>
      </c>
      <c r="I45" s="11" t="str">
        <f t="shared" ref="I45:I49" si="33">I34</f>
        <v>Skilled trades occupations</v>
      </c>
      <c r="J45" s="11">
        <v>5.5573061799582693</v>
      </c>
      <c r="K45" s="11">
        <v>8.4737932296295071</v>
      </c>
      <c r="L45" s="11">
        <v>2.916487049671237</v>
      </c>
      <c r="M45" s="11">
        <v>4.0171337786934522</v>
      </c>
      <c r="N45" s="11">
        <v>6.9336208283646892</v>
      </c>
      <c r="P45" s="10" t="str">
        <f>name!D13</f>
        <v>34 Culture, media and sports occupations</v>
      </c>
      <c r="Q45" s="11">
        <v>9.8713435561015093</v>
      </c>
      <c r="R45" s="11">
        <v>9.5621264757363402</v>
      </c>
      <c r="S45" s="345">
        <f t="shared" si="28"/>
        <v>-0.30921708036516904</v>
      </c>
      <c r="T45" s="345">
        <v>4.9341744638335294</v>
      </c>
      <c r="U45" s="345">
        <f t="shared" si="29"/>
        <v>4.6249573834683604</v>
      </c>
      <c r="V45" s="346">
        <f t="shared" si="30"/>
        <v>2.7392732559934574E-2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0.86492656916043154</v>
      </c>
      <c r="C46" s="11">
        <v>1.3459831409934797</v>
      </c>
      <c r="D46" s="11">
        <f t="shared" si="31"/>
        <v>0.48105657183304817</v>
      </c>
      <c r="E46" s="11">
        <v>0.53926544347265637</v>
      </c>
      <c r="F46" s="11">
        <f t="shared" si="32"/>
        <v>1.0203220153057044</v>
      </c>
      <c r="G46" s="200">
        <f t="shared" si="27"/>
        <v>3.2832314471731294E-2</v>
      </c>
      <c r="I46" s="11" t="str">
        <f t="shared" si="33"/>
        <v>Caring, leisure and other service occupations</v>
      </c>
      <c r="J46" s="11">
        <v>11.371612614514078</v>
      </c>
      <c r="K46" s="11">
        <v>15.683503331738768</v>
      </c>
      <c r="L46" s="11">
        <v>4.3118907172246894</v>
      </c>
      <c r="M46" s="11">
        <v>8.632967419258069</v>
      </c>
      <c r="N46" s="11">
        <v>12.944858136482759</v>
      </c>
      <c r="P46" s="10" t="str">
        <f>name!D14</f>
        <v>35 Business and public service associate professionals</v>
      </c>
      <c r="Q46" s="11">
        <v>28.223401805876779</v>
      </c>
      <c r="R46" s="11">
        <v>31.336728076614222</v>
      </c>
      <c r="S46" s="345">
        <f t="shared" si="28"/>
        <v>3.1133262707374421</v>
      </c>
      <c r="T46" s="345">
        <v>15.88276149934374</v>
      </c>
      <c r="U46" s="345">
        <f t="shared" si="29"/>
        <v>18.996087770081182</v>
      </c>
      <c r="V46" s="346">
        <f t="shared" si="30"/>
        <v>3.0210554305766024E-2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0.47770694998245489</v>
      </c>
      <c r="C47" s="11">
        <v>0.81362841556145149</v>
      </c>
      <c r="D47" s="11">
        <f t="shared" si="25"/>
        <v>0.3359214655789966</v>
      </c>
      <c r="E47" s="11">
        <v>0.34807469137704999</v>
      </c>
      <c r="F47" s="11">
        <f t="shared" si="26"/>
        <v>0.68399615695604665</v>
      </c>
      <c r="G47" s="200">
        <f t="shared" si="27"/>
        <v>3.7162750840672443E-2</v>
      </c>
      <c r="I47" s="11" t="str">
        <f t="shared" si="33"/>
        <v>Sales and customer service occupations</v>
      </c>
      <c r="J47" s="11">
        <v>10.092954465803185</v>
      </c>
      <c r="K47" s="11">
        <v>14.504163649216611</v>
      </c>
      <c r="L47" s="11">
        <v>4.4112091834134262</v>
      </c>
      <c r="M47" s="11">
        <v>6.4273432371000236</v>
      </c>
      <c r="N47" s="11">
        <v>10.83855242051345</v>
      </c>
      <c r="P47" s="10" t="str">
        <f>name!D15</f>
        <v>41 Administrative occupations</v>
      </c>
      <c r="Q47" s="11">
        <v>51.82245336846168</v>
      </c>
      <c r="R47" s="11">
        <v>46.939360762829629</v>
      </c>
      <c r="S47" s="345">
        <f t="shared" si="28"/>
        <v>-4.8830926056320507</v>
      </c>
      <c r="T47" s="345">
        <v>28.229281058455161</v>
      </c>
      <c r="U47" s="345">
        <f t="shared" si="29"/>
        <v>23.34618845282311</v>
      </c>
      <c r="V47" s="346">
        <f t="shared" si="30"/>
        <v>2.9414272002199704E-2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5.1864600228722142E-2</v>
      </c>
      <c r="C48" s="11">
        <v>0.1565695295628465</v>
      </c>
      <c r="D48" s="11">
        <f t="shared" si="25"/>
        <v>0.10470492933412437</v>
      </c>
      <c r="E48" s="11">
        <v>6.6770437062563096E-2</v>
      </c>
      <c r="F48" s="11">
        <f t="shared" si="26"/>
        <v>0.17147536639668748</v>
      </c>
      <c r="G48" s="200">
        <f t="shared" si="27"/>
        <v>5.671075860411956E-2</v>
      </c>
      <c r="I48" s="11" t="str">
        <f t="shared" si="33"/>
        <v>Process, plant and machine operatives</v>
      </c>
      <c r="J48" s="11">
        <v>2.2149744122092492</v>
      </c>
      <c r="K48" s="11">
        <v>3.6516739997262855</v>
      </c>
      <c r="L48" s="11">
        <v>1.4366995875170361</v>
      </c>
      <c r="M48" s="11">
        <v>1.7947203542891315</v>
      </c>
      <c r="N48" s="11">
        <v>3.2314199418061671</v>
      </c>
      <c r="P48" s="10" t="str">
        <f>name!D16</f>
        <v>42 Secretarial and related occupations</v>
      </c>
      <c r="Q48" s="11">
        <v>17.838922067620171</v>
      </c>
      <c r="R48" s="11">
        <v>11.987664171180656</v>
      </c>
      <c r="S48" s="345">
        <f t="shared" si="28"/>
        <v>-5.851257896439515</v>
      </c>
      <c r="T48" s="345">
        <v>8.0926369527490323</v>
      </c>
      <c r="U48" s="345">
        <f t="shared" si="29"/>
        <v>2.2413790563095173</v>
      </c>
      <c r="V48" s="346">
        <f t="shared" si="30"/>
        <v>2.5252101045588171E-2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3.3356787755775448E-2</v>
      </c>
      <c r="C49" s="11">
        <v>5.0418856931601808E-2</v>
      </c>
      <c r="D49" s="11">
        <f t="shared" si="25"/>
        <v>1.706206917582636E-2</v>
      </c>
      <c r="E49" s="11">
        <v>3.0397724559851649E-2</v>
      </c>
      <c r="F49" s="11">
        <f t="shared" si="26"/>
        <v>4.7459793735678005E-2</v>
      </c>
      <c r="G49" s="200">
        <f t="shared" si="27"/>
        <v>4.4131297414353288E-2</v>
      </c>
      <c r="I49" s="11" t="str">
        <f t="shared" si="33"/>
        <v>Elementary occupations</v>
      </c>
      <c r="J49" s="11">
        <v>8.2870064360080775</v>
      </c>
      <c r="K49" s="11">
        <v>12.345298715417071</v>
      </c>
      <c r="L49" s="11">
        <v>4.0582922794089935</v>
      </c>
      <c r="M49" s="11">
        <v>6.4750215630220307</v>
      </c>
      <c r="N49" s="11">
        <v>10.533313842431024</v>
      </c>
      <c r="P49" s="10" t="str">
        <f>name!D17</f>
        <v>51 Skilled agricultural and related trades</v>
      </c>
      <c r="Q49" s="11">
        <v>2.0092871466897595</v>
      </c>
      <c r="R49" s="11">
        <v>2.699660813769245</v>
      </c>
      <c r="S49" s="345">
        <f t="shared" si="28"/>
        <v>0.69037366707948555</v>
      </c>
      <c r="T49" s="345">
        <v>1.6027666150843851</v>
      </c>
      <c r="U49" s="345">
        <f t="shared" si="29"/>
        <v>2.2931402821638707</v>
      </c>
      <c r="V49" s="346">
        <f t="shared" si="30"/>
        <v>3.9874224222269605E-2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3.6670804647516396E-2</v>
      </c>
      <c r="C50" s="11">
        <v>5.1199513648318512E-2</v>
      </c>
      <c r="D50" s="11">
        <f t="shared" si="25"/>
        <v>1.4528709000802116E-2</v>
      </c>
      <c r="E50" s="11">
        <v>1.9120970301314107E-2</v>
      </c>
      <c r="F50" s="11">
        <f t="shared" si="26"/>
        <v>3.3649679302116223E-2</v>
      </c>
      <c r="G50" s="200">
        <f t="shared" si="27"/>
        <v>2.8371382442774706E-2</v>
      </c>
      <c r="O50" s="71"/>
      <c r="P50" s="10" t="str">
        <f>name!D18</f>
        <v>52 Skilled metal, electrical and electronic trades</v>
      </c>
      <c r="Q50" s="11">
        <v>0.76502844340127951</v>
      </c>
      <c r="R50" s="11">
        <v>1.8306136456758046</v>
      </c>
      <c r="S50" s="345">
        <f t="shared" si="28"/>
        <v>1.0655852022745251</v>
      </c>
      <c r="T50" s="345">
        <v>0.81684062902555132</v>
      </c>
      <c r="U50" s="345">
        <f t="shared" si="29"/>
        <v>1.8824258313000763</v>
      </c>
      <c r="V50" s="346">
        <f t="shared" si="30"/>
        <v>4.9621851635969438E-2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1.0306348029158112E-2</v>
      </c>
      <c r="C51" s="11">
        <v>1.5644810460833734E-2</v>
      </c>
      <c r="D51" s="11">
        <f t="shared" ref="D51" si="34">C51-B51</f>
        <v>5.3384624316756227E-3</v>
      </c>
      <c r="E51" s="11">
        <v>6.7752714995707192E-3</v>
      </c>
      <c r="F51" s="11">
        <f t="shared" ref="F51" si="35">SUM(D51:E51)</f>
        <v>1.2113733931246342E-2</v>
      </c>
      <c r="G51" s="200">
        <f t="shared" si="27"/>
        <v>3.4256556459374643E-2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0.42451498098547341</v>
      </c>
      <c r="R51" s="11">
        <v>0.32754982484596573</v>
      </c>
      <c r="S51" s="345">
        <f t="shared" si="28"/>
        <v>-9.696515613950768E-2</v>
      </c>
      <c r="T51" s="345">
        <v>0.16041748829589303</v>
      </c>
      <c r="U51" s="345">
        <f t="shared" si="29"/>
        <v>6.3452332156385349E-2</v>
      </c>
      <c r="V51" s="346">
        <f t="shared" si="30"/>
        <v>2.1599912917099617E-2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6.5889778162132207E-2</v>
      </c>
      <c r="C52" s="11">
        <v>0.12658978828340822</v>
      </c>
      <c r="D52" s="11">
        <f t="shared" si="25"/>
        <v>6.0700010121276016E-2</v>
      </c>
      <c r="E52" s="11">
        <v>5.241483053360859E-2</v>
      </c>
      <c r="F52" s="11">
        <f t="shared" si="26"/>
        <v>0.11311484065488461</v>
      </c>
      <c r="G52" s="200">
        <f t="shared" si="27"/>
        <v>3.9789851967736656E-2</v>
      </c>
      <c r="I52" s="11" t="str">
        <f>I41</f>
        <v>Managers, directors and senior officials</v>
      </c>
      <c r="J52" s="11">
        <f t="array" ref="J52:J60">MMULT(aggregation!$B$13:$AA$21,B123:B148)</f>
        <v>6.7897241961784953</v>
      </c>
      <c r="K52" s="11">
        <f t="array" ref="K52:K60">MMULT(aggregation!$B$13:$AA$21,C123:C148)</f>
        <v>7.2811470887970877</v>
      </c>
      <c r="L52" s="11">
        <f t="array" ref="L52:L60">MMULT(aggregation!$B$13:$AA$21,D123:D148)</f>
        <v>0.49142289261859196</v>
      </c>
      <c r="M52" s="11">
        <f t="array" ref="M52:M60">MMULT(aggregation!$B$13:$AA$21,E123:E148)</f>
        <v>3.864884563737049</v>
      </c>
      <c r="N52" s="11">
        <f t="array" ref="N52:N60">MMULT(aggregation!$B$13:$AA$21,F123:F148)</f>
        <v>4.3563074563556405</v>
      </c>
      <c r="P52" s="10" t="str">
        <f>name!D20</f>
        <v>54 Textiles, printing and other skilled trades</v>
      </c>
      <c r="Q52" s="11">
        <v>7.2271954895950614</v>
      </c>
      <c r="R52" s="11">
        <v>8.3692032145195316</v>
      </c>
      <c r="S52" s="345">
        <f t="shared" si="28"/>
        <v>1.1420077249244702</v>
      </c>
      <c r="T52" s="345">
        <v>4.5705949068588092</v>
      </c>
      <c r="U52" s="345">
        <f t="shared" si="29"/>
        <v>5.7126026317832794</v>
      </c>
      <c r="V52" s="346">
        <f t="shared" si="30"/>
        <v>3.321029512993956E-2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6.6349570140896791E-2</v>
      </c>
      <c r="C53" s="11">
        <v>0.12145950943717622</v>
      </c>
      <c r="D53" s="11">
        <f t="shared" si="25"/>
        <v>5.5109939296279428E-2</v>
      </c>
      <c r="E53" s="11">
        <v>5.3376030319986181E-2</v>
      </c>
      <c r="F53" s="11">
        <f t="shared" si="26"/>
        <v>0.10848596961626561</v>
      </c>
      <c r="G53" s="200">
        <f t="shared" si="27"/>
        <v>4.0135519591506075E-2</v>
      </c>
      <c r="I53" s="11" t="str">
        <f>I42</f>
        <v>Professional occupations</v>
      </c>
      <c r="J53" s="11">
        <v>9.9282733815991193</v>
      </c>
      <c r="K53" s="11">
        <v>6.7105163156995964</v>
      </c>
      <c r="L53" s="11">
        <v>-3.2177570658995225</v>
      </c>
      <c r="M53" s="11">
        <v>2.883461472486319</v>
      </c>
      <c r="N53" s="11">
        <v>-0.33429559341320325</v>
      </c>
      <c r="P53" s="10" t="str">
        <f>name!D21</f>
        <v>61 Caring personal service occupations</v>
      </c>
      <c r="Q53" s="11">
        <v>51.440178419192982</v>
      </c>
      <c r="R53" s="11">
        <v>53.184427215323744</v>
      </c>
      <c r="S53" s="345">
        <f t="shared" si="28"/>
        <v>1.744248796130762</v>
      </c>
      <c r="T53" s="345">
        <v>30.20860219782552</v>
      </c>
      <c r="U53" s="345">
        <f t="shared" si="29"/>
        <v>31.952850993956282</v>
      </c>
      <c r="V53" s="346">
        <f t="shared" si="30"/>
        <v>3.1279731821282519E-2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4.1469336253837301E-2</v>
      </c>
      <c r="C54" s="11">
        <v>6.2231055717095446E-2</v>
      </c>
      <c r="D54" s="11">
        <f t="shared" ref="D54:D55" si="36">C54-B54</f>
        <v>2.0761719463258145E-2</v>
      </c>
      <c r="E54" s="11">
        <v>2.9158190944634156E-2</v>
      </c>
      <c r="F54" s="11">
        <f t="shared" ref="F54:F55" si="37">SUM(D54:E54)</f>
        <v>4.9919910407892301E-2</v>
      </c>
      <c r="G54" s="200">
        <f t="shared" si="27"/>
        <v>3.6135279070496962E-2</v>
      </c>
      <c r="I54" s="11" t="str">
        <f>I43</f>
        <v>Associate professional occupations</v>
      </c>
      <c r="J54" s="11">
        <v>9.6734577730530162</v>
      </c>
      <c r="K54" s="11">
        <v>10.097934286127474</v>
      </c>
      <c r="L54" s="11">
        <v>0.42447651307445833</v>
      </c>
      <c r="M54" s="11">
        <v>4.5866312177912221</v>
      </c>
      <c r="N54" s="11">
        <v>5.01110773086568</v>
      </c>
      <c r="P54" s="10" t="str">
        <f>name!D22</f>
        <v>62 Leisure, travel and related personal service occupations</v>
      </c>
      <c r="Q54" s="11">
        <v>15.270278000832715</v>
      </c>
      <c r="R54" s="11">
        <v>13.486854757279234</v>
      </c>
      <c r="S54" s="345">
        <f t="shared" si="28"/>
        <v>-1.7834232435534805</v>
      </c>
      <c r="T54" s="345">
        <v>7.5008471244827266</v>
      </c>
      <c r="U54" s="345">
        <f t="shared" si="29"/>
        <v>5.7174238809292461</v>
      </c>
      <c r="V54" s="346">
        <f t="shared" si="30"/>
        <v>2.6996987643991277E-2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2.2727850263855082E-3</v>
      </c>
      <c r="C55" s="11">
        <v>3.0912754662816479E-3</v>
      </c>
      <c r="D55" s="11">
        <f t="shared" si="36"/>
        <v>8.1849043989613976E-4</v>
      </c>
      <c r="E55" s="11">
        <v>1.390515798771288E-3</v>
      </c>
      <c r="F55" s="11">
        <f t="shared" si="37"/>
        <v>2.2090062386674277E-3</v>
      </c>
      <c r="G55" s="200">
        <f t="shared" si="27"/>
        <v>3.2335704782843422E-2</v>
      </c>
      <c r="I55" s="11" t="str">
        <f>I44</f>
        <v>Administrative and secretarial occupations</v>
      </c>
      <c r="J55" s="11">
        <v>7.5323826861624834</v>
      </c>
      <c r="K55" s="11">
        <v>10.036954615721545</v>
      </c>
      <c r="L55" s="11">
        <v>2.5045719295590612</v>
      </c>
      <c r="M55" s="11">
        <v>5.2269227113773269</v>
      </c>
      <c r="N55" s="11">
        <v>7.7314946409363881</v>
      </c>
      <c r="P55" s="10" t="str">
        <f>name!D23</f>
        <v>63 Community and civil enforcement occupations</v>
      </c>
      <c r="Q55" s="11">
        <v>0.25499409754977137</v>
      </c>
      <c r="R55" s="11">
        <v>0.3508681947785095</v>
      </c>
      <c r="S55" s="345">
        <f t="shared" si="28"/>
        <v>9.5874097228738131E-2</v>
      </c>
      <c r="T55" s="345">
        <v>0.21157553504447713</v>
      </c>
      <c r="U55" s="345">
        <f t="shared" si="29"/>
        <v>0.30744963227321526</v>
      </c>
      <c r="V55" s="346">
        <f t="shared" si="30"/>
        <v>4.1099943062530064E-2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0.13463012078221814</v>
      </c>
      <c r="C56" s="11">
        <v>0.19601315577904083</v>
      </c>
      <c r="D56" s="11">
        <f t="shared" si="25"/>
        <v>6.1383034996822683E-2</v>
      </c>
      <c r="E56" s="11">
        <v>7.7137438070577991E-2</v>
      </c>
      <c r="F56" s="11">
        <f t="shared" si="26"/>
        <v>0.13852047306740067</v>
      </c>
      <c r="G56" s="200">
        <f t="shared" si="27"/>
        <v>3.0657765157918737E-2</v>
      </c>
      <c r="I56" s="11" t="str">
        <f t="shared" ref="I56:I60" si="38">I45</f>
        <v>Skilled trades occupations</v>
      </c>
      <c r="J56" s="11">
        <v>2.376610779420564</v>
      </c>
      <c r="K56" s="11">
        <v>3.2425459362923288</v>
      </c>
      <c r="L56" s="11">
        <v>0.8659351568717647</v>
      </c>
      <c r="M56" s="11">
        <v>1.5903096131180565</v>
      </c>
      <c r="N56" s="11">
        <v>2.4562447699898211</v>
      </c>
      <c r="P56" s="10" t="str">
        <f>name!D24</f>
        <v>71 Sales occupations</v>
      </c>
      <c r="Q56" s="11">
        <v>27.990897466263679</v>
      </c>
      <c r="R56" s="11">
        <v>26.012048792703826</v>
      </c>
      <c r="S56" s="345">
        <f t="shared" si="28"/>
        <v>-1.9788486735598525</v>
      </c>
      <c r="T56" s="345">
        <v>14.365193236265821</v>
      </c>
      <c r="U56" s="345">
        <f t="shared" si="29"/>
        <v>12.386344562705968</v>
      </c>
      <c r="V56" s="346">
        <f t="shared" si="30"/>
        <v>2.8000367110715407E-2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5.7796378088379861E-2</v>
      </c>
      <c r="C57" s="11">
        <v>0.10362648416598787</v>
      </c>
      <c r="D57" s="11">
        <f t="shared" si="25"/>
        <v>4.5830106077608006E-2</v>
      </c>
      <c r="E57" s="11">
        <v>3.8038829474334963E-2</v>
      </c>
      <c r="F57" s="11">
        <f t="shared" si="26"/>
        <v>8.3868935551942969E-2</v>
      </c>
      <c r="G57" s="200">
        <f t="shared" si="27"/>
        <v>3.4288345341977777E-2</v>
      </c>
      <c r="I57" s="11" t="str">
        <f t="shared" si="38"/>
        <v>Caring, leisure and other service occupations</v>
      </c>
      <c r="J57" s="11">
        <v>8.5390188321284199</v>
      </c>
      <c r="K57" s="11">
        <v>9.380133322104701</v>
      </c>
      <c r="L57" s="11">
        <v>0.84111448997628058</v>
      </c>
      <c r="M57" s="11">
        <v>5.1415695410149391</v>
      </c>
      <c r="N57" s="11">
        <v>5.9826840309912201</v>
      </c>
      <c r="P57" s="10" t="str">
        <f>name!D25</f>
        <v>72 Customer service occupations</v>
      </c>
      <c r="Q57" s="11">
        <v>8.8516523167084404</v>
      </c>
      <c r="R57" s="11">
        <v>9.7094592901279047</v>
      </c>
      <c r="S57" s="345">
        <f t="shared" si="28"/>
        <v>0.85780697341946421</v>
      </c>
      <c r="T57" s="345">
        <v>4.9187601942092289</v>
      </c>
      <c r="U57" s="345">
        <f t="shared" si="29"/>
        <v>5.7765671676286932</v>
      </c>
      <c r="V57" s="346">
        <f t="shared" si="30"/>
        <v>2.989948321151159E-2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3.4041861332660218E-2</v>
      </c>
      <c r="C58" s="11">
        <v>6.2204961282077448E-2</v>
      </c>
      <c r="D58" s="11">
        <f t="shared" ref="D58:D59" si="39">C58-B58</f>
        <v>2.8163099949417229E-2</v>
      </c>
      <c r="E58" s="11">
        <v>2.4544813334022059E-2</v>
      </c>
      <c r="F58" s="11">
        <f t="shared" ref="F58:F59" si="40">SUM(D58:E58)</f>
        <v>5.2707913283439288E-2</v>
      </c>
      <c r="G58" s="200">
        <f t="shared" si="27"/>
        <v>3.6857412230360209E-2</v>
      </c>
      <c r="I58" s="11" t="str">
        <f t="shared" si="38"/>
        <v>Sales and customer service occupations</v>
      </c>
      <c r="J58" s="11">
        <v>3.2471688664122302</v>
      </c>
      <c r="K58" s="11">
        <v>4.2214946607736223</v>
      </c>
      <c r="L58" s="11">
        <v>0.97432579436139255</v>
      </c>
      <c r="M58" s="11">
        <v>1.9602195932166953</v>
      </c>
      <c r="N58" s="11">
        <v>2.9345453875780878</v>
      </c>
      <c r="P58" s="10" t="str">
        <f>name!D26</f>
        <v>81 Process, plant and machine operatives</v>
      </c>
      <c r="Q58" s="11">
        <v>1.9230477686616032</v>
      </c>
      <c r="R58" s="11">
        <v>2.2725860945998351</v>
      </c>
      <c r="S58" s="345">
        <f t="shared" si="28"/>
        <v>0.34953832593823186</v>
      </c>
      <c r="T58" s="345">
        <v>1.0435639830762138</v>
      </c>
      <c r="U58" s="345">
        <f t="shared" si="29"/>
        <v>1.3931023090144456</v>
      </c>
      <c r="V58" s="346">
        <f t="shared" si="30"/>
        <v>2.9322286438807854E-2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8.5959809965759928E-2</v>
      </c>
      <c r="C59" s="11">
        <v>0.14378453873615238</v>
      </c>
      <c r="D59" s="11">
        <f t="shared" si="39"/>
        <v>5.782472877039245E-2</v>
      </c>
      <c r="E59" s="11">
        <v>7.5718152029063332E-2</v>
      </c>
      <c r="F59" s="11">
        <f t="shared" si="40"/>
        <v>0.13354288079945578</v>
      </c>
      <c r="G59" s="200">
        <f t="shared" si="27"/>
        <v>4.3014530239571247E-2</v>
      </c>
      <c r="I59" s="11" t="str">
        <f t="shared" si="38"/>
        <v>Process, plant and machine operatives</v>
      </c>
      <c r="J59" s="11">
        <v>1.0008004767764866</v>
      </c>
      <c r="K59" s="11">
        <v>1.5233610880155388</v>
      </c>
      <c r="L59" s="11">
        <v>0.52256061123905218</v>
      </c>
      <c r="M59" s="11">
        <v>0.77031932200304876</v>
      </c>
      <c r="N59" s="11">
        <v>1.292879933242101</v>
      </c>
      <c r="P59" s="10" t="str">
        <f>name!D27</f>
        <v>82 Transport and mobile machine drivers and operatives</v>
      </c>
      <c r="Q59" s="11">
        <v>2.176526662704962</v>
      </c>
      <c r="R59" s="11">
        <v>3.2102711234695178</v>
      </c>
      <c r="S59" s="345">
        <f t="shared" si="28"/>
        <v>1.0337444607645558</v>
      </c>
      <c r="T59" s="345">
        <v>1.7192285357400336</v>
      </c>
      <c r="U59" s="345">
        <f t="shared" si="29"/>
        <v>2.7529729965045897</v>
      </c>
      <c r="V59" s="346">
        <f t="shared" si="30"/>
        <v>3.9573446234968168E-2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7.5149863517140079E-4</v>
      </c>
      <c r="C60" s="11">
        <v>4.7882819810320257E-3</v>
      </c>
      <c r="D60" s="11">
        <f t="shared" si="25"/>
        <v>4.0367833458606252E-3</v>
      </c>
      <c r="E60" s="11">
        <v>2.4459364234093164E-3</v>
      </c>
      <c r="F60" s="11">
        <f t="shared" si="26"/>
        <v>6.4827197692699417E-3</v>
      </c>
      <c r="G60" s="200">
        <f t="shared" si="27"/>
        <v>0.10134884941389388</v>
      </c>
      <c r="I60" s="11" t="str">
        <f t="shared" si="38"/>
        <v>Elementary occupations</v>
      </c>
      <c r="J60" s="11">
        <v>4.2609012692473636</v>
      </c>
      <c r="K60" s="11">
        <v>6.2846059149429792</v>
      </c>
      <c r="L60" s="11">
        <v>2.0237046456956165</v>
      </c>
      <c r="M60" s="11">
        <v>3.1912306346630657</v>
      </c>
      <c r="N60" s="11">
        <v>5.2149352803586826</v>
      </c>
      <c r="P60" s="10" t="str">
        <f>name!D28</f>
        <v>91 Elementary trades and related occupations</v>
      </c>
      <c r="Q60" s="11">
        <v>1.56575585322967</v>
      </c>
      <c r="R60" s="11">
        <v>7.4414649354950511</v>
      </c>
      <c r="S60" s="345">
        <f t="shared" si="28"/>
        <v>5.8757090822653808</v>
      </c>
      <c r="T60" s="345">
        <v>3.7334011439894637</v>
      </c>
      <c r="U60" s="345">
        <f t="shared" si="29"/>
        <v>9.6091102262548453</v>
      </c>
      <c r="V60" s="346">
        <f t="shared" si="30"/>
        <v>8.4673049452718363E-2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7.0348963219320618E-2</v>
      </c>
      <c r="C61" s="11">
        <v>8.6026810425433448E-2</v>
      </c>
      <c r="D61" s="11">
        <f t="shared" ref="D61" si="41">C61-B61</f>
        <v>1.567784720611283E-2</v>
      </c>
      <c r="E61" s="11">
        <v>4.2988779173216196E-2</v>
      </c>
      <c r="F61" s="11">
        <f t="shared" ref="F61" si="42">SUM(D61:E61)</f>
        <v>5.8666626379329026E-2</v>
      </c>
      <c r="G61" s="200">
        <f t="shared" ref="G61" si="43">IF(B61&gt;0,(1+(E61/B61))^(1/($C$6-$B$6))-1,0)</f>
        <v>3.2304428460968149E-2</v>
      </c>
      <c r="P61" s="10" t="str">
        <f>name!D29</f>
        <v>92 Elementary administration and service occupations</v>
      </c>
      <c r="Q61" s="11">
        <v>44.219447821989689</v>
      </c>
      <c r="R61" s="11">
        <v>36.407506509299168</v>
      </c>
      <c r="S61" s="345">
        <f t="shared" ref="S61" si="44">R61-Q61</f>
        <v>-7.8119413126905215</v>
      </c>
      <c r="T61" s="345">
        <v>21.8058487677804</v>
      </c>
      <c r="U61" s="345">
        <f t="shared" ref="U61" si="45">SUM(S61:T61)</f>
        <v>13.993907455089879</v>
      </c>
      <c r="V61" s="346">
        <f t="shared" ref="V61" si="46">IF(Q61&gt;0,(1+(T61/Q61))^(1/($C$6-$B$6))-1,0)</f>
        <v>2.7085196454482263E-2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14.663552408682817</v>
      </c>
      <c r="C62" s="11">
        <f t="shared" ref="C62:F62" si="47">SUM(C36:C61)</f>
        <v>21.456057765801617</v>
      </c>
      <c r="D62" s="11">
        <f t="shared" si="47"/>
        <v>6.7925053571187934</v>
      </c>
      <c r="E62" s="11">
        <f t="shared" si="47"/>
        <v>8.8594949431700112</v>
      </c>
      <c r="F62" s="11">
        <f t="shared" si="47"/>
        <v>15.652000300288806</v>
      </c>
      <c r="G62" s="200">
        <f t="shared" si="27"/>
        <v>3.2009335245523518E-2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432.44065143811497</v>
      </c>
      <c r="R62" s="11">
        <f>SUM(R36:R61)</f>
        <v>455.94798304386688</v>
      </c>
      <c r="S62" s="345">
        <f>R62-Q62</f>
        <v>23.507331605751915</v>
      </c>
      <c r="T62" s="11">
        <f>SUM(T36:T61)</f>
        <v>249.95322883931976</v>
      </c>
      <c r="U62" s="345">
        <f>SUM(S62:T62)</f>
        <v>273.46056044507168</v>
      </c>
      <c r="V62" s="346">
        <f t="shared" si="30"/>
        <v>3.0877927055397825E-2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8.5092804133083035</v>
      </c>
      <c r="K63" s="11">
        <f t="array" ref="K63:K71">MMULT(aggregation!$B$13:$AA$21,C152:C177)</f>
        <v>8.8810649962831718</v>
      </c>
      <c r="L63" s="11">
        <f t="array" ref="L63:L71">MMULT(aggregation!$B$13:$AA$21,D152:D177)</f>
        <v>0.37178458297487005</v>
      </c>
      <c r="M63" s="11">
        <f t="array" ref="M63:M71">MMULT(aggregation!$B$13:$AA$21,E152:E177)</f>
        <v>4.5984958773151439</v>
      </c>
      <c r="N63" s="11">
        <f t="array" ref="N63:N71">MMULT(aggregation!$B$13:$AA$21,F152:F177)</f>
        <v>4.970280460290013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10.065522241131397</v>
      </c>
      <c r="K64" s="11">
        <v>11.072192097475911</v>
      </c>
      <c r="L64" s="11">
        <v>1.0066698563445149</v>
      </c>
      <c r="M64" s="11">
        <v>4.598499821024653</v>
      </c>
      <c r="N64" s="11">
        <v>5.6051696773691679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10.416477160529967</v>
      </c>
      <c r="C65" s="11">
        <v>13.171144811386085</v>
      </c>
      <c r="D65" s="11">
        <f>C65-B65</f>
        <v>2.7546676508561188</v>
      </c>
      <c r="E65" s="11">
        <v>6.1303624673436152</v>
      </c>
      <c r="F65" s="11">
        <f>SUM(D65:E65)</f>
        <v>8.8850301181997331</v>
      </c>
      <c r="G65" s="200">
        <f>IF(B65&gt;0,(1+(E65/B65))^(1/($C$6-$B$6))-1,0)</f>
        <v>3.133465877257291E-2</v>
      </c>
      <c r="I65" s="11" t="str">
        <f>I54</f>
        <v>Associate professional occupations</v>
      </c>
      <c r="J65" s="11">
        <v>8.4748229195333522</v>
      </c>
      <c r="K65" s="11">
        <v>9.038813410642085</v>
      </c>
      <c r="L65" s="11">
        <v>0.56399049110873234</v>
      </c>
      <c r="M65" s="11">
        <v>4.0098958467709567</v>
      </c>
      <c r="N65" s="11">
        <v>4.5738863378796886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3.8869857690547396</v>
      </c>
      <c r="C66" s="11">
        <v>6.2147068142646198</v>
      </c>
      <c r="D66" s="11">
        <f t="shared" ref="D66:D89" si="50">C66-B66</f>
        <v>2.3277210452098802</v>
      </c>
      <c r="E66" s="11">
        <v>3.0493239915703572</v>
      </c>
      <c r="F66" s="11">
        <f t="shared" ref="F66:F89" si="51">SUM(D66:E66)</f>
        <v>5.3770450367802374</v>
      </c>
      <c r="G66" s="200">
        <f t="shared" ref="G66:G89" si="52">IF(B66&gt;0,(1+(E66/B66))^(1/($C$6-$B$6))-1,0)</f>
        <v>3.9364075750984107E-2</v>
      </c>
      <c r="I66" s="11" t="str">
        <f>I55</f>
        <v>Administrative and secretarial occupations</v>
      </c>
      <c r="J66" s="11">
        <v>6.3394663416715522</v>
      </c>
      <c r="K66" s="11">
        <v>7.6542205301386499</v>
      </c>
      <c r="L66" s="11">
        <v>1.3147541884670977</v>
      </c>
      <c r="M66" s="11">
        <v>3.8994872876792921</v>
      </c>
      <c r="N66" s="11">
        <v>5.2142414761463902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12.569263550486992</v>
      </c>
      <c r="C67" s="11">
        <v>22.978699581340539</v>
      </c>
      <c r="D67" s="11">
        <f t="shared" si="50"/>
        <v>10.409436030853547</v>
      </c>
      <c r="E67" s="11">
        <v>7.5783299312509147</v>
      </c>
      <c r="F67" s="11">
        <f t="shared" si="51"/>
        <v>17.987765962104461</v>
      </c>
      <c r="G67" s="200">
        <f t="shared" si="52"/>
        <v>3.1955309324727121E-2</v>
      </c>
      <c r="I67" s="11" t="str">
        <f t="shared" ref="I67:I71" si="53">I56</f>
        <v>Skilled trades occupations</v>
      </c>
      <c r="J67" s="11">
        <v>4.6125237978877065</v>
      </c>
      <c r="K67" s="11">
        <v>5.8414361251689657</v>
      </c>
      <c r="L67" s="11">
        <v>1.2289123272812592</v>
      </c>
      <c r="M67" s="11">
        <v>2.722559347529832</v>
      </c>
      <c r="N67" s="11">
        <v>3.9514716748110912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7.4887662303454796</v>
      </c>
      <c r="C68" s="11">
        <v>9.3842358825485821</v>
      </c>
      <c r="D68" s="11">
        <f t="shared" si="50"/>
        <v>1.8954696522031025</v>
      </c>
      <c r="E68" s="11">
        <v>4.5976401503852076</v>
      </c>
      <c r="F68" s="11">
        <f t="shared" si="51"/>
        <v>6.4931098025883101</v>
      </c>
      <c r="G68" s="200">
        <f t="shared" si="52"/>
        <v>3.2426463285140095E-2</v>
      </c>
      <c r="I68" s="11" t="str">
        <f t="shared" si="53"/>
        <v>Caring, leisure and other service occupations</v>
      </c>
      <c r="J68" s="11">
        <v>6.3651059178398235</v>
      </c>
      <c r="K68" s="11">
        <v>7.710939772795613</v>
      </c>
      <c r="L68" s="11">
        <v>1.34583385495579</v>
      </c>
      <c r="M68" s="11">
        <v>4.1501387437421062</v>
      </c>
      <c r="N68" s="11">
        <v>5.4959725986978967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20.356852929709429</v>
      </c>
      <c r="C69" s="11">
        <v>24.451778751440571</v>
      </c>
      <c r="D69" s="11">
        <f t="shared" ref="D69" si="54">C69-B69</f>
        <v>4.0949258217311417</v>
      </c>
      <c r="E69" s="11">
        <v>11.950508682049428</v>
      </c>
      <c r="F69" s="11">
        <f t="shared" ref="F69" si="55">SUM(D69:E69)</f>
        <v>16.045434503780569</v>
      </c>
      <c r="G69" s="200">
        <f t="shared" si="52"/>
        <v>3.1270805983405703E-2</v>
      </c>
      <c r="I69" s="11" t="str">
        <f t="shared" si="53"/>
        <v>Sales and customer service occupations</v>
      </c>
      <c r="J69" s="11">
        <v>2.8419365873799212</v>
      </c>
      <c r="K69" s="11">
        <v>3.4923845140767766</v>
      </c>
      <c r="L69" s="11">
        <v>0.65044792669685547</v>
      </c>
      <c r="M69" s="11">
        <v>1.4600762640783327</v>
      </c>
      <c r="N69" s="11">
        <v>2.1105241907751879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14.773387565004466</v>
      </c>
      <c r="C70" s="11">
        <v>20.526598044463782</v>
      </c>
      <c r="D70" s="11">
        <f t="shared" si="50"/>
        <v>5.753210479459316</v>
      </c>
      <c r="E70" s="11">
        <v>8.8981187117476583</v>
      </c>
      <c r="F70" s="11">
        <f t="shared" si="51"/>
        <v>14.651329191206974</v>
      </c>
      <c r="G70" s="200">
        <f t="shared" si="52"/>
        <v>3.1928768827893528E-2</v>
      </c>
      <c r="I70" s="11" t="str">
        <f t="shared" si="53"/>
        <v>Process, plant and machine operatives</v>
      </c>
      <c r="J70" s="11">
        <v>1.8413376157520158</v>
      </c>
      <c r="K70" s="11">
        <v>2.3346361117441243</v>
      </c>
      <c r="L70" s="11">
        <v>0.4932984959921084</v>
      </c>
      <c r="M70" s="11">
        <v>1.2720687457716311</v>
      </c>
      <c r="N70" s="11">
        <v>1.7653672417637394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2.1642550738185586</v>
      </c>
      <c r="C71" s="11">
        <v>2.8294543021029765</v>
      </c>
      <c r="D71" s="11">
        <f t="shared" si="50"/>
        <v>0.66519922828441791</v>
      </c>
      <c r="E71" s="11">
        <v>1.0653022887800707</v>
      </c>
      <c r="F71" s="11">
        <f t="shared" si="51"/>
        <v>1.7305015170644886</v>
      </c>
      <c r="G71" s="200">
        <f t="shared" si="52"/>
        <v>2.7043812666607492E-2</v>
      </c>
      <c r="I71" s="11" t="str">
        <f t="shared" si="53"/>
        <v>Elementary occupations</v>
      </c>
      <c r="J71" s="11">
        <v>4.0574606969813587</v>
      </c>
      <c r="K71" s="11">
        <v>6.0666948217510539</v>
      </c>
      <c r="L71" s="11">
        <v>2.0092341247696952</v>
      </c>
      <c r="M71" s="11">
        <v>3.0086107025348321</v>
      </c>
      <c r="N71" s="11">
        <v>5.0178448273045273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1.9553463890009997</v>
      </c>
      <c r="C72" s="11">
        <v>4.8043753701289535</v>
      </c>
      <c r="D72" s="11">
        <f t="shared" si="50"/>
        <v>2.8490289811279537</v>
      </c>
      <c r="E72" s="11">
        <v>2.2406459150842459</v>
      </c>
      <c r="F72" s="11">
        <f t="shared" si="51"/>
        <v>5.0896748962122</v>
      </c>
      <c r="G72" s="200">
        <f t="shared" si="52"/>
        <v>5.2222050336905523E-2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0.82775300747222813</v>
      </c>
      <c r="C73" s="11">
        <v>1.1177304106094719</v>
      </c>
      <c r="D73" s="11">
        <f t="shared" si="50"/>
        <v>0.28997740313724374</v>
      </c>
      <c r="E73" s="11">
        <v>0.29740713934586333</v>
      </c>
      <c r="F73" s="11">
        <f t="shared" si="51"/>
        <v>0.58738454248310701</v>
      </c>
      <c r="G73" s="200">
        <f t="shared" si="52"/>
        <v>2.0675221181562842E-2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4.2873351038693075</v>
      </c>
      <c r="C74" s="11">
        <v>5.6325821086458649</v>
      </c>
      <c r="D74" s="11">
        <f t="shared" ref="D74:D75" si="56">C74-B74</f>
        <v>1.3452470047765575</v>
      </c>
      <c r="E74" s="11">
        <v>2.5321572427136054</v>
      </c>
      <c r="F74" s="11">
        <f t="shared" ref="F74:F75" si="57">SUM(D74:E74)</f>
        <v>3.8774042474901629</v>
      </c>
      <c r="G74" s="200">
        <f t="shared" si="52"/>
        <v>3.1424969916304279E-2</v>
      </c>
      <c r="I74" s="11" t="str">
        <f>I63</f>
        <v>Managers, directors and senior officials</v>
      </c>
      <c r="J74" s="11">
        <f t="array" ref="J74:J82">MMULT(aggregation!$B$13:$AA$21,B181:B206)</f>
        <v>18.624537261804225</v>
      </c>
      <c r="K74" s="11">
        <f t="array" ref="K74:K82">MMULT(aggregation!$B$13:$AA$21,C181:C206)</f>
        <v>17.272035578636896</v>
      </c>
      <c r="L74" s="11">
        <f t="array" ref="L74:L82">MMULT(aggregation!$B$13:$AA$21,D181:D206)</f>
        <v>-1.3525016831673273</v>
      </c>
      <c r="M74" s="11">
        <f t="array" ref="M74:M82">MMULT(aggregation!$B$13:$AA$21,E181:E206)</f>
        <v>7.7379683345664692</v>
      </c>
      <c r="N74" s="11">
        <f t="array" ref="N74:N82">MMULT(aggregation!$B$13:$AA$21,F181:F206)</f>
        <v>6.3854666513991418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8.5970630395574847</v>
      </c>
      <c r="C75" s="11">
        <v>12.256315352462511</v>
      </c>
      <c r="D75" s="11">
        <f t="shared" si="56"/>
        <v>3.6592523129050267</v>
      </c>
      <c r="E75" s="11">
        <v>5.1905464340397032</v>
      </c>
      <c r="F75" s="11">
        <f t="shared" si="57"/>
        <v>8.8497987469447299</v>
      </c>
      <c r="G75" s="200">
        <f t="shared" si="52"/>
        <v>3.1991034078986846E-2</v>
      </c>
      <c r="I75" s="11" t="str">
        <f>I64</f>
        <v>Professional occupations</v>
      </c>
      <c r="J75" s="11">
        <v>20.089565663387962</v>
      </c>
      <c r="K75" s="11">
        <v>21.942120850112079</v>
      </c>
      <c r="L75" s="11">
        <v>1.8525551867241175</v>
      </c>
      <c r="M75" s="11">
        <v>8.443440040603722</v>
      </c>
      <c r="N75" s="11">
        <v>10.29599522732784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5.1943891113510574</v>
      </c>
      <c r="C76" s="11">
        <v>8.5914778947575154</v>
      </c>
      <c r="D76" s="11">
        <f t="shared" si="50"/>
        <v>3.397088783406458</v>
      </c>
      <c r="E76" s="11">
        <v>3.8182467519962024</v>
      </c>
      <c r="F76" s="11">
        <f t="shared" si="51"/>
        <v>7.2153355354026605</v>
      </c>
      <c r="G76" s="200">
        <f t="shared" si="52"/>
        <v>3.7419697472210078E-2</v>
      </c>
      <c r="I76" s="11" t="str">
        <f>I65</f>
        <v>Associate professional occupations</v>
      </c>
      <c r="J76" s="11">
        <v>21.565062531138416</v>
      </c>
      <c r="K76" s="11">
        <v>21.825890344324783</v>
      </c>
      <c r="L76" s="11">
        <v>0.26082781318636483</v>
      </c>
      <c r="M76" s="11">
        <v>9.494344312922518</v>
      </c>
      <c r="N76" s="11">
        <v>9.7551721261088815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1.030221318070939</v>
      </c>
      <c r="C77" s="11">
        <v>1.7316135124113339</v>
      </c>
      <c r="D77" s="11">
        <f t="shared" si="50"/>
        <v>0.7013921943403949</v>
      </c>
      <c r="E77" s="11">
        <v>0.87083206237490396</v>
      </c>
      <c r="F77" s="11">
        <f t="shared" si="51"/>
        <v>1.5722242567152989</v>
      </c>
      <c r="G77" s="200">
        <f t="shared" si="52"/>
        <v>4.168781788329623E-2</v>
      </c>
      <c r="I77" s="11" t="str">
        <f>I66</f>
        <v>Administrative and secretarial occupations</v>
      </c>
      <c r="J77" s="11">
        <v>19.172475322569746</v>
      </c>
      <c r="K77" s="11">
        <v>12.156161829050305</v>
      </c>
      <c r="L77" s="11">
        <v>-7.0163134935194407</v>
      </c>
      <c r="M77" s="11">
        <v>8.0327552706793668</v>
      </c>
      <c r="N77" s="11">
        <v>1.0164417771599261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0.16841801574738935</v>
      </c>
      <c r="C78" s="11">
        <v>0.23755800510939287</v>
      </c>
      <c r="D78" s="11">
        <f t="shared" si="50"/>
        <v>6.9139989362003523E-2</v>
      </c>
      <c r="E78" s="11">
        <v>0.11387279219967178</v>
      </c>
      <c r="F78" s="11">
        <f t="shared" si="51"/>
        <v>0.1830127815616753</v>
      </c>
      <c r="G78" s="200">
        <f t="shared" si="52"/>
        <v>3.5032243837761934E-2</v>
      </c>
      <c r="I78" s="11" t="str">
        <f t="shared" ref="I78:I82" si="58">I67</f>
        <v>Skilled trades occupations</v>
      </c>
      <c r="J78" s="11">
        <v>22.858924845999667</v>
      </c>
      <c r="K78" s="11">
        <v>21.944611121824831</v>
      </c>
      <c r="L78" s="11">
        <v>-0.91431372417483514</v>
      </c>
      <c r="M78" s="11">
        <v>8.5250547475399259</v>
      </c>
      <c r="N78" s="11">
        <v>7.6107410233650921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0.60343840970870155</v>
      </c>
      <c r="C79" s="11">
        <v>1.2921949052168444</v>
      </c>
      <c r="D79" s="11">
        <f t="shared" si="50"/>
        <v>0.68875649550814289</v>
      </c>
      <c r="E79" s="11">
        <v>0.46773164682268564</v>
      </c>
      <c r="F79" s="11">
        <f t="shared" si="51"/>
        <v>1.1564881423308284</v>
      </c>
      <c r="G79" s="200">
        <f t="shared" si="52"/>
        <v>3.8998765589997486E-2</v>
      </c>
      <c r="I79" s="11" t="str">
        <f t="shared" si="58"/>
        <v>Caring, leisure and other service occupations</v>
      </c>
      <c r="J79" s="11">
        <v>28.885096689575175</v>
      </c>
      <c r="K79" s="11">
        <v>30.981287265653549</v>
      </c>
      <c r="L79" s="11">
        <v>2.0961905760783721</v>
      </c>
      <c r="M79" s="11">
        <v>16.114085595068367</v>
      </c>
      <c r="N79" s="11">
        <v>18.210276171146738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0.29665246403499229</v>
      </c>
      <c r="C80" s="11">
        <v>0.39470927499872449</v>
      </c>
      <c r="D80" s="11">
        <f t="shared" ref="D80" si="59">C80-B80</f>
        <v>9.8056810963732199E-2</v>
      </c>
      <c r="E80" s="11">
        <v>0.1759713773186222</v>
      </c>
      <c r="F80" s="11">
        <f t="shared" ref="F80" si="60">SUM(D80:E80)</f>
        <v>0.27402818828235442</v>
      </c>
      <c r="G80" s="200">
        <f t="shared" si="52"/>
        <v>3.153628941930986E-2</v>
      </c>
      <c r="I80" s="11" t="str">
        <f t="shared" si="58"/>
        <v>Sales and customer service occupations</v>
      </c>
      <c r="J80" s="11">
        <v>17.75730269093556</v>
      </c>
      <c r="K80" s="11">
        <v>18.559426092714077</v>
      </c>
      <c r="L80" s="11">
        <v>0.8021234017785166</v>
      </c>
      <c r="M80" s="11">
        <v>7.9387720335128389</v>
      </c>
      <c r="N80" s="11">
        <v>8.740895435291355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0.67246658708643847</v>
      </c>
      <c r="C81" s="11">
        <v>1.3903902316950725</v>
      </c>
      <c r="D81" s="11">
        <f t="shared" si="50"/>
        <v>0.717923644608634</v>
      </c>
      <c r="E81" s="11">
        <v>0.57030286073151881</v>
      </c>
      <c r="F81" s="11">
        <f t="shared" si="51"/>
        <v>1.2882265053401527</v>
      </c>
      <c r="G81" s="200">
        <f t="shared" si="52"/>
        <v>4.179273335399869E-2</v>
      </c>
      <c r="I81" s="11" t="str">
        <f t="shared" si="58"/>
        <v>Process, plant and machine operatives</v>
      </c>
      <c r="J81" s="11">
        <v>8.8014106725625325</v>
      </c>
      <c r="K81" s="11">
        <v>10.165166963430579</v>
      </c>
      <c r="L81" s="11">
        <v>1.3637562908680452</v>
      </c>
      <c r="M81" s="11">
        <v>4.3731504971186288</v>
      </c>
      <c r="N81" s="11">
        <v>5.7369067879866744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3.1672918711476576</v>
      </c>
      <c r="C82" s="11">
        <v>5.5409525140819884</v>
      </c>
      <c r="D82" s="11">
        <f t="shared" si="50"/>
        <v>2.3736606429343308</v>
      </c>
      <c r="E82" s="11">
        <v>2.673893099381131</v>
      </c>
      <c r="F82" s="11">
        <f t="shared" si="51"/>
        <v>5.0475537423154613</v>
      </c>
      <c r="G82" s="200">
        <f t="shared" si="52"/>
        <v>4.1647697458908173E-2</v>
      </c>
      <c r="I82" s="11" t="str">
        <f t="shared" si="58"/>
        <v>Elementary occupations</v>
      </c>
      <c r="J82" s="11">
        <v>18.295716502712359</v>
      </c>
      <c r="K82" s="11">
        <v>16.5274110349702</v>
      </c>
      <c r="L82" s="11">
        <v>-1.7683054677421577</v>
      </c>
      <c r="M82" s="11">
        <v>8.3196237546337333</v>
      </c>
      <c r="N82" s="11">
        <v>6.5513182868915747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0.58237540220853823</v>
      </c>
      <c r="C83" s="11">
        <v>0.83042306471847283</v>
      </c>
      <c r="D83" s="11">
        <f t="shared" ref="D83:D84" si="61">C83-B83</f>
        <v>0.2480476625099346</v>
      </c>
      <c r="E83" s="11">
        <v>0.3909669086813467</v>
      </c>
      <c r="F83" s="11">
        <f t="shared" ref="F83:F84" si="62">SUM(D83:E83)</f>
        <v>0.63901457119128136</v>
      </c>
      <c r="G83" s="200">
        <f t="shared" si="52"/>
        <v>3.4834355885527524E-2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5.2350719822927633E-2</v>
      </c>
      <c r="C84" s="11">
        <v>6.1547942354053677E-2</v>
      </c>
      <c r="D84" s="11">
        <f t="shared" si="61"/>
        <v>9.1972225311260439E-3</v>
      </c>
      <c r="E84" s="11">
        <v>2.6494124308478407E-2</v>
      </c>
      <c r="F84" s="11">
        <f t="shared" si="62"/>
        <v>3.5691346839604454E-2</v>
      </c>
      <c r="G84" s="200">
        <f t="shared" si="52"/>
        <v>2.7677171665837275E-2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2.2254918787862876</v>
      </c>
      <c r="C85" s="11">
        <v>3.8596990766911667</v>
      </c>
      <c r="D85" s="11">
        <f t="shared" si="50"/>
        <v>1.6342071979048791</v>
      </c>
      <c r="E85" s="11">
        <v>1.4544125023016159</v>
      </c>
      <c r="F85" s="11">
        <f t="shared" si="51"/>
        <v>3.088619700206495</v>
      </c>
      <c r="G85" s="200">
        <f t="shared" si="52"/>
        <v>3.4095626456192907E-2</v>
      </c>
      <c r="I85" s="11" t="str">
        <f>I74</f>
        <v>Managers, directors and senior officials</v>
      </c>
      <c r="J85" s="11">
        <f t="array" ref="J85:J93">MMULT(aggregation!$B$13:$AA$21,B210:B235)</f>
        <v>14.70454608216507</v>
      </c>
      <c r="K85" s="11">
        <f t="array" ref="K85:K93">MMULT(aggregation!$B$13:$AA$21,C210:C235)</f>
        <v>11.829453460230861</v>
      </c>
      <c r="L85" s="11">
        <f t="array" ref="L85:L93">MMULT(aggregation!$B$13:$AA$21,D210:D235)</f>
        <v>-2.8750926219342103</v>
      </c>
      <c r="M85" s="11">
        <f t="array" ref="M85:M93">MMULT(aggregation!$B$13:$AA$21,E210:E235)</f>
        <v>6.2762810759131522</v>
      </c>
      <c r="N85" s="11">
        <f t="array" ref="N85:N93">MMULT(aggregation!$B$13:$AA$21,F210:F235)</f>
        <v>3.4011884539789423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0.66708741596927812</v>
      </c>
      <c r="C86" s="11">
        <v>1.1455652465233721</v>
      </c>
      <c r="D86" s="11">
        <f t="shared" si="50"/>
        <v>0.47847783055409399</v>
      </c>
      <c r="E86" s="11">
        <v>0.45936568263463584</v>
      </c>
      <c r="F86" s="11">
        <f t="shared" si="51"/>
        <v>0.93784351318872983</v>
      </c>
      <c r="G86" s="200">
        <f t="shared" si="52"/>
        <v>3.5544320405960894E-2</v>
      </c>
      <c r="I86" s="11" t="str">
        <f>I75</f>
        <v>Professional occupations</v>
      </c>
      <c r="J86" s="11">
        <v>13.11329637882185</v>
      </c>
      <c r="K86" s="11">
        <v>12.000562411280043</v>
      </c>
      <c r="L86" s="11">
        <v>-1.1127339675418073</v>
      </c>
      <c r="M86" s="11">
        <v>5.0537524802123457</v>
      </c>
      <c r="N86" s="11">
        <v>3.9410185126705386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0.21766322125430235</v>
      </c>
      <c r="C87" s="11">
        <v>0.46391262318564241</v>
      </c>
      <c r="D87" s="11">
        <f t="shared" ref="D87:D88" si="63">C87-B87</f>
        <v>0.24624940193134007</v>
      </c>
      <c r="E87" s="11">
        <v>0.16240418272132046</v>
      </c>
      <c r="F87" s="11">
        <f t="shared" ref="F87:F88" si="64">SUM(D87:E87)</f>
        <v>0.40865358465266055</v>
      </c>
      <c r="G87" s="200">
        <f t="shared" si="52"/>
        <v>3.7859037621647218E-2</v>
      </c>
      <c r="I87" s="11" t="str">
        <f>I76</f>
        <v>Associate professional occupations</v>
      </c>
      <c r="J87" s="11">
        <v>15.62077271265116</v>
      </c>
      <c r="K87" s="11">
        <v>13.065793199644471</v>
      </c>
      <c r="L87" s="11">
        <v>-2.5549795130066895</v>
      </c>
      <c r="M87" s="11">
        <v>5.8133178320725936</v>
      </c>
      <c r="N87" s="11">
        <v>3.2583383190659045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0.67433748524931325</v>
      </c>
      <c r="C88" s="11">
        <v>1.0495247742789804</v>
      </c>
      <c r="D88" s="11">
        <f t="shared" si="63"/>
        <v>0.37518728902966714</v>
      </c>
      <c r="E88" s="11">
        <v>0.54149999590014009</v>
      </c>
      <c r="F88" s="11">
        <f t="shared" si="64"/>
        <v>0.91668728492980722</v>
      </c>
      <c r="G88" s="200">
        <f t="shared" si="52"/>
        <v>4.0079528400000619E-2</v>
      </c>
      <c r="I88" s="11" t="str">
        <f>I77</f>
        <v>Administrative and secretarial occupations</v>
      </c>
      <c r="J88" s="11">
        <v>19.173599011870884</v>
      </c>
      <c r="K88" s="11">
        <v>10.093866618172513</v>
      </c>
      <c r="L88" s="11">
        <v>-9.0797323936983698</v>
      </c>
      <c r="M88" s="11">
        <v>6.3342461386015581</v>
      </c>
      <c r="N88" s="11">
        <v>-2.7454862550968118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0.12707565554316538</v>
      </c>
      <c r="C89" s="11">
        <v>0.42788900549224845</v>
      </c>
      <c r="D89" s="11">
        <f t="shared" si="50"/>
        <v>0.30081334994908304</v>
      </c>
      <c r="E89" s="11">
        <v>0.16489844995208569</v>
      </c>
      <c r="F89" s="11">
        <f t="shared" si="51"/>
        <v>0.46571179990116873</v>
      </c>
      <c r="G89" s="200">
        <f t="shared" si="52"/>
        <v>5.7025501713241722E-2</v>
      </c>
      <c r="I89" s="11" t="str">
        <f t="shared" ref="I89:I93" si="65">I78</f>
        <v>Skilled trades occupations</v>
      </c>
      <c r="J89" s="11">
        <v>17.701303661680598</v>
      </c>
      <c r="K89" s="11">
        <v>16.287946038545041</v>
      </c>
      <c r="L89" s="11">
        <v>-1.4133576231355607</v>
      </c>
      <c r="M89" s="11">
        <v>7.1075676559010699</v>
      </c>
      <c r="N89" s="11">
        <v>5.6942100327655094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2.4258872850516582</v>
      </c>
      <c r="C90" s="11">
        <v>3.8947427130074503</v>
      </c>
      <c r="D90" s="11">
        <f t="shared" ref="D90" si="66">C90-B90</f>
        <v>1.4688554279557922</v>
      </c>
      <c r="E90" s="11">
        <v>1.7873123196300493</v>
      </c>
      <c r="F90" s="11">
        <f t="shared" ref="F90" si="67">SUM(D90:E90)</f>
        <v>3.2561677475858417</v>
      </c>
      <c r="G90" s="200">
        <f t="shared" ref="G90:G91" si="68">IF(B90&gt;0,(1+(E90/B90))^(1/($C$6-$B$6))-1,0)</f>
        <v>3.7487232956323169E-2</v>
      </c>
      <c r="I90" s="11" t="str">
        <f t="shared" si="65"/>
        <v>Caring, leisure and other service occupations</v>
      </c>
      <c r="J90" s="11">
        <v>20.054829979173498</v>
      </c>
      <c r="K90" s="11">
        <v>15.532699500259296</v>
      </c>
      <c r="L90" s="11">
        <v>-4.5221304789142014</v>
      </c>
      <c r="M90" s="11">
        <v>8.2159857574064663</v>
      </c>
      <c r="N90" s="11">
        <v>3.6938552784922636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105.42863265988228</v>
      </c>
      <c r="C91" s="11">
        <f t="shared" ref="C91:F91" si="69">SUM(C65:C90)</f>
        <v>154.27982221391622</v>
      </c>
      <c r="D91" s="11">
        <f t="shared" si="69"/>
        <v>48.851189554033915</v>
      </c>
      <c r="E91" s="11">
        <f t="shared" si="69"/>
        <v>67.208547711265069</v>
      </c>
      <c r="F91" s="11">
        <f t="shared" si="69"/>
        <v>116.05973726529896</v>
      </c>
      <c r="G91" s="200">
        <f t="shared" si="68"/>
        <v>3.3423621008132676E-2</v>
      </c>
      <c r="I91" s="11" t="str">
        <f t="shared" si="65"/>
        <v>Sales and customer service occupations</v>
      </c>
      <c r="J91" s="11">
        <v>15.220583199810097</v>
      </c>
      <c r="K91" s="11">
        <v>12.737355745133852</v>
      </c>
      <c r="L91" s="11">
        <v>-2.4832274546762449</v>
      </c>
      <c r="M91" s="11">
        <v>6.1305678634308531</v>
      </c>
      <c r="N91" s="11">
        <v>3.6473404087546082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11.072941452672284</v>
      </c>
      <c r="K92" s="11">
        <v>10.380229303819441</v>
      </c>
      <c r="L92" s="11">
        <v>-0.69271214885284271</v>
      </c>
      <c r="M92" s="11">
        <v>5.3228275499431588</v>
      </c>
      <c r="N92" s="11">
        <v>4.6301154010903165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25.7360918877351</v>
      </c>
      <c r="K93" s="11">
        <v>23.097651527665956</v>
      </c>
      <c r="L93" s="11">
        <v>-2.6384403600691426</v>
      </c>
      <c r="M93" s="11">
        <v>11.198919938165155</v>
      </c>
      <c r="N93" s="11">
        <v>8.5604795780960128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21.782692854773263</v>
      </c>
      <c r="C94" s="11">
        <v>22.799545481029813</v>
      </c>
      <c r="D94" s="11">
        <f>C94-B94</f>
        <v>1.0168526262565507</v>
      </c>
      <c r="E94" s="11">
        <v>12.178843621586337</v>
      </c>
      <c r="F94" s="11">
        <f>SUM(D94:E94)</f>
        <v>13.195696247842887</v>
      </c>
      <c r="G94" s="200">
        <f>IF(B94&gt;0,(1+(E94/B94))^(1/($C$6-$B$6))-1,0)</f>
        <v>3.0050184317041984E-2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7.4080332061669329</v>
      </c>
      <c r="C95" s="11">
        <v>9.6408033419779073</v>
      </c>
      <c r="D95" s="11">
        <f t="shared" ref="D95:D118" si="72">C95-B95</f>
        <v>2.2327701358109744</v>
      </c>
      <c r="E95" s="11">
        <v>5.3616495481600763</v>
      </c>
      <c r="F95" s="11">
        <f t="shared" ref="F95:F118" si="73">SUM(D95:E95)</f>
        <v>7.5944196839710507</v>
      </c>
      <c r="G95" s="200">
        <f t="shared" ref="G95:G120" si="74">IF(B95&gt;0,(1+(E95/B95))^(1/($C$6-$B$6))-1,0)</f>
        <v>3.6967501494282073E-2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18.732048358228614</v>
      </c>
      <c r="C96" s="11">
        <v>24.611098205651619</v>
      </c>
      <c r="D96" s="11">
        <f t="shared" si="72"/>
        <v>5.8790498474230048</v>
      </c>
      <c r="E96" s="11">
        <v>9.2325350990422947</v>
      </c>
      <c r="F96" s="11">
        <f t="shared" si="73"/>
        <v>15.1115849464653</v>
      </c>
      <c r="G96" s="200">
        <f t="shared" si="74"/>
        <v>2.7073535553154615E-2</v>
      </c>
      <c r="I96" s="11" t="str">
        <f>I85</f>
        <v>Managers, directors and senior officials</v>
      </c>
      <c r="J96" s="11">
        <f t="array" ref="J96:J104">MMULT(aggregation!$B$13:$AA$21,B239:B264)</f>
        <v>8.9630417765710639</v>
      </c>
      <c r="K96" s="11">
        <f t="array" ref="K96:K104">MMULT(aggregation!$B$13:$AA$21,C239:C264)</f>
        <v>6.4521765335322492</v>
      </c>
      <c r="L96" s="11">
        <f t="array" ref="L96:L104">MMULT(aggregation!$B$13:$AA$21,D239:D264)</f>
        <v>-2.5108652430388156</v>
      </c>
      <c r="M96" s="11">
        <f t="array" ref="M96:M104">MMULT(aggregation!$B$13:$AA$21,E239:E264)</f>
        <v>3.4126618171523009</v>
      </c>
      <c r="N96" s="11">
        <f t="array" ref="N96:N104">MMULT(aggregation!$B$13:$AA$21,F239:F264)</f>
        <v>0.90179657411348524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14.24699619764141</v>
      </c>
      <c r="C97" s="11">
        <v>15.179725588945896</v>
      </c>
      <c r="D97" s="11">
        <f t="shared" si="72"/>
        <v>0.93272939130448584</v>
      </c>
      <c r="E97" s="11">
        <v>8.2910213098870535</v>
      </c>
      <c r="F97" s="11">
        <f t="shared" si="73"/>
        <v>9.2237507011915394</v>
      </c>
      <c r="G97" s="200">
        <f t="shared" si="74"/>
        <v>3.1049446808935732E-2</v>
      </c>
      <c r="I97" s="11" t="str">
        <f>I86</f>
        <v>Professional occupations</v>
      </c>
      <c r="J97" s="11">
        <v>7.4043431171809484</v>
      </c>
      <c r="K97" s="11">
        <v>5.4248804915706472</v>
      </c>
      <c r="L97" s="11">
        <v>-1.9794626256103018</v>
      </c>
      <c r="M97" s="11">
        <v>2.5559774479996111</v>
      </c>
      <c r="N97" s="11">
        <v>0.57651482238930951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11.397242151591952</v>
      </c>
      <c r="C98" s="11">
        <v>8.0608771090759515</v>
      </c>
      <c r="D98" s="11">
        <f t="shared" ref="D98" si="75">C98-B98</f>
        <v>-3.3363650425160003</v>
      </c>
      <c r="E98" s="11">
        <v>4.7639079775496</v>
      </c>
      <c r="F98" s="11">
        <f t="shared" ref="F98" si="76">SUM(D98:E98)</f>
        <v>1.4275429350335997</v>
      </c>
      <c r="G98" s="200">
        <f t="shared" si="74"/>
        <v>2.3555742728261553E-2</v>
      </c>
      <c r="I98" s="11" t="str">
        <f>I87</f>
        <v>Associate professional occupations</v>
      </c>
      <c r="J98" s="11">
        <v>8.5392148817088724</v>
      </c>
      <c r="K98" s="11">
        <v>5.5613505948606923</v>
      </c>
      <c r="L98" s="11">
        <v>-2.9778642868481788</v>
      </c>
      <c r="M98" s="11">
        <v>2.6093658457662761</v>
      </c>
      <c r="N98" s="11">
        <v>-0.36849844108190272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23.035509141264605</v>
      </c>
      <c r="C99" s="11">
        <v>25.620688737285615</v>
      </c>
      <c r="D99" s="11">
        <f t="shared" si="72"/>
        <v>2.5851795960210104</v>
      </c>
      <c r="E99" s="11">
        <v>12.449198942914681</v>
      </c>
      <c r="F99" s="11">
        <f t="shared" si="73"/>
        <v>15.034378538935691</v>
      </c>
      <c r="G99" s="200">
        <f t="shared" si="74"/>
        <v>2.9223186285920244E-2</v>
      </c>
      <c r="I99" s="11" t="str">
        <f>I88</f>
        <v>Administrative and secretarial occupations</v>
      </c>
      <c r="J99" s="11">
        <v>10.154763360283209</v>
      </c>
      <c r="K99" s="11">
        <v>1.8720631919727619</v>
      </c>
      <c r="L99" s="11">
        <v>-8.2827001683104449</v>
      </c>
      <c r="M99" s="11">
        <v>2.0746685480281246</v>
      </c>
      <c r="N99" s="11">
        <v>-6.2080316202823216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4.2455391415682744</v>
      </c>
      <c r="C100" s="11">
        <v>4.5667926454628924</v>
      </c>
      <c r="D100" s="11">
        <f t="shared" si="72"/>
        <v>0.32125350389461804</v>
      </c>
      <c r="E100" s="11">
        <v>1.9291374990501895</v>
      </c>
      <c r="F100" s="11">
        <f t="shared" si="73"/>
        <v>2.2503910029448075</v>
      </c>
      <c r="G100" s="200">
        <f t="shared" si="74"/>
        <v>2.5286938231820599E-2</v>
      </c>
      <c r="I100" s="11" t="str">
        <f t="shared" ref="I100:I104" si="77">I89</f>
        <v>Skilled trades occupations</v>
      </c>
      <c r="J100" s="11">
        <v>10.407292187940776</v>
      </c>
      <c r="K100" s="11">
        <v>9.1929062876708105</v>
      </c>
      <c r="L100" s="11">
        <v>-1.2143859002699655</v>
      </c>
      <c r="M100" s="11">
        <v>3.9847002133430269</v>
      </c>
      <c r="N100" s="11">
        <v>2.7703143130730616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5.2623160169666257</v>
      </c>
      <c r="C101" s="11">
        <v>10.953894081523627</v>
      </c>
      <c r="D101" s="11">
        <f t="shared" si="72"/>
        <v>5.6915780645570013</v>
      </c>
      <c r="E101" s="11">
        <v>5.787977241452924</v>
      </c>
      <c r="F101" s="11">
        <f t="shared" si="73"/>
        <v>11.479555306009924</v>
      </c>
      <c r="G101" s="200">
        <f t="shared" si="74"/>
        <v>5.0702563633750142E-2</v>
      </c>
      <c r="I101" s="11" t="str">
        <f t="shared" si="77"/>
        <v>Caring, leisure and other service occupations</v>
      </c>
      <c r="J101" s="11">
        <v>5.6283624410698607</v>
      </c>
      <c r="K101" s="11">
        <v>3.7631148592662109</v>
      </c>
      <c r="L101" s="11">
        <v>-1.8652475818036507</v>
      </c>
      <c r="M101" s="11">
        <v>1.7318024252320348</v>
      </c>
      <c r="N101" s="11">
        <v>-0.13344515657161599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3.3051022693655323</v>
      </c>
      <c r="C102" s="11">
        <v>4.0108584959360662</v>
      </c>
      <c r="D102" s="11">
        <f t="shared" si="72"/>
        <v>0.70575622657053394</v>
      </c>
      <c r="E102" s="11">
        <v>1.4274990877776994</v>
      </c>
      <c r="F102" s="11">
        <f t="shared" si="73"/>
        <v>2.1332553143482333</v>
      </c>
      <c r="G102" s="200">
        <f t="shared" si="74"/>
        <v>2.4222553389851686E-2</v>
      </c>
      <c r="I102" s="11" t="str">
        <f t="shared" si="77"/>
        <v>Sales and customer service occupations</v>
      </c>
      <c r="J102" s="11">
        <v>9.0588978580943458</v>
      </c>
      <c r="K102" s="11">
        <v>4.2080999761712565</v>
      </c>
      <c r="L102" s="11">
        <v>-4.8507978819230901</v>
      </c>
      <c r="M102" s="11">
        <v>2.3091953696140615</v>
      </c>
      <c r="N102" s="11">
        <v>-2.5416025123090282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7.3906958969291034</v>
      </c>
      <c r="C103" s="11">
        <v>7.2961790238841306</v>
      </c>
      <c r="D103" s="11">
        <f t="shared" ref="D103:D104" si="78">C103-B103</f>
        <v>-9.4516873044972805E-2</v>
      </c>
      <c r="E103" s="11">
        <v>3.410374319930078</v>
      </c>
      <c r="F103" s="11">
        <f t="shared" ref="F103:F104" si="79">SUM(D103:E103)</f>
        <v>3.3158574468851052</v>
      </c>
      <c r="G103" s="200">
        <f t="shared" si="74"/>
        <v>2.5617518608159306E-2</v>
      </c>
      <c r="I103" s="11" t="str">
        <f t="shared" si="77"/>
        <v>Process, plant and machine operatives</v>
      </c>
      <c r="J103" s="11">
        <v>8.5393691298913676</v>
      </c>
      <c r="K103" s="11">
        <v>4.9768341079837324</v>
      </c>
      <c r="L103" s="11">
        <v>-3.5625350219076348</v>
      </c>
      <c r="M103" s="11">
        <v>2.8743657450904325</v>
      </c>
      <c r="N103" s="11">
        <v>-0.6881692768172023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16.353731855813855</v>
      </c>
      <c r="C104" s="11">
        <v>18.226660927825712</v>
      </c>
      <c r="D104" s="11">
        <f t="shared" si="78"/>
        <v>1.872929072011857</v>
      </c>
      <c r="E104" s="11">
        <v>8.6792392575132595</v>
      </c>
      <c r="F104" s="11">
        <f t="shared" si="79"/>
        <v>10.552168329525117</v>
      </c>
      <c r="G104" s="200">
        <f t="shared" si="74"/>
        <v>2.8789133433575476E-2</v>
      </c>
      <c r="I104" s="11" t="str">
        <f t="shared" si="77"/>
        <v>Elementary occupations</v>
      </c>
      <c r="J104" s="11">
        <v>21.029879407181944</v>
      </c>
      <c r="K104" s="11">
        <v>14.506018683145227</v>
      </c>
      <c r="L104" s="11">
        <v>-6.5238607240367195</v>
      </c>
      <c r="M104" s="11">
        <v>7.319344414118528</v>
      </c>
      <c r="N104" s="11">
        <v>0.79548369008180897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15.127702358327159</v>
      </c>
      <c r="C105" s="11">
        <v>20.989641996311171</v>
      </c>
      <c r="D105" s="11">
        <f t="shared" si="72"/>
        <v>5.8619396379840119</v>
      </c>
      <c r="E105" s="11">
        <v>10.260112085661316</v>
      </c>
      <c r="F105" s="11">
        <f t="shared" si="73"/>
        <v>16.122051723645328</v>
      </c>
      <c r="G105" s="200">
        <f t="shared" si="74"/>
        <v>3.5118704441138737E-2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3.02182617178432</v>
      </c>
      <c r="C106" s="11">
        <v>5.701744902345963</v>
      </c>
      <c r="D106" s="11">
        <f t="shared" si="72"/>
        <v>2.679918730561643</v>
      </c>
      <c r="E106" s="11">
        <v>2.6143725280714971</v>
      </c>
      <c r="F106" s="11">
        <f t="shared" si="73"/>
        <v>5.2942912586331401</v>
      </c>
      <c r="G106" s="200">
        <f t="shared" si="74"/>
        <v>4.2432127623385218E-2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1.4440937958029203</v>
      </c>
      <c r="C107" s="11">
        <v>2.3278005966113948</v>
      </c>
      <c r="D107" s="11">
        <f t="shared" si="72"/>
        <v>0.88370680080847452</v>
      </c>
      <c r="E107" s="11">
        <v>1.2509027668229136</v>
      </c>
      <c r="F107" s="11">
        <f t="shared" si="73"/>
        <v>2.1346095676313883</v>
      </c>
      <c r="G107" s="200">
        <f t="shared" si="74"/>
        <v>4.247149250663762E-2</v>
      </c>
      <c r="I107" s="11" t="str">
        <f>I96</f>
        <v>Managers, directors and senior officials</v>
      </c>
      <c r="J107" s="11">
        <f t="array" ref="J107:J115">MMULT(aggregation!$B$13:$AA$21,B268:B293)</f>
        <v>1.9973242578941601</v>
      </c>
      <c r="K107" s="11">
        <f t="array" ref="K107:K115">MMULT(aggregation!$B$13:$AA$21,C268:C293)</f>
        <v>2.7757103332707049</v>
      </c>
      <c r="L107" s="11">
        <f t="array" ref="L107:L115">MMULT(aggregation!$B$13:$AA$21,D268:D293)</f>
        <v>0.77838607537654469</v>
      </c>
      <c r="M107" s="11">
        <f t="array" ref="M107:M115">MMULT(aggregation!$B$13:$AA$21,E268:E293)</f>
        <v>0.7560483938626873</v>
      </c>
      <c r="N107" s="11">
        <f t="array" ref="N107:N115">MMULT(aggregation!$B$13:$AA$21,F268:F293)</f>
        <v>1.534434469239232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1.5355555420320421</v>
      </c>
      <c r="C108" s="11">
        <v>2.1650159595155469</v>
      </c>
      <c r="D108" s="11">
        <f t="shared" si="72"/>
        <v>0.62946041748350479</v>
      </c>
      <c r="E108" s="11">
        <v>0.93927040645734738</v>
      </c>
      <c r="F108" s="11">
        <f t="shared" si="73"/>
        <v>1.5687308239408522</v>
      </c>
      <c r="G108" s="200">
        <f t="shared" si="74"/>
        <v>3.2330143611632334E-2</v>
      </c>
      <c r="I108" s="11" t="str">
        <f>I97</f>
        <v>Professional occupations</v>
      </c>
      <c r="J108" s="11">
        <v>1.6328219652688918</v>
      </c>
      <c r="K108" s="11">
        <v>3.4411349919126351</v>
      </c>
      <c r="L108" s="11">
        <v>1.808313026643743</v>
      </c>
      <c r="M108" s="11">
        <v>0.81647133112056314</v>
      </c>
      <c r="N108" s="11">
        <v>2.6247843577643062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0.88970336319277288</v>
      </c>
      <c r="C109" s="11">
        <v>1.0426712096056305</v>
      </c>
      <c r="D109" s="11">
        <f t="shared" ref="D109" si="80">C109-B109</f>
        <v>0.15296784641285766</v>
      </c>
      <c r="E109" s="11">
        <v>0.52265329954269424</v>
      </c>
      <c r="F109" s="11">
        <f t="shared" ref="F109" si="81">SUM(D109:E109)</f>
        <v>0.67562114595555189</v>
      </c>
      <c r="G109" s="200">
        <f t="shared" si="74"/>
        <v>3.1287950201524639E-2</v>
      </c>
      <c r="I109" s="11" t="str">
        <f>I98</f>
        <v>Associate professional occupations</v>
      </c>
      <c r="J109" s="11">
        <v>1.8870968428716406</v>
      </c>
      <c r="K109" s="11">
        <v>3.0784310435820847</v>
      </c>
      <c r="L109" s="11">
        <v>1.1913342007104446</v>
      </c>
      <c r="M109" s="11">
        <v>0.74347338722566336</v>
      </c>
      <c r="N109" s="11">
        <v>1.934807587936108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1.6879534789305342</v>
      </c>
      <c r="C110" s="11">
        <v>2.9383054638969344</v>
      </c>
      <c r="D110" s="11">
        <f t="shared" si="72"/>
        <v>1.2503519849664002</v>
      </c>
      <c r="E110" s="11">
        <v>1.3043073058704968</v>
      </c>
      <c r="F110" s="11">
        <f t="shared" si="73"/>
        <v>2.5546592908368968</v>
      </c>
      <c r="G110" s="200">
        <f t="shared" si="74"/>
        <v>3.8905226696576145E-2</v>
      </c>
      <c r="I110" s="11" t="str">
        <f>I99</f>
        <v>Administrative and secretarial occupations</v>
      </c>
      <c r="J110" s="11">
        <v>2.3567916940210405</v>
      </c>
      <c r="K110" s="11">
        <v>1.283702795777161</v>
      </c>
      <c r="L110" s="11">
        <v>-1.0730888982438795</v>
      </c>
      <c r="M110" s="11">
        <v>0.4973489853059696</v>
      </c>
      <c r="N110" s="11">
        <v>-0.57573991293790994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8.5482997583855376</v>
      </c>
      <c r="C111" s="11">
        <v>11.561676084153204</v>
      </c>
      <c r="D111" s="11">
        <f>C111-B111</f>
        <v>3.0133763257676662</v>
      </c>
      <c r="E111" s="11">
        <v>6.5523086576156908</v>
      </c>
      <c r="F111" s="11">
        <f>SUM(D111:E111)</f>
        <v>9.5656849833833562</v>
      </c>
      <c r="G111" s="200">
        <f t="shared" si="74"/>
        <v>3.8662168616041326E-2</v>
      </c>
      <c r="I111" s="11" t="str">
        <f t="shared" ref="I111:I115" si="82">I100</f>
        <v>Skilled trades occupations</v>
      </c>
      <c r="J111" s="11">
        <v>4.1566769521917184</v>
      </c>
      <c r="K111" s="11">
        <v>2.0981882237050424</v>
      </c>
      <c r="L111" s="11">
        <v>-2.058488728486676</v>
      </c>
      <c r="M111" s="11">
        <v>0.91227033226285625</v>
      </c>
      <c r="N111" s="11">
        <v>-1.1462183962238199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2.6169203559022272</v>
      </c>
      <c r="C112" s="11">
        <v>3.8598113938326168</v>
      </c>
      <c r="D112" s="11">
        <f t="shared" ref="D112:D113" si="83">C112-B112</f>
        <v>1.2428910379303897</v>
      </c>
      <c r="E112" s="11">
        <v>1.9361669262642223</v>
      </c>
      <c r="F112" s="11">
        <f t="shared" ref="F112:F113" si="84">SUM(D112:E112)</f>
        <v>3.179057964194612</v>
      </c>
      <c r="G112" s="200">
        <f t="shared" si="74"/>
        <v>3.7610516225752955E-2</v>
      </c>
      <c r="I112" s="11" t="str">
        <f t="shared" si="82"/>
        <v>Caring, leisure and other service occupations</v>
      </c>
      <c r="J112" s="11">
        <v>1.5780830847864309</v>
      </c>
      <c r="K112" s="11">
        <v>1.4135402537834054</v>
      </c>
      <c r="L112" s="11">
        <v>-0.1645428310030255</v>
      </c>
      <c r="M112" s="11">
        <v>0.3851702789168332</v>
      </c>
      <c r="N112" s="11">
        <v>0.22062744791380776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0.20639250022631275</v>
      </c>
      <c r="C113" s="11">
        <v>0.26201585375294656</v>
      </c>
      <c r="D113" s="11">
        <f t="shared" si="83"/>
        <v>5.5623353526633806E-2</v>
      </c>
      <c r="E113" s="11">
        <v>0.1444918353781566</v>
      </c>
      <c r="F113" s="11">
        <f t="shared" si="84"/>
        <v>0.20011518890479041</v>
      </c>
      <c r="G113" s="200">
        <f t="shared" si="74"/>
        <v>3.6011726659033405E-2</v>
      </c>
      <c r="I113" s="11" t="str">
        <f t="shared" si="82"/>
        <v>Sales and customer service occupations</v>
      </c>
      <c r="J113" s="11">
        <v>3.2030911949445202</v>
      </c>
      <c r="K113" s="11">
        <v>2.8116810691305405</v>
      </c>
      <c r="L113" s="11">
        <v>-0.39141012581397983</v>
      </c>
      <c r="M113" s="11">
        <v>0.76142028954132879</v>
      </c>
      <c r="N113" s="11">
        <v>0.37001016372734896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7.6330065450408302</v>
      </c>
      <c r="C114" s="11">
        <v>10.687300393536532</v>
      </c>
      <c r="D114" s="11">
        <f t="shared" si="72"/>
        <v>3.0542938484957016</v>
      </c>
      <c r="E114" s="11">
        <v>4.8166463953089034</v>
      </c>
      <c r="F114" s="11">
        <f t="shared" si="73"/>
        <v>7.870940243804605</v>
      </c>
      <c r="G114" s="200">
        <f t="shared" si="74"/>
        <v>3.3151730186796957E-2</v>
      </c>
      <c r="I114" s="11" t="str">
        <f t="shared" si="82"/>
        <v>Process, plant and machine operatives</v>
      </c>
      <c r="J114" s="11">
        <v>3.5049295007457855</v>
      </c>
      <c r="K114" s="11">
        <v>2.104112416220433</v>
      </c>
      <c r="L114" s="11">
        <v>-1.4008170845253525</v>
      </c>
      <c r="M114" s="11">
        <v>0.93823720947855505</v>
      </c>
      <c r="N114" s="11">
        <v>-0.46257987504679743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2.459947920762354</v>
      </c>
      <c r="C115" s="11">
        <v>3.816863255680079</v>
      </c>
      <c r="D115" s="11">
        <f t="shared" si="72"/>
        <v>1.356915334917725</v>
      </c>
      <c r="E115" s="11">
        <v>1.6106968417911203</v>
      </c>
      <c r="F115" s="11">
        <f t="shared" si="73"/>
        <v>2.9676121767088453</v>
      </c>
      <c r="G115" s="200">
        <f t="shared" si="74"/>
        <v>3.4147499220056554E-2</v>
      </c>
      <c r="I115" s="11" t="str">
        <f t="shared" si="82"/>
        <v>Elementary occupations</v>
      </c>
      <c r="J115" s="11">
        <v>8.0196942101443796</v>
      </c>
      <c r="K115" s="11">
        <v>6.2214862097219115</v>
      </c>
      <c r="L115" s="11">
        <v>-1.7982080004224674</v>
      </c>
      <c r="M115" s="11">
        <v>1.7855011946130674</v>
      </c>
      <c r="N115" s="11">
        <v>-1.2706805809399757E-2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0.48399857529903767</v>
      </c>
      <c r="C116" s="11">
        <v>1.0902883628699487</v>
      </c>
      <c r="D116" s="11">
        <f t="shared" ref="D116:D117" si="85">C116-B116</f>
        <v>0.60628978757091101</v>
      </c>
      <c r="E116" s="11">
        <v>0.39655438417757355</v>
      </c>
      <c r="F116" s="11">
        <f t="shared" ref="F116:F117" si="86">SUM(D116:E116)</f>
        <v>1.0028441717484846</v>
      </c>
      <c r="G116" s="200">
        <f t="shared" si="74"/>
        <v>4.0704485783006117E-2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1.7309758369102115</v>
      </c>
      <c r="C117" s="11">
        <v>2.5613856368563366</v>
      </c>
      <c r="D117" s="11">
        <f t="shared" si="85"/>
        <v>0.83040979994612507</v>
      </c>
      <c r="E117" s="11">
        <v>1.3981659701115579</v>
      </c>
      <c r="F117" s="11">
        <f t="shared" si="86"/>
        <v>2.2285757700576827</v>
      </c>
      <c r="G117" s="200">
        <f t="shared" si="74"/>
        <v>4.026091807895682E-2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0.42961995185365404</v>
      </c>
      <c r="C118" s="11">
        <v>1.5286411528608765</v>
      </c>
      <c r="D118" s="11">
        <f t="shared" si="72"/>
        <v>1.0990212010072224</v>
      </c>
      <c r="E118" s="11">
        <v>0.72591326448467042</v>
      </c>
      <c r="F118" s="11">
        <f t="shared" si="73"/>
        <v>1.8249344654918929</v>
      </c>
      <c r="G118" s="200">
        <f t="shared" si="74"/>
        <v>6.8185141922732173E-2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7.8573864841544232</v>
      </c>
      <c r="C119" s="11">
        <v>10.816657562556195</v>
      </c>
      <c r="D119" s="11">
        <f t="shared" ref="D119" si="87">C119-B119</f>
        <v>2.9592710784017715</v>
      </c>
      <c r="E119" s="11">
        <v>5.7491082985373598</v>
      </c>
      <c r="F119" s="11">
        <f t="shared" ref="F119" si="88">SUM(D119:E119)</f>
        <v>8.7083793769391313</v>
      </c>
      <c r="G119" s="200">
        <f t="shared" si="74"/>
        <v>3.7284471160797139E-2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188.83328972891448</v>
      </c>
      <c r="C120" s="11">
        <f t="shared" ref="C120:F120" si="89">SUM(C94:C119)</f>
        <v>232.31694346298463</v>
      </c>
      <c r="D120" s="11">
        <f t="shared" si="89"/>
        <v>43.483653734070103</v>
      </c>
      <c r="E120" s="11">
        <f t="shared" si="89"/>
        <v>113.73305487095976</v>
      </c>
      <c r="F120" s="11">
        <f t="shared" si="89"/>
        <v>157.21670860502977</v>
      </c>
      <c r="G120" s="200">
        <f t="shared" si="74"/>
        <v>3.1928175825071348E-2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4.4007767256302595</v>
      </c>
      <c r="C123" s="11">
        <v>4.3068499084030352</v>
      </c>
      <c r="D123" s="11">
        <f>C123-B123</f>
        <v>-9.3926817227224291E-2</v>
      </c>
      <c r="E123" s="11">
        <v>2.187196019703249</v>
      </c>
      <c r="F123" s="11">
        <f>SUM(D123:E123)</f>
        <v>2.0932692024760247</v>
      </c>
      <c r="G123" s="200">
        <f>IF(B123&gt;0,(1+(E123/B123))^(1/($C$6-$B$6))-1,0)</f>
        <v>2.7262648242245335E-2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2.3889474705482359</v>
      </c>
      <c r="C124" s="11">
        <v>2.9742971803940521</v>
      </c>
      <c r="D124" s="11">
        <f t="shared" ref="D124:D139" si="92">C124-B124</f>
        <v>0.58534970984581625</v>
      </c>
      <c r="E124" s="11">
        <v>1.6776885440337999</v>
      </c>
      <c r="F124" s="11">
        <f t="shared" ref="F124:F131" si="93">SUM(D124:E124)</f>
        <v>2.2630382538796159</v>
      </c>
      <c r="G124" s="200">
        <f t="shared" ref="G124:G147" si="94">IF(B124&gt;0,(1+(E124/B124))^(1/($C$6-$B$6))-1,0)</f>
        <v>3.6100572028170408E-2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2.0820139415232264</v>
      </c>
      <c r="C125" s="11">
        <v>2.9389241425376618</v>
      </c>
      <c r="D125" s="11">
        <f t="shared" si="92"/>
        <v>0.85691020101443538</v>
      </c>
      <c r="E125" s="11">
        <v>1.0376688611483706</v>
      </c>
      <c r="F125" s="11">
        <f t="shared" si="93"/>
        <v>1.894579062162806</v>
      </c>
      <c r="G125" s="200">
        <f t="shared" si="94"/>
        <v>2.7326411938601192E-2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4.5803905108349516</v>
      </c>
      <c r="C126" s="11">
        <v>0.93519645335992185</v>
      </c>
      <c r="D126" s="11">
        <f t="shared" si="92"/>
        <v>-3.6451940574750297</v>
      </c>
      <c r="E126" s="11">
        <v>0.8268070544516849</v>
      </c>
      <c r="F126" s="11">
        <f t="shared" si="93"/>
        <v>-2.8183870030233447</v>
      </c>
      <c r="G126" s="200">
        <f t="shared" si="94"/>
        <v>1.1124535174214856E-2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0.89573424401245216</v>
      </c>
      <c r="C127" s="11">
        <v>0.54333079562544462</v>
      </c>
      <c r="D127" s="11">
        <f t="shared" si="92"/>
        <v>-0.35240344838700755</v>
      </c>
      <c r="E127" s="11">
        <v>0.1747180175428191</v>
      </c>
      <c r="F127" s="11">
        <f t="shared" si="93"/>
        <v>-0.17768543084418845</v>
      </c>
      <c r="G127" s="200">
        <f>IF(B127&gt;0,(1+(E127/B127))^(1/($C$6-$B$6))-1,0)</f>
        <v>1.1950358111552539E-2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2.3701346852284888</v>
      </c>
      <c r="C128" s="11">
        <v>2.2930649241765684</v>
      </c>
      <c r="D128" s="11">
        <f t="shared" si="92"/>
        <v>-7.7069761051920427E-2</v>
      </c>
      <c r="E128" s="11">
        <v>0.84426753934344423</v>
      </c>
      <c r="F128" s="11">
        <f t="shared" si="93"/>
        <v>0.7671977782915238</v>
      </c>
      <c r="G128" s="200">
        <f t="shared" si="94"/>
        <v>2.0520687471618171E-2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0.79100018394377292</v>
      </c>
      <c r="C129" s="11">
        <v>1.0692149200918468</v>
      </c>
      <c r="D129" s="11">
        <f t="shared" si="92"/>
        <v>0.2782147361480739</v>
      </c>
      <c r="E129" s="11">
        <v>0.43624937443321987</v>
      </c>
      <c r="F129" s="11">
        <f t="shared" si="93"/>
        <v>0.71446411058129378</v>
      </c>
      <c r="G129" s="200">
        <f t="shared" si="94"/>
        <v>2.9715112507648689E-2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2.5334376645481282</v>
      </c>
      <c r="C130" s="11">
        <v>1.7642452538887945</v>
      </c>
      <c r="D130" s="11">
        <f t="shared" si="92"/>
        <v>-0.76919241065933375</v>
      </c>
      <c r="E130" s="11">
        <v>1.0664953453302277</v>
      </c>
      <c r="F130" s="11">
        <f t="shared" si="93"/>
        <v>0.29730293467089397</v>
      </c>
      <c r="G130" s="200">
        <f t="shared" si="94"/>
        <v>2.3699001662146335E-2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0.83983894710552043</v>
      </c>
      <c r="C131" s="11">
        <v>0.96131055030149593</v>
      </c>
      <c r="D131" s="11">
        <f t="shared" si="92"/>
        <v>0.1214716031959755</v>
      </c>
      <c r="E131" s="11">
        <v>0.31375774465247996</v>
      </c>
      <c r="F131" s="11">
        <f t="shared" si="93"/>
        <v>0.43522934784845546</v>
      </c>
      <c r="G131" s="200">
        <f t="shared" si="94"/>
        <v>2.1387486325238791E-2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0.96025603023953099</v>
      </c>
      <c r="C132" s="11">
        <v>1.040681732378709</v>
      </c>
      <c r="D132" s="11">
        <f t="shared" si="92"/>
        <v>8.042570213917799E-2</v>
      </c>
      <c r="E132" s="11">
        <v>0.41809146265503977</v>
      </c>
      <c r="F132" s="11">
        <f t="shared" ref="F132:F133" si="95">SUM(D132:E132)</f>
        <v>0.49851716479421776</v>
      </c>
      <c r="G132" s="200">
        <f t="shared" si="94"/>
        <v>2.4388698504327788E-2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4.5489249472160633</v>
      </c>
      <c r="C133" s="11">
        <v>5.262481829466628</v>
      </c>
      <c r="D133" s="11">
        <f t="shared" si="92"/>
        <v>0.71355688225056468</v>
      </c>
      <c r="E133" s="11">
        <v>2.3520372907202542</v>
      </c>
      <c r="F133" s="11">
        <f t="shared" si="95"/>
        <v>3.0655941729708189</v>
      </c>
      <c r="G133" s="200">
        <f t="shared" si="94"/>
        <v>2.8174255384029401E-2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5.9890923297112808</v>
      </c>
      <c r="C134" s="11">
        <v>7.964107473991441</v>
      </c>
      <c r="D134" s="11">
        <f t="shared" si="92"/>
        <v>1.9750151442801602</v>
      </c>
      <c r="E134" s="11">
        <v>4.1299943168464841</v>
      </c>
      <c r="F134" s="11">
        <f t="shared" ref="F134:F137" si="96">SUM(D134:E134)</f>
        <v>6.1050094611266443</v>
      </c>
      <c r="G134" s="200">
        <f t="shared" si="94"/>
        <v>3.558405218165972E-2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1.543290356451203</v>
      </c>
      <c r="C135" s="11">
        <v>2.072847141730104</v>
      </c>
      <c r="D135" s="11">
        <f t="shared" si="92"/>
        <v>0.52955678527890093</v>
      </c>
      <c r="E135" s="11">
        <v>1.0969283945308432</v>
      </c>
      <c r="F135" s="11">
        <f t="shared" si="96"/>
        <v>1.6264851798097442</v>
      </c>
      <c r="G135" s="200">
        <f t="shared" si="94"/>
        <v>3.6444738630037721E-2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0.53617914261243249</v>
      </c>
      <c r="C136" s="11">
        <v>0.73152674963452791</v>
      </c>
      <c r="D136" s="11">
        <f t="shared" si="92"/>
        <v>0.19534760702209542</v>
      </c>
      <c r="E136" s="11">
        <v>0.4431823481427451</v>
      </c>
      <c r="F136" s="11">
        <f t="shared" si="96"/>
        <v>0.63852995516484046</v>
      </c>
      <c r="G136" s="200">
        <f t="shared" si="94"/>
        <v>4.0979572189592695E-2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0.59761995448698169</v>
      </c>
      <c r="C137" s="11">
        <v>0.82049930659209669</v>
      </c>
      <c r="D137" s="11">
        <f t="shared" si="92"/>
        <v>0.222879352105115</v>
      </c>
      <c r="E137" s="11">
        <v>0.32611609257917362</v>
      </c>
      <c r="F137" s="11">
        <f t="shared" si="96"/>
        <v>0.54899544468428862</v>
      </c>
      <c r="G137" s="200">
        <f t="shared" si="94"/>
        <v>2.9456942467504632E-2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0.60768497350947315</v>
      </c>
      <c r="C138" s="11">
        <v>0.74564569722543372</v>
      </c>
      <c r="D138" s="11">
        <f t="shared" si="92"/>
        <v>0.13796072371596058</v>
      </c>
      <c r="E138" s="11">
        <v>0.39660175731034342</v>
      </c>
      <c r="F138" s="11">
        <f t="shared" ref="F138" si="97">SUM(D138:E138)</f>
        <v>0.53456248102630399</v>
      </c>
      <c r="G138" s="200">
        <f t="shared" si="94"/>
        <v>3.4058911735298514E-2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0.63512670881167688</v>
      </c>
      <c r="C139" s="11">
        <v>0.94487418284027058</v>
      </c>
      <c r="D139" s="11">
        <f t="shared" si="92"/>
        <v>0.30974747402859371</v>
      </c>
      <c r="E139" s="11">
        <v>0.42440941508579422</v>
      </c>
      <c r="F139" s="11">
        <f t="shared" ref="F139" si="98">SUM(D139:E139)</f>
        <v>0.73415688911438792</v>
      </c>
      <c r="G139" s="200">
        <f t="shared" si="94"/>
        <v>3.4706139755853238E-2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6.8490629433836672</v>
      </c>
      <c r="C140" s="11">
        <v>7.1241299756586791</v>
      </c>
      <c r="D140" s="11">
        <f>C140-B140</f>
        <v>0.27506703227501195</v>
      </c>
      <c r="E140" s="11">
        <v>3.9917835485525743</v>
      </c>
      <c r="F140" s="11">
        <f>SUM(D140:E140)</f>
        <v>4.2668505808275867</v>
      </c>
      <c r="G140" s="200">
        <f t="shared" si="94"/>
        <v>3.1087374819260161E-2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1.628321377962598</v>
      </c>
      <c r="C141" s="11">
        <v>2.1982610366864916</v>
      </c>
      <c r="D141" s="11">
        <f t="shared" ref="D141:D147" si="99">C141-B141</f>
        <v>0.56993965872389363</v>
      </c>
      <c r="E141" s="11">
        <v>1.1186354900579654</v>
      </c>
      <c r="F141" s="11">
        <f t="shared" ref="F141:F142" si="100">SUM(D141:E141)</f>
        <v>1.688575148781859</v>
      </c>
      <c r="G141" s="200">
        <f t="shared" si="94"/>
        <v>3.5477773092511544E-2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6.1634510782153741E-2</v>
      </c>
      <c r="C142" s="11">
        <v>5.7742309759528758E-2</v>
      </c>
      <c r="D142" s="11">
        <f t="shared" si="99"/>
        <v>-3.8922010226249831E-3</v>
      </c>
      <c r="E142" s="11">
        <v>3.1150502404399125E-2</v>
      </c>
      <c r="F142" s="11">
        <f t="shared" si="100"/>
        <v>2.7258301381774142E-2</v>
      </c>
      <c r="G142" s="200">
        <f t="shared" si="94"/>
        <v>2.7646132292961978E-2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2.3618595283799411</v>
      </c>
      <c r="C143" s="11">
        <v>2.9677918120859523</v>
      </c>
      <c r="D143" s="11">
        <f t="shared" si="99"/>
        <v>0.60593228370601127</v>
      </c>
      <c r="E143" s="11">
        <v>1.371302949156443</v>
      </c>
      <c r="F143" s="11">
        <f t="shared" ref="F143:F144" si="101">SUM(D143:E143)</f>
        <v>1.9772352328624543</v>
      </c>
      <c r="G143" s="200">
        <f t="shared" si="94"/>
        <v>3.099095497937876E-2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0.88530933803228917</v>
      </c>
      <c r="C144" s="11">
        <v>1.2537028486876705</v>
      </c>
      <c r="D144" s="11">
        <f t="shared" si="99"/>
        <v>0.36839351065538128</v>
      </c>
      <c r="E144" s="11">
        <v>0.58891664406025224</v>
      </c>
      <c r="F144" s="11">
        <f t="shared" si="101"/>
        <v>0.95731015471563352</v>
      </c>
      <c r="G144" s="200">
        <f t="shared" si="94"/>
        <v>3.4581244657930776E-2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0.25123417779600421</v>
      </c>
      <c r="C145" s="11">
        <v>0.55525905420175747</v>
      </c>
      <c r="D145" s="11">
        <f t="shared" si="99"/>
        <v>0.30402487640575326</v>
      </c>
      <c r="E145" s="11">
        <v>0.19803107846470716</v>
      </c>
      <c r="F145" s="11">
        <f t="shared" ref="F145:F146" si="102">SUM(D145:E145)</f>
        <v>0.5020559548704604</v>
      </c>
      <c r="G145" s="200">
        <f t="shared" si="94"/>
        <v>3.9509048977294237E-2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0.74956629898048233</v>
      </c>
      <c r="C146" s="11">
        <v>0.96810203381378124</v>
      </c>
      <c r="D146" s="11">
        <f t="shared" si="99"/>
        <v>0.21853573483329891</v>
      </c>
      <c r="E146" s="11">
        <v>0.57228824353834162</v>
      </c>
      <c r="F146" s="11">
        <f t="shared" si="102"/>
        <v>0.79082397837164053</v>
      </c>
      <c r="G146" s="200">
        <f t="shared" si="94"/>
        <v>3.854401600732138E-2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0.32091067410171364</v>
      </c>
      <c r="C147" s="11">
        <v>1.0925176099556553</v>
      </c>
      <c r="D147" s="11">
        <f t="shared" si="99"/>
        <v>0.77160693585394169</v>
      </c>
      <c r="E147" s="11">
        <v>0.50933380625045077</v>
      </c>
      <c r="F147" s="11">
        <f t="shared" ref="F147" si="103">SUM(D147:E147)</f>
        <v>1.2809407421043923</v>
      </c>
      <c r="G147" s="200">
        <f t="shared" si="94"/>
        <v>6.5421497784892813E-2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3.9399905951456495</v>
      </c>
      <c r="C148" s="11">
        <v>5.1920883049873243</v>
      </c>
      <c r="D148" s="11">
        <f t="shared" ref="D148" si="104">C148-B148</f>
        <v>1.2520977098416748</v>
      </c>
      <c r="E148" s="11">
        <v>2.681896828412615</v>
      </c>
      <c r="F148" s="11">
        <f t="shared" ref="F148" si="105">SUM(D148:E148)</f>
        <v>3.9339945382542898</v>
      </c>
      <c r="G148" s="200">
        <f t="shared" ref="G148:G149" si="106">IF(B148&gt;0,(1+(E148/B148))^(1/($C$6-$B$6))-1,0)</f>
        <v>3.5219491678324166E-2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53.348338260978174</v>
      </c>
      <c r="C149" s="11">
        <f t="shared" ref="C149:F149" si="107">SUM(C123:C148)</f>
        <v>58.778693228474864</v>
      </c>
      <c r="D149" s="11">
        <f t="shared" si="107"/>
        <v>5.4303549674966956</v>
      </c>
      <c r="E149" s="11">
        <f t="shared" si="107"/>
        <v>29.215548669407717</v>
      </c>
      <c r="F149" s="11">
        <f t="shared" si="107"/>
        <v>34.645903636904414</v>
      </c>
      <c r="G149" s="200">
        <f t="shared" si="106"/>
        <v>2.9543297495010501E-2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6.1071444601455358</v>
      </c>
      <c r="C152" s="11">
        <v>5.8307101009292168</v>
      </c>
      <c r="D152" s="11">
        <f>C152-B152</f>
        <v>-0.27643435921631898</v>
      </c>
      <c r="E152" s="11">
        <v>2.9613656971670843</v>
      </c>
      <c r="F152" s="11">
        <f>SUM(D152:E152)</f>
        <v>2.6849313379507653</v>
      </c>
      <c r="G152" s="200">
        <f>IF(B152&gt;0,(1+(E152/B152))^(1/($C$6-$B$6))-1,0)</f>
        <v>2.670698510814451E-2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2.4021359531627668</v>
      </c>
      <c r="C153" s="11">
        <v>3.0503548953539559</v>
      </c>
      <c r="D153" s="11">
        <f t="shared" ref="D153:D168" si="110">C153-B153</f>
        <v>0.64821894219118903</v>
      </c>
      <c r="E153" s="11">
        <v>1.6371301801480593</v>
      </c>
      <c r="F153" s="11">
        <f t="shared" ref="F153:F160" si="111">SUM(D153:E153)</f>
        <v>2.2853491223392481</v>
      </c>
      <c r="G153" s="200">
        <f t="shared" ref="G153:G155" si="112">IF(B153&gt;0,(1+(E153/B153))^(1/($C$6-$B$6))-1,0)</f>
        <v>3.5254179078609171E-2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4.8959781287669095</v>
      </c>
      <c r="C154" s="11">
        <v>5.4028175724714274</v>
      </c>
      <c r="D154" s="11">
        <f t="shared" si="110"/>
        <v>0.50683944370451783</v>
      </c>
      <c r="E154" s="11">
        <v>1.9649213310078877</v>
      </c>
      <c r="F154" s="11">
        <f t="shared" si="111"/>
        <v>2.4717607747124055</v>
      </c>
      <c r="G154" s="200">
        <f t="shared" si="112"/>
        <v>2.2749884380234286E-2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1.0825397265518708</v>
      </c>
      <c r="C155" s="11">
        <v>1.1803200323098033</v>
      </c>
      <c r="D155" s="11">
        <f t="shared" si="110"/>
        <v>9.7780305757932506E-2</v>
      </c>
      <c r="E155" s="11">
        <v>0.57821552806448029</v>
      </c>
      <c r="F155" s="11">
        <f t="shared" si="111"/>
        <v>0.67599583382241279</v>
      </c>
      <c r="G155" s="200">
        <f t="shared" si="112"/>
        <v>2.8941742390383718E-2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0.45113177812044225</v>
      </c>
      <c r="C156" s="11">
        <v>0.33902693117360871</v>
      </c>
      <c r="D156" s="11">
        <f t="shared" si="110"/>
        <v>-0.11210484694683354</v>
      </c>
      <c r="E156" s="11">
        <v>0.17864249821947126</v>
      </c>
      <c r="F156" s="11">
        <f t="shared" si="111"/>
        <v>6.6537651272637721E-2</v>
      </c>
      <c r="G156" s="200">
        <f>IF(B156&gt;0,(1+(E156/B156))^(1/($C$6-$B$6))-1,0)</f>
        <v>2.2489287109574541E-2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3.6358726076921739</v>
      </c>
      <c r="C157" s="11">
        <v>4.150027561521072</v>
      </c>
      <c r="D157" s="11">
        <f t="shared" si="110"/>
        <v>0.51415495382889809</v>
      </c>
      <c r="E157" s="11">
        <v>1.8767204637328136</v>
      </c>
      <c r="F157" s="11">
        <f t="shared" si="111"/>
        <v>2.3908754175617117</v>
      </c>
      <c r="G157" s="200">
        <f t="shared" ref="G157:G178" si="113">IF(B157&gt;0,(1+(E157/B157))^(1/($C$6-$B$6))-1,0)</f>
        <v>2.8134229893004292E-2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1.7219268102398262</v>
      </c>
      <c r="C158" s="11">
        <v>1.4963968183375993</v>
      </c>
      <c r="D158" s="11">
        <f t="shared" si="110"/>
        <v>-0.22552999190222689</v>
      </c>
      <c r="E158" s="11">
        <v>0.5921989115039894</v>
      </c>
      <c r="F158" s="11">
        <f t="shared" si="111"/>
        <v>0.36666891960176251</v>
      </c>
      <c r="G158" s="200">
        <f t="shared" si="113"/>
        <v>1.9901312731843923E-2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0.84949230826268585</v>
      </c>
      <c r="C159" s="11">
        <v>1.4033728220560802</v>
      </c>
      <c r="D159" s="11">
        <f t="shared" si="110"/>
        <v>0.55388051379339431</v>
      </c>
      <c r="E159" s="11">
        <v>0.71245937557971972</v>
      </c>
      <c r="F159" s="11">
        <f t="shared" si="111"/>
        <v>1.2663398893731141</v>
      </c>
      <c r="G159" s="200">
        <f t="shared" si="113"/>
        <v>4.1439093837257301E-2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0.67498070311010205</v>
      </c>
      <c r="C160" s="11">
        <v>0.55605389756581969</v>
      </c>
      <c r="D160" s="11">
        <f t="shared" si="110"/>
        <v>-0.11892680554428237</v>
      </c>
      <c r="E160" s="11">
        <v>0.19848411600210891</v>
      </c>
      <c r="F160" s="11">
        <f t="shared" si="111"/>
        <v>7.9557310457826547E-2</v>
      </c>
      <c r="G160" s="200">
        <f t="shared" si="113"/>
        <v>1.7334105096228125E-2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1.1450431041471527</v>
      </c>
      <c r="C161" s="11">
        <v>0.95757530538919577</v>
      </c>
      <c r="D161" s="11">
        <f t="shared" si="110"/>
        <v>-0.18746779875795694</v>
      </c>
      <c r="E161" s="11">
        <v>0.45035331661400901</v>
      </c>
      <c r="F161" s="11">
        <f t="shared" ref="F161:F162" si="114">SUM(D161:E161)</f>
        <v>0.26288551785605208</v>
      </c>
      <c r="G161" s="200">
        <f t="shared" si="113"/>
        <v>2.2358279676306214E-2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4.0833799937735851</v>
      </c>
      <c r="C162" s="11">
        <v>4.6254145672933893</v>
      </c>
      <c r="D162" s="11">
        <f t="shared" si="110"/>
        <v>0.54203457351980422</v>
      </c>
      <c r="E162" s="11">
        <v>2.0564001270711296</v>
      </c>
      <c r="F162" s="11">
        <f t="shared" si="114"/>
        <v>2.5984347005909338</v>
      </c>
      <c r="G162" s="200">
        <f t="shared" si="113"/>
        <v>2.7563970336271559E-2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5.1632343822615896</v>
      </c>
      <c r="C163" s="11">
        <v>6.3025470616487063</v>
      </c>
      <c r="D163" s="11">
        <f t="shared" si="110"/>
        <v>1.1393126793871167</v>
      </c>
      <c r="E163" s="11">
        <v>3.149428974613516</v>
      </c>
      <c r="F163" s="11">
        <f t="shared" ref="F163:F166" si="115">SUM(D163:E163)</f>
        <v>4.2887416540006331</v>
      </c>
      <c r="G163" s="200">
        <f t="shared" si="113"/>
        <v>3.2257127338566782E-2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1.1762319594099624</v>
      </c>
      <c r="C164" s="11">
        <v>1.3516734684899434</v>
      </c>
      <c r="D164" s="11">
        <f t="shared" si="110"/>
        <v>0.17544150907998102</v>
      </c>
      <c r="E164" s="11">
        <v>0.75005831306577597</v>
      </c>
      <c r="F164" s="11">
        <f t="shared" si="115"/>
        <v>0.92549982214575699</v>
      </c>
      <c r="G164" s="200">
        <f t="shared" si="113"/>
        <v>3.3432028120832458E-2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0.80901845053839694</v>
      </c>
      <c r="C165" s="11">
        <v>1.0839968171745951</v>
      </c>
      <c r="D165" s="11">
        <f t="shared" si="110"/>
        <v>0.27497836663619812</v>
      </c>
      <c r="E165" s="11">
        <v>0.58660317562324549</v>
      </c>
      <c r="F165" s="11">
        <f t="shared" si="115"/>
        <v>0.86158154225944361</v>
      </c>
      <c r="G165" s="200">
        <f t="shared" si="113"/>
        <v>3.7020362942395968E-2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2.2166551281516984</v>
      </c>
      <c r="C166" s="11">
        <v>2.6999818302811565</v>
      </c>
      <c r="D166" s="11">
        <f t="shared" si="110"/>
        <v>0.48332670212945805</v>
      </c>
      <c r="E166" s="11">
        <v>1.1196702741270708</v>
      </c>
      <c r="F166" s="11">
        <f t="shared" si="115"/>
        <v>1.6029969762565288</v>
      </c>
      <c r="G166" s="200">
        <f t="shared" si="113"/>
        <v>2.7632943188002468E-2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0.81901947802475927</v>
      </c>
      <c r="C167" s="11">
        <v>0.91395403714076318</v>
      </c>
      <c r="D167" s="11">
        <f t="shared" si="110"/>
        <v>9.4934559116003903E-2</v>
      </c>
      <c r="E167" s="11">
        <v>0.49828546103079646</v>
      </c>
      <c r="F167" s="11">
        <f t="shared" ref="F167" si="116">SUM(D167:E167)</f>
        <v>0.59322002014680031</v>
      </c>
      <c r="G167" s="200">
        <f t="shared" si="113"/>
        <v>3.2189585041488167E-2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0.76783074117285233</v>
      </c>
      <c r="C168" s="11">
        <v>1.1435034405724516</v>
      </c>
      <c r="D168" s="11">
        <f t="shared" si="110"/>
        <v>0.37567269939959924</v>
      </c>
      <c r="E168" s="11">
        <v>0.51800043674871943</v>
      </c>
      <c r="F168" s="11">
        <f t="shared" ref="F168" si="117">SUM(D168:E168)</f>
        <v>0.89367313614831867</v>
      </c>
      <c r="G168" s="200">
        <f t="shared" si="113"/>
        <v>3.4970323440670636E-2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4.1658424862172554</v>
      </c>
      <c r="C169" s="11">
        <v>4.549794132463397</v>
      </c>
      <c r="D169" s="11">
        <f>C169-B169</f>
        <v>0.38395164624614164</v>
      </c>
      <c r="E169" s="11">
        <v>2.5498549779553041</v>
      </c>
      <c r="F169" s="11">
        <f>SUM(D169:E169)</f>
        <v>2.9338066242014458</v>
      </c>
      <c r="G169" s="200">
        <f t="shared" si="113"/>
        <v>3.2347440165857666E-2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2.1444021757765648</v>
      </c>
      <c r="C170" s="11">
        <v>3.1192962930657764</v>
      </c>
      <c r="D170" s="11">
        <f t="shared" ref="D170:D176" si="118">C170-B170</f>
        <v>0.9748941172892116</v>
      </c>
      <c r="E170" s="11">
        <v>1.5752953576620947</v>
      </c>
      <c r="F170" s="11">
        <f t="shared" ref="F170:F171" si="119">SUM(D170:E170)</f>
        <v>2.5501894749513063</v>
      </c>
      <c r="G170" s="200">
        <f t="shared" si="113"/>
        <v>3.7401231403792368E-2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5.4861255846002953E-2</v>
      </c>
      <c r="C171" s="11">
        <v>4.1849347266439615E-2</v>
      </c>
      <c r="D171" s="11">
        <f t="shared" si="118"/>
        <v>-1.3011908579563337E-2</v>
      </c>
      <c r="E171" s="11">
        <v>2.498840812470822E-2</v>
      </c>
      <c r="F171" s="11">
        <f t="shared" si="119"/>
        <v>1.1976499545144882E-2</v>
      </c>
      <c r="G171" s="200">
        <f t="shared" si="113"/>
        <v>2.5338244328451331E-2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1.9676126821540487</v>
      </c>
      <c r="C172" s="11">
        <v>2.39558935429246</v>
      </c>
      <c r="D172" s="11">
        <f t="shared" si="118"/>
        <v>0.42797667213841128</v>
      </c>
      <c r="E172" s="11">
        <v>0.9629626402635868</v>
      </c>
      <c r="F172" s="11">
        <f t="shared" ref="F172:F173" si="120">SUM(D172:E172)</f>
        <v>1.390939312401998</v>
      </c>
      <c r="G172" s="200">
        <f t="shared" si="113"/>
        <v>2.6914339716908486E-2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0.87432390522587244</v>
      </c>
      <c r="C173" s="11">
        <v>1.0967951597843166</v>
      </c>
      <c r="D173" s="11">
        <f t="shared" si="118"/>
        <v>0.22247125455844419</v>
      </c>
      <c r="E173" s="11">
        <v>0.49711362381474589</v>
      </c>
      <c r="F173" s="11">
        <f t="shared" si="120"/>
        <v>0.71958487837319007</v>
      </c>
      <c r="G173" s="200">
        <f t="shared" si="113"/>
        <v>3.0465790152568673E-2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0.56285106602766632</v>
      </c>
      <c r="C174" s="11">
        <v>0.83017068258663396</v>
      </c>
      <c r="D174" s="11">
        <f t="shared" si="118"/>
        <v>0.26731961655896763</v>
      </c>
      <c r="E174" s="11">
        <v>0.34081179713404774</v>
      </c>
      <c r="F174" s="11">
        <f t="shared" ref="F174:F175" si="121">SUM(D174:E174)</f>
        <v>0.60813141369301538</v>
      </c>
      <c r="G174" s="200">
        <f t="shared" si="113"/>
        <v>3.2066138814937251E-2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1.2784865497243496</v>
      </c>
      <c r="C175" s="11">
        <v>1.5044654291574904</v>
      </c>
      <c r="D175" s="11">
        <f t="shared" si="118"/>
        <v>0.22597887943314077</v>
      </c>
      <c r="E175" s="11">
        <v>0.93125694863758335</v>
      </c>
      <c r="F175" s="11">
        <f t="shared" si="121"/>
        <v>1.157235828070724</v>
      </c>
      <c r="G175" s="200">
        <f t="shared" si="113"/>
        <v>3.7153522666351746E-2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0.40813370916184727</v>
      </c>
      <c r="C176" s="11">
        <v>1.2461245953016828</v>
      </c>
      <c r="D176" s="11">
        <f t="shared" si="118"/>
        <v>0.83799088613983552</v>
      </c>
      <c r="E176" s="11">
        <v>0.5620963145000808</v>
      </c>
      <c r="F176" s="11">
        <f t="shared" ref="F176" si="122">SUM(D176:E176)</f>
        <v>1.4000872006399163</v>
      </c>
      <c r="G176" s="200">
        <f t="shared" si="113"/>
        <v>5.9428087891835402E-2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3.6493269878195118</v>
      </c>
      <c r="C177" s="11">
        <v>4.8205702264493713</v>
      </c>
      <c r="D177" s="11">
        <f t="shared" ref="D177" si="123">C177-B177</f>
        <v>1.1712432386298595</v>
      </c>
      <c r="E177" s="11">
        <v>2.4465143880347511</v>
      </c>
      <c r="F177" s="11">
        <f t="shared" ref="F177" si="124">SUM(D177:E177)</f>
        <v>3.6177576266646105</v>
      </c>
      <c r="G177" s="200">
        <f t="shared" si="113"/>
        <v>3.4795961761875605E-2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53.107456531485433</v>
      </c>
      <c r="C178" s="11">
        <f t="shared" ref="C178:F178" si="125">SUM(C152:C177)</f>
        <v>62.092382380076337</v>
      </c>
      <c r="D178" s="11">
        <f t="shared" si="125"/>
        <v>8.9849258485909225</v>
      </c>
      <c r="E178" s="11">
        <f t="shared" si="125"/>
        <v>29.719832636446778</v>
      </c>
      <c r="F178" s="11">
        <f t="shared" si="125"/>
        <v>38.704758485037701</v>
      </c>
      <c r="G178" s="200">
        <f t="shared" si="113"/>
        <v>3.0072666322037644E-2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13.174949751288491</v>
      </c>
      <c r="C181" s="11">
        <v>11.95731564781075</v>
      </c>
      <c r="D181" s="11">
        <f>C181-B181</f>
        <v>-1.2176341034777405</v>
      </c>
      <c r="E181" s="11">
        <v>5.2131787622650592</v>
      </c>
      <c r="F181" s="11">
        <f>SUM(D181:E181)</f>
        <v>3.9955446587873187</v>
      </c>
      <c r="G181" s="200">
        <f>IF(B181&gt;0,(1+(E181/B181))^(1/($C$6-$B$6))-1,0)</f>
        <v>2.2474700419037763E-2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5.4495875105157339</v>
      </c>
      <c r="C182" s="11">
        <v>5.314719930826147</v>
      </c>
      <c r="D182" s="11">
        <f t="shared" ref="D182:D197" si="128">C182-B182</f>
        <v>-0.13486757968958685</v>
      </c>
      <c r="E182" s="11">
        <v>2.5247895723014095</v>
      </c>
      <c r="F182" s="11">
        <f t="shared" ref="F182:F189" si="129">SUM(D182:E182)</f>
        <v>2.3899219926118227</v>
      </c>
      <c r="G182" s="200">
        <f t="shared" ref="G182:G184" si="130">IF(B182&gt;0,(1+(E182/B182))^(1/($C$6-$B$6))-1,0)</f>
        <v>2.5704377850610749E-2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6.615529545871377</v>
      </c>
      <c r="C183" s="11">
        <v>7.2516383367159181</v>
      </c>
      <c r="D183" s="11">
        <f t="shared" si="128"/>
        <v>0.63610879084454108</v>
      </c>
      <c r="E183" s="11">
        <v>2.067352164934336</v>
      </c>
      <c r="F183" s="11">
        <f t="shared" si="129"/>
        <v>2.7034609557788771</v>
      </c>
      <c r="G183" s="200">
        <f t="shared" si="130"/>
        <v>1.8294234288061872E-2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3.8792852023278903</v>
      </c>
      <c r="C184" s="11">
        <v>4.1878434270153289</v>
      </c>
      <c r="D184" s="11">
        <f t="shared" si="128"/>
        <v>0.30855822468743854</v>
      </c>
      <c r="E184" s="11">
        <v>2.2648562856545871</v>
      </c>
      <c r="F184" s="11">
        <f t="shared" si="129"/>
        <v>2.5734145103420256</v>
      </c>
      <c r="G184" s="200">
        <f t="shared" si="130"/>
        <v>3.1131291654028281E-2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1.6279134419070991</v>
      </c>
      <c r="C185" s="11">
        <v>1.8162761085071746</v>
      </c>
      <c r="D185" s="11">
        <f t="shared" si="128"/>
        <v>0.1883626666000755</v>
      </c>
      <c r="E185" s="11">
        <v>0.67967323301043836</v>
      </c>
      <c r="F185" s="11">
        <f t="shared" si="129"/>
        <v>0.86803589961051386</v>
      </c>
      <c r="G185" s="200">
        <f>IF(B185&gt;0,(1+(E185/B185))^(1/($C$6-$B$6))-1,0)</f>
        <v>2.353283845693821E-2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7.9668374732815943</v>
      </c>
      <c r="C186" s="11">
        <v>8.6863629778736566</v>
      </c>
      <c r="D186" s="11">
        <f t="shared" si="128"/>
        <v>0.71952550459206233</v>
      </c>
      <c r="E186" s="11">
        <v>3.4315583570043602</v>
      </c>
      <c r="F186" s="11">
        <f t="shared" si="129"/>
        <v>4.1510838615964225</v>
      </c>
      <c r="G186" s="200">
        <f t="shared" ref="G186:G205" si="131">IF(B186&gt;0,(1+(E186/B186))^(1/($C$6-$B$6))-1,0)</f>
        <v>2.4166387534027223E-2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2.6672360910669721</v>
      </c>
      <c r="C187" s="11">
        <v>1.6739549036264083</v>
      </c>
      <c r="D187" s="11">
        <f t="shared" si="128"/>
        <v>-0.99328118744056382</v>
      </c>
      <c r="E187" s="11">
        <v>0.70337228609078961</v>
      </c>
      <c r="F187" s="11">
        <f t="shared" si="129"/>
        <v>-0.28990890134977421</v>
      </c>
      <c r="G187" s="200">
        <f t="shared" si="131"/>
        <v>1.5725734209626419E-2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3.1007592014168046</v>
      </c>
      <c r="C188" s="11">
        <v>6.0281607596987268</v>
      </c>
      <c r="D188" s="11">
        <f t="shared" si="128"/>
        <v>2.9274015582819222</v>
      </c>
      <c r="E188" s="11">
        <v>3.0616118999499435</v>
      </c>
      <c r="F188" s="11">
        <f t="shared" si="129"/>
        <v>5.9890134582318657</v>
      </c>
      <c r="G188" s="200">
        <f t="shared" si="131"/>
        <v>4.6852080449589106E-2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2.2604497016133416</v>
      </c>
      <c r="C189" s="11">
        <v>1.6926687391021134</v>
      </c>
      <c r="D189" s="11">
        <f t="shared" si="128"/>
        <v>-0.56778096251122823</v>
      </c>
      <c r="E189" s="11">
        <v>0.46203041964271357</v>
      </c>
      <c r="F189" s="11">
        <f t="shared" si="129"/>
        <v>-0.10575054286851465</v>
      </c>
      <c r="G189" s="200">
        <f t="shared" si="131"/>
        <v>1.2475814881230729E-2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2.6506795734200788</v>
      </c>
      <c r="C190" s="11">
        <v>2.1756140368532604</v>
      </c>
      <c r="D190" s="11">
        <f t="shared" si="128"/>
        <v>-0.47506553656681838</v>
      </c>
      <c r="E190" s="11">
        <v>0.80888192012525317</v>
      </c>
      <c r="F190" s="11">
        <f t="shared" ref="F190:F191" si="132">SUM(D190:E190)</f>
        <v>0.33381638355843479</v>
      </c>
      <c r="G190" s="200">
        <f t="shared" si="131"/>
        <v>1.7913610975031524E-2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10.885937963621222</v>
      </c>
      <c r="C191" s="11">
        <v>10.255491905044275</v>
      </c>
      <c r="D191" s="11">
        <f t="shared" si="128"/>
        <v>-0.63044605857694691</v>
      </c>
      <c r="E191" s="11">
        <v>4.4584477871138173</v>
      </c>
      <c r="F191" s="11">
        <f t="shared" si="132"/>
        <v>3.8280017285368704</v>
      </c>
      <c r="G191" s="200">
        <f t="shared" si="131"/>
        <v>2.3149061425849604E-2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15.285681866065804</v>
      </c>
      <c r="C192" s="11">
        <v>11.461672858231347</v>
      </c>
      <c r="D192" s="11">
        <f t="shared" si="128"/>
        <v>-3.8240090078344569</v>
      </c>
      <c r="E192" s="11">
        <v>6.738545677767279</v>
      </c>
      <c r="F192" s="11">
        <f t="shared" ref="F192:F195" si="133">SUM(D192:E192)</f>
        <v>2.9145366699328221</v>
      </c>
      <c r="G192" s="200">
        <f t="shared" si="131"/>
        <v>2.4647279350701323E-2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3.8867934565039404</v>
      </c>
      <c r="C193" s="11">
        <v>0.69448897081895711</v>
      </c>
      <c r="D193" s="11">
        <f t="shared" si="128"/>
        <v>-3.1923044856849834</v>
      </c>
      <c r="E193" s="11">
        <v>1.2942095929120874</v>
      </c>
      <c r="F193" s="11">
        <f t="shared" si="133"/>
        <v>-1.898094892772896</v>
      </c>
      <c r="G193" s="200">
        <f t="shared" si="131"/>
        <v>1.9345693189421809E-2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1.2071901078050498</v>
      </c>
      <c r="C194" s="11">
        <v>1.125227618454802</v>
      </c>
      <c r="D194" s="11">
        <f t="shared" si="128"/>
        <v>-8.1962489350247747E-2</v>
      </c>
      <c r="E194" s="11">
        <v>0.6056097074372313</v>
      </c>
      <c r="F194" s="11">
        <f t="shared" si="133"/>
        <v>0.52364721808698356</v>
      </c>
      <c r="G194" s="200">
        <f t="shared" si="131"/>
        <v>2.7475824198644805E-2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9.9205434340195744</v>
      </c>
      <c r="C195" s="11">
        <v>9.2269776452490628</v>
      </c>
      <c r="D195" s="11">
        <f t="shared" si="128"/>
        <v>-0.69356578877051156</v>
      </c>
      <c r="E195" s="11">
        <v>3.3055097161535563</v>
      </c>
      <c r="F195" s="11">
        <f t="shared" si="133"/>
        <v>2.6119439273830447</v>
      </c>
      <c r="G195" s="200">
        <f t="shared" si="131"/>
        <v>1.935702453430177E-2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7.0662563009551134</v>
      </c>
      <c r="C196" s="11">
        <v>5.5566521993292755</v>
      </c>
      <c r="D196" s="11">
        <f t="shared" si="128"/>
        <v>-1.5096041016258379</v>
      </c>
      <c r="E196" s="11">
        <v>2.3691169765466018</v>
      </c>
      <c r="F196" s="11">
        <f t="shared" ref="F196" si="134">SUM(D196:E196)</f>
        <v>0.85951287492076389</v>
      </c>
      <c r="G196" s="200">
        <f t="shared" si="131"/>
        <v>1.9462636343500872E-2</v>
      </c>
    </row>
    <row r="197" spans="1:14" x14ac:dyDescent="0.2">
      <c r="A197" t="str">
        <f t="shared" si="127"/>
        <v>54 Textiles, printing and other skilled trades</v>
      </c>
      <c r="B197" s="11">
        <v>4.6649350032199299</v>
      </c>
      <c r="C197" s="11">
        <v>6.035753658791692</v>
      </c>
      <c r="D197" s="11">
        <f t="shared" si="128"/>
        <v>1.3708186555717621</v>
      </c>
      <c r="E197" s="11">
        <v>2.2448183474025374</v>
      </c>
      <c r="F197" s="11">
        <f t="shared" ref="F197" si="135">SUM(D197:E197)</f>
        <v>3.6156370029742995</v>
      </c>
      <c r="G197" s="200">
        <f t="shared" si="131"/>
        <v>2.6536658960276016E-2</v>
      </c>
    </row>
    <row r="198" spans="1:14" x14ac:dyDescent="0.2">
      <c r="A198" t="str">
        <f t="shared" si="127"/>
        <v>61 Caring personal service occupations</v>
      </c>
      <c r="B198" s="11">
        <v>22.850207919009573</v>
      </c>
      <c r="C198" s="11">
        <v>26.253937627045818</v>
      </c>
      <c r="D198" s="11">
        <f>C198-B198</f>
        <v>3.403729708036245</v>
      </c>
      <c r="E198" s="11">
        <v>13.750124921739189</v>
      </c>
      <c r="F198" s="11">
        <f>SUM(D198:E198)</f>
        <v>17.153854629775434</v>
      </c>
      <c r="G198" s="200">
        <f t="shared" si="131"/>
        <v>3.1904861683340169E-2</v>
      </c>
    </row>
    <row r="199" spans="1:14" x14ac:dyDescent="0.2">
      <c r="A199" t="str">
        <f t="shared" si="127"/>
        <v>62 Leisure, travel and related personal service occupations</v>
      </c>
      <c r="B199" s="11">
        <v>5.851156057941524</v>
      </c>
      <c r="C199" s="11">
        <v>4.5997268465612322</v>
      </c>
      <c r="D199" s="11">
        <f t="shared" ref="D199:D205" si="136">C199-B199</f>
        <v>-1.2514292113802918</v>
      </c>
      <c r="E199" s="11">
        <v>2.3160825144057964</v>
      </c>
      <c r="F199" s="11">
        <f t="shared" ref="F199:F200" si="137">SUM(D199:E199)</f>
        <v>1.0646533030255045</v>
      </c>
      <c r="G199" s="200">
        <f t="shared" si="131"/>
        <v>2.2481763071659611E-2</v>
      </c>
    </row>
    <row r="200" spans="1:14" x14ac:dyDescent="0.2">
      <c r="A200" t="str">
        <f t="shared" si="127"/>
        <v>63 Community and civil enforcement occupations</v>
      </c>
      <c r="B200" s="11">
        <v>0.18373271262407873</v>
      </c>
      <c r="C200" s="11">
        <v>0.12762279204649768</v>
      </c>
      <c r="D200" s="11">
        <f t="shared" si="136"/>
        <v>-5.6109920577581046E-2</v>
      </c>
      <c r="E200" s="11">
        <v>4.7878158923380265E-2</v>
      </c>
      <c r="F200" s="11">
        <f t="shared" si="137"/>
        <v>-8.231761654200781E-3</v>
      </c>
      <c r="G200" s="200">
        <f t="shared" si="131"/>
        <v>1.5558230599513001E-2</v>
      </c>
    </row>
    <row r="201" spans="1:14" x14ac:dyDescent="0.2">
      <c r="A201" t="str">
        <f t="shared" si="127"/>
        <v>71 Sales occupations</v>
      </c>
      <c r="B201" s="11">
        <v>14.372091121800519</v>
      </c>
      <c r="C201" s="11">
        <v>14.804817870374007</v>
      </c>
      <c r="D201" s="11">
        <f t="shared" si="136"/>
        <v>0.43272674857348825</v>
      </c>
      <c r="E201" s="11">
        <v>6.351187851384438</v>
      </c>
      <c r="F201" s="11">
        <f t="shared" ref="F201:F202" si="138">SUM(D201:E201)</f>
        <v>6.7839145999579262</v>
      </c>
      <c r="G201" s="200">
        <f t="shared" si="131"/>
        <v>2.4698028797242699E-2</v>
      </c>
    </row>
    <row r="202" spans="1:14" x14ac:dyDescent="0.2">
      <c r="A202" t="str">
        <f t="shared" si="127"/>
        <v>72 Customer service occupations</v>
      </c>
      <c r="B202" s="11">
        <v>3.3852115691350422</v>
      </c>
      <c r="C202" s="11">
        <v>3.7546082223400705</v>
      </c>
      <c r="D202" s="11">
        <f t="shared" si="136"/>
        <v>0.36939665320502835</v>
      </c>
      <c r="E202" s="11">
        <v>1.5875841821284011</v>
      </c>
      <c r="F202" s="11">
        <f t="shared" si="138"/>
        <v>1.9569808353334295</v>
      </c>
      <c r="G202" s="200">
        <f t="shared" si="131"/>
        <v>2.5969193085805697E-2</v>
      </c>
    </row>
    <row r="203" spans="1:14" x14ac:dyDescent="0.2">
      <c r="A203" t="str">
        <f t="shared" si="127"/>
        <v>81 Process, plant and machine operatives</v>
      </c>
      <c r="B203" s="11">
        <v>2.9525394323440159</v>
      </c>
      <c r="C203" s="11">
        <v>3.6068049356237362</v>
      </c>
      <c r="D203" s="11">
        <f t="shared" si="136"/>
        <v>0.65426550327972022</v>
      </c>
      <c r="E203" s="11">
        <v>1.2320792152210462</v>
      </c>
      <c r="F203" s="11">
        <f t="shared" ref="F203:F204" si="139">SUM(D203:E203)</f>
        <v>1.8863447185007665</v>
      </c>
      <c r="G203" s="200">
        <f t="shared" si="131"/>
        <v>2.3522384857295631E-2</v>
      </c>
    </row>
    <row r="204" spans="1:14" x14ac:dyDescent="0.2">
      <c r="A204" t="str">
        <f t="shared" si="127"/>
        <v>82 Transport and mobile machine drivers and operatives</v>
      </c>
      <c r="B204" s="11">
        <v>5.848871240218517</v>
      </c>
      <c r="C204" s="11">
        <v>6.558362027806842</v>
      </c>
      <c r="D204" s="11">
        <f t="shared" si="136"/>
        <v>0.70949078758832496</v>
      </c>
      <c r="E204" s="11">
        <v>3.1410712818975828</v>
      </c>
      <c r="F204" s="11">
        <f t="shared" si="139"/>
        <v>3.8505620694859077</v>
      </c>
      <c r="G204" s="200">
        <f t="shared" si="131"/>
        <v>2.907175192150202E-2</v>
      </c>
    </row>
    <row r="205" spans="1:14" x14ac:dyDescent="0.2">
      <c r="A205" t="str">
        <f t="shared" si="127"/>
        <v>91 Elementary trades and related occupations</v>
      </c>
      <c r="B205" s="11">
        <v>1.7102500642726488</v>
      </c>
      <c r="C205" s="11">
        <v>3.7801702620691016</v>
      </c>
      <c r="D205" s="11">
        <f t="shared" si="136"/>
        <v>2.0699201977964528</v>
      </c>
      <c r="E205" s="11">
        <v>1.4184615974439547</v>
      </c>
      <c r="F205" s="11">
        <f t="shared" ref="F205" si="140">SUM(D205:E205)</f>
        <v>3.4883817952404073</v>
      </c>
      <c r="G205" s="200">
        <f t="shared" si="131"/>
        <v>4.1087091579958157E-2</v>
      </c>
    </row>
    <row r="206" spans="1:14" x14ac:dyDescent="0.2">
      <c r="A206" t="str">
        <f t="shared" si="127"/>
        <v>92 Elementary administration and service occupations</v>
      </c>
      <c r="B206" s="11">
        <v>16.58546643843971</v>
      </c>
      <c r="C206" s="11">
        <v>12.747240772901099</v>
      </c>
      <c r="D206" s="11">
        <f t="shared" ref="D206" si="141">C206-B206</f>
        <v>-3.8382256655386104</v>
      </c>
      <c r="E206" s="11">
        <v>6.9011621571897779</v>
      </c>
      <c r="F206" s="11">
        <f t="shared" ref="F206" si="142">SUM(D206:E206)</f>
        <v>3.0629364916511674</v>
      </c>
      <c r="G206" s="200">
        <f t="shared" ref="G206:G207" si="143">IF(B206&gt;0,(1+(E206/B206))^(1/($C$6-$B$6))-1,0)</f>
        <v>2.3464695001921054E-2</v>
      </c>
    </row>
    <row r="207" spans="1:14" x14ac:dyDescent="0.2">
      <c r="A207" t="str">
        <f t="shared" si="127"/>
        <v>All occupations</v>
      </c>
      <c r="B207" s="11">
        <f>SUM(B181:B206)</f>
        <v>176.05009218068568</v>
      </c>
      <c r="C207" s="11">
        <f t="shared" ref="C207:F207" si="144">SUM(C181:C206)</f>
        <v>171.37411108071731</v>
      </c>
      <c r="D207" s="11">
        <f t="shared" si="144"/>
        <v>-4.6759810999683449</v>
      </c>
      <c r="E207" s="11">
        <f t="shared" si="144"/>
        <v>78.979194586645562</v>
      </c>
      <c r="F207" s="11">
        <f t="shared" si="144"/>
        <v>74.303213486677222</v>
      </c>
      <c r="G207" s="200">
        <f t="shared" si="143"/>
        <v>2.5015076533160263E-2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9.4351063634692913</v>
      </c>
      <c r="C210" s="11">
        <v>6.6490078241537987</v>
      </c>
      <c r="D210" s="11">
        <f>C210-B210</f>
        <v>-2.7860985393154927</v>
      </c>
      <c r="E210" s="11">
        <v>3.4611897853999856</v>
      </c>
      <c r="F210" s="11">
        <f>SUM(D210:E210)</f>
        <v>0.67509124608449289</v>
      </c>
      <c r="G210" s="200">
        <f>IF(B210&gt;0,(1+(E210/B210))^(1/($C$6-$B$6))-1,0)</f>
        <v>2.1052045788337859E-2</v>
      </c>
    </row>
    <row r="211" spans="1:7" x14ac:dyDescent="0.2">
      <c r="A211" t="str">
        <f t="shared" si="146"/>
        <v>12 Other managers and proprietors</v>
      </c>
      <c r="B211" s="11">
        <v>5.2694397186957795</v>
      </c>
      <c r="C211" s="11">
        <v>5.1804456360770619</v>
      </c>
      <c r="D211" s="11">
        <f t="shared" ref="D211:D226" si="147">C211-B211</f>
        <v>-8.8994082618717663E-2</v>
      </c>
      <c r="E211" s="11">
        <v>2.8150912905131671</v>
      </c>
      <c r="F211" s="11">
        <f t="shared" ref="F211:F218" si="148">SUM(D211:E211)</f>
        <v>2.7260972078944494</v>
      </c>
      <c r="G211" s="200">
        <f t="shared" ref="G211:G213" si="149">IF(B211&gt;0,(1+(E211/B211))^(1/($C$6-$B$6))-1,0)</f>
        <v>2.8946259435220112E-2</v>
      </c>
    </row>
    <row r="212" spans="1:7" x14ac:dyDescent="0.2">
      <c r="A212" t="str">
        <f t="shared" si="146"/>
        <v>21 Science, research, engineering and technology professionals</v>
      </c>
      <c r="B212" s="11">
        <v>4.5120642608502868</v>
      </c>
      <c r="C212" s="11">
        <v>4.8535648660581501</v>
      </c>
      <c r="D212" s="11">
        <f t="shared" si="147"/>
        <v>0.34150060520786329</v>
      </c>
      <c r="E212" s="11">
        <v>1.6624450471965315</v>
      </c>
      <c r="F212" s="11">
        <f t="shared" si="148"/>
        <v>2.0039456524043948</v>
      </c>
      <c r="G212" s="200">
        <f t="shared" si="149"/>
        <v>2.1131824444218461E-2</v>
      </c>
    </row>
    <row r="213" spans="1:7" x14ac:dyDescent="0.2">
      <c r="A213" t="str">
        <f t="shared" si="146"/>
        <v>22 Health professionals</v>
      </c>
      <c r="B213" s="11">
        <v>2.4493012621123613</v>
      </c>
      <c r="C213" s="11">
        <v>1.9041104722767208</v>
      </c>
      <c r="D213" s="11">
        <f t="shared" si="147"/>
        <v>-0.54519078983564051</v>
      </c>
      <c r="E213" s="11">
        <v>1.0485246804396242</v>
      </c>
      <c r="F213" s="11">
        <f t="shared" si="148"/>
        <v>0.5033338906039837</v>
      </c>
      <c r="G213" s="200">
        <f t="shared" si="149"/>
        <v>2.4040341767767925E-2</v>
      </c>
    </row>
    <row r="214" spans="1:7" x14ac:dyDescent="0.2">
      <c r="A214" t="str">
        <f t="shared" si="146"/>
        <v>23 Teaching and other educational professionals</v>
      </c>
      <c r="B214" s="11">
        <v>1.2230974301803739</v>
      </c>
      <c r="C214" s="11">
        <v>0.99638962820717025</v>
      </c>
      <c r="D214" s="11">
        <f t="shared" si="147"/>
        <v>-0.22670780197320362</v>
      </c>
      <c r="E214" s="11">
        <v>0.48606185107323985</v>
      </c>
      <c r="F214" s="11">
        <f t="shared" si="148"/>
        <v>0.25935404910003623</v>
      </c>
      <c r="G214" s="200">
        <f>IF(B214&gt;0,(1+(E214/B214))^(1/($C$6-$B$6))-1,0)</f>
        <v>2.2558348838962905E-2</v>
      </c>
    </row>
    <row r="215" spans="1:7" x14ac:dyDescent="0.2">
      <c r="A215" t="str">
        <f t="shared" si="146"/>
        <v>24 Business, media and public service professionals</v>
      </c>
      <c r="B215" s="11">
        <v>4.9288334256788273</v>
      </c>
      <c r="C215" s="11">
        <v>4.2464974447380008</v>
      </c>
      <c r="D215" s="11">
        <f t="shared" si="147"/>
        <v>-0.68233598094082648</v>
      </c>
      <c r="E215" s="11">
        <v>1.8567209015029504</v>
      </c>
      <c r="F215" s="11">
        <f t="shared" si="148"/>
        <v>1.174384920562124</v>
      </c>
      <c r="G215" s="200">
        <f t="shared" ref="G215:G234" si="150">IF(B215&gt;0,(1+(E215/B215))^(1/($C$6-$B$6))-1,0)</f>
        <v>2.15416526707366E-2</v>
      </c>
    </row>
    <row r="216" spans="1:7" x14ac:dyDescent="0.2">
      <c r="A216" t="str">
        <f t="shared" si="146"/>
        <v>31 Science, engineering and technology associate professionals</v>
      </c>
      <c r="B216" s="11">
        <v>1.9765666980512648</v>
      </c>
      <c r="C216" s="11">
        <v>1.7363470673933949</v>
      </c>
      <c r="D216" s="11">
        <f t="shared" si="147"/>
        <v>-0.24021963065786989</v>
      </c>
      <c r="E216" s="11">
        <v>0.68480965876244926</v>
      </c>
      <c r="F216" s="11">
        <f t="shared" si="148"/>
        <v>0.44459002810457937</v>
      </c>
      <c r="G216" s="200">
        <f t="shared" si="150"/>
        <v>2.0030101200674277E-2</v>
      </c>
    </row>
    <row r="217" spans="1:7" x14ac:dyDescent="0.2">
      <c r="A217" t="str">
        <f t="shared" si="146"/>
        <v>32 Health and social care associate professionals</v>
      </c>
      <c r="B217" s="11">
        <v>2.0471184182402031</v>
      </c>
      <c r="C217" s="11">
        <v>2.7080213626232035</v>
      </c>
      <c r="D217" s="11">
        <f t="shared" si="147"/>
        <v>0.66090294438300035</v>
      </c>
      <c r="E217" s="11">
        <v>1.4646537388798029</v>
      </c>
      <c r="F217" s="11">
        <f t="shared" si="148"/>
        <v>2.1255566832628032</v>
      </c>
      <c r="G217" s="200">
        <f t="shared" si="150"/>
        <v>3.6634259634418243E-2</v>
      </c>
    </row>
    <row r="218" spans="1:7" x14ac:dyDescent="0.2">
      <c r="A218" t="str">
        <f t="shared" si="146"/>
        <v>33 Protective service occupations</v>
      </c>
      <c r="B218" s="11">
        <v>2.3491887338075936</v>
      </c>
      <c r="C218" s="11">
        <v>1.4938133228567088</v>
      </c>
      <c r="D218" s="11">
        <f t="shared" si="147"/>
        <v>-0.85537541095088487</v>
      </c>
      <c r="E218" s="11">
        <v>0.52436386710163574</v>
      </c>
      <c r="F218" s="11">
        <f t="shared" si="148"/>
        <v>-0.33101154384924913</v>
      </c>
      <c r="G218" s="200">
        <f t="shared" si="150"/>
        <v>1.3522550745523221E-2</v>
      </c>
    </row>
    <row r="219" spans="1:7" x14ac:dyDescent="0.2">
      <c r="A219" t="str">
        <f t="shared" si="146"/>
        <v>34 Culture, media and sports occupations</v>
      </c>
      <c r="B219" s="11">
        <v>1.2278988852583799</v>
      </c>
      <c r="C219" s="11">
        <v>0.50666684568573139</v>
      </c>
      <c r="D219" s="11">
        <f t="shared" si="147"/>
        <v>-0.72123203957264848</v>
      </c>
      <c r="E219" s="11">
        <v>0.30212779845888404</v>
      </c>
      <c r="F219" s="11">
        <f t="shared" ref="F219:F220" si="151">SUM(D219:E219)</f>
        <v>-0.41910424111376443</v>
      </c>
      <c r="G219" s="200">
        <f t="shared" si="150"/>
        <v>1.4773443647504658E-2</v>
      </c>
    </row>
    <row r="220" spans="1:7" x14ac:dyDescent="0.2">
      <c r="A220" t="str">
        <f t="shared" si="146"/>
        <v>35 Business and public service associate professionals</v>
      </c>
      <c r="B220" s="11">
        <v>8.0199999772937183</v>
      </c>
      <c r="C220" s="11">
        <v>6.6209446010854318</v>
      </c>
      <c r="D220" s="11">
        <f t="shared" si="147"/>
        <v>-1.3990553762082865</v>
      </c>
      <c r="E220" s="11">
        <v>2.8373627688698217</v>
      </c>
      <c r="F220" s="11">
        <f t="shared" si="151"/>
        <v>1.4383073926615353</v>
      </c>
      <c r="G220" s="200">
        <f t="shared" si="150"/>
        <v>2.0398939847946274E-2</v>
      </c>
    </row>
    <row r="221" spans="1:7" x14ac:dyDescent="0.2">
      <c r="A221" t="str">
        <f t="shared" si="146"/>
        <v>41 Administrative occupations</v>
      </c>
      <c r="B221" s="11">
        <v>15.146803729973893</v>
      </c>
      <c r="C221" s="11">
        <v>9.5149112619450325</v>
      </c>
      <c r="D221" s="11">
        <f t="shared" si="147"/>
        <v>-5.6318924680288607</v>
      </c>
      <c r="E221" s="11">
        <v>5.3675136781587973</v>
      </c>
      <c r="F221" s="11">
        <f t="shared" ref="F221:F224" si="152">SUM(D221:E221)</f>
        <v>-0.26437878987006336</v>
      </c>
      <c r="G221" s="200">
        <f t="shared" si="150"/>
        <v>2.0428089172894071E-2</v>
      </c>
    </row>
    <row r="222" spans="1:7" x14ac:dyDescent="0.2">
      <c r="A222" t="str">
        <f t="shared" si="146"/>
        <v>42 Secretarial and related occupations</v>
      </c>
      <c r="B222" s="11">
        <v>4.0267952818969892</v>
      </c>
      <c r="C222" s="11">
        <v>0.57895535622748007</v>
      </c>
      <c r="D222" s="11">
        <f t="shared" si="147"/>
        <v>-3.4478399256695091</v>
      </c>
      <c r="E222" s="11">
        <v>0.96673246044276062</v>
      </c>
      <c r="F222" s="11">
        <f t="shared" si="152"/>
        <v>-2.4811074652267484</v>
      </c>
      <c r="G222" s="200">
        <f t="shared" si="150"/>
        <v>1.4448165373921462E-2</v>
      </c>
    </row>
    <row r="223" spans="1:7" x14ac:dyDescent="0.2">
      <c r="A223" t="str">
        <f t="shared" si="146"/>
        <v>51 Skilled agricultural and related trades</v>
      </c>
      <c r="B223" s="11">
        <v>1.6618862701556802</v>
      </c>
      <c r="C223" s="11">
        <v>1.6837850658882076</v>
      </c>
      <c r="D223" s="11">
        <f t="shared" si="147"/>
        <v>2.1898795732527399E-2</v>
      </c>
      <c r="E223" s="11">
        <v>0.87346801748819702</v>
      </c>
      <c r="F223" s="11">
        <f t="shared" si="152"/>
        <v>0.89536681322072442</v>
      </c>
      <c r="G223" s="200">
        <f t="shared" si="150"/>
        <v>2.8558877788630976E-2</v>
      </c>
    </row>
    <row r="224" spans="1:7" x14ac:dyDescent="0.2">
      <c r="A224" t="str">
        <f t="shared" si="146"/>
        <v>52 Skilled metal, electrical and electronic trades</v>
      </c>
      <c r="B224" s="11">
        <v>5.6051621150078272</v>
      </c>
      <c r="C224" s="11">
        <v>4.7836439990907227</v>
      </c>
      <c r="D224" s="11">
        <f t="shared" si="147"/>
        <v>-0.82151811591710455</v>
      </c>
      <c r="E224" s="11">
        <v>1.907918441361877</v>
      </c>
      <c r="F224" s="11">
        <f t="shared" si="152"/>
        <v>1.0864003254447725</v>
      </c>
      <c r="G224" s="200">
        <f t="shared" si="150"/>
        <v>1.9722474461697503E-2</v>
      </c>
    </row>
    <row r="225" spans="1:7" x14ac:dyDescent="0.2">
      <c r="A225" t="str">
        <f t="shared" si="146"/>
        <v>53 Skilled construction and building trades</v>
      </c>
      <c r="B225" s="11">
        <v>6.3395517478109538</v>
      </c>
      <c r="C225" s="11">
        <v>6.3434381277577163</v>
      </c>
      <c r="D225" s="11">
        <f t="shared" si="147"/>
        <v>3.8863799467625526E-3</v>
      </c>
      <c r="E225" s="11">
        <v>2.8653380625946832</v>
      </c>
      <c r="F225" s="11">
        <f t="shared" ref="F225" si="153">SUM(D225:E225)</f>
        <v>2.8692244425414457</v>
      </c>
      <c r="G225" s="200">
        <f t="shared" si="150"/>
        <v>2.5173416748797139E-2</v>
      </c>
    </row>
    <row r="226" spans="1:7" x14ac:dyDescent="0.2">
      <c r="A226" t="str">
        <f t="shared" si="146"/>
        <v>54 Textiles, printing and other skilled trades</v>
      </c>
      <c r="B226" s="11">
        <v>4.0947035287061393</v>
      </c>
      <c r="C226" s="11">
        <v>3.4770788458083932</v>
      </c>
      <c r="D226" s="11">
        <f t="shared" si="147"/>
        <v>-0.61762468289774608</v>
      </c>
      <c r="E226" s="11">
        <v>1.4608431344563133</v>
      </c>
      <c r="F226" s="11">
        <f t="shared" ref="F226" si="154">SUM(D226:E226)</f>
        <v>0.84321845155856723</v>
      </c>
      <c r="G226" s="200">
        <f t="shared" si="150"/>
        <v>2.0548438305876049E-2</v>
      </c>
    </row>
    <row r="227" spans="1:7" x14ac:dyDescent="0.2">
      <c r="A227" t="str">
        <f t="shared" si="146"/>
        <v>61 Caring personal service occupations</v>
      </c>
      <c r="B227" s="11">
        <v>14.683156789917629</v>
      </c>
      <c r="C227" s="11">
        <v>11.810931758040013</v>
      </c>
      <c r="D227" s="11">
        <f>C227-B227</f>
        <v>-2.8722250318776155</v>
      </c>
      <c r="E227" s="11">
        <v>6.2785603840516799</v>
      </c>
      <c r="F227" s="11">
        <f>SUM(D227:E227)</f>
        <v>3.4063353521740645</v>
      </c>
      <c r="G227" s="200">
        <f t="shared" si="150"/>
        <v>2.4016987810935975E-2</v>
      </c>
    </row>
    <row r="228" spans="1:7" x14ac:dyDescent="0.2">
      <c r="A228" t="str">
        <f t="shared" si="146"/>
        <v>62 Leisure, travel and related personal service occupations</v>
      </c>
      <c r="B228" s="11">
        <v>5.1320687266154819</v>
      </c>
      <c r="C228" s="11">
        <v>3.5621099470420567</v>
      </c>
      <c r="D228" s="11">
        <f t="shared" ref="D228:D234" si="155">C228-B228</f>
        <v>-1.5699587795734251</v>
      </c>
      <c r="E228" s="11">
        <v>1.8655605063380909</v>
      </c>
      <c r="F228" s="11">
        <f t="shared" ref="F228:F229" si="156">SUM(D228:E228)</f>
        <v>0.29560172676466578</v>
      </c>
      <c r="G228" s="200">
        <f t="shared" si="150"/>
        <v>2.0885959614406202E-2</v>
      </c>
    </row>
    <row r="229" spans="1:7" x14ac:dyDescent="0.2">
      <c r="A229" t="str">
        <f t="shared" si="146"/>
        <v>63 Community and civil enforcement occupations</v>
      </c>
      <c r="B229" s="11">
        <v>0.23960446264038732</v>
      </c>
      <c r="C229" s="11">
        <v>0.1596577951772267</v>
      </c>
      <c r="D229" s="11">
        <f t="shared" si="155"/>
        <v>-7.994666746316062E-2</v>
      </c>
      <c r="E229" s="11">
        <v>7.1864867016694145E-2</v>
      </c>
      <c r="F229" s="11">
        <f t="shared" si="156"/>
        <v>-8.081800446466475E-3</v>
      </c>
      <c r="G229" s="200">
        <f t="shared" si="150"/>
        <v>1.7641225690851359E-2</v>
      </c>
    </row>
    <row r="230" spans="1:7" x14ac:dyDescent="0.2">
      <c r="A230" t="str">
        <f t="shared" si="146"/>
        <v>71 Sales occupations</v>
      </c>
      <c r="B230" s="11">
        <v>11.94290181655567</v>
      </c>
      <c r="C230" s="11">
        <v>9.4934104866457449</v>
      </c>
      <c r="D230" s="11">
        <f t="shared" si="155"/>
        <v>-2.4494913299099252</v>
      </c>
      <c r="E230" s="11">
        <v>4.6134912945179307</v>
      </c>
      <c r="F230" s="11">
        <f t="shared" ref="F230:F231" si="157">SUM(D230:E230)</f>
        <v>2.1639999646080055</v>
      </c>
      <c r="G230" s="200">
        <f t="shared" si="150"/>
        <v>2.201450089020196E-2</v>
      </c>
    </row>
    <row r="231" spans="1:7" x14ac:dyDescent="0.2">
      <c r="A231" t="str">
        <f t="shared" si="146"/>
        <v>72 Customer service occupations</v>
      </c>
      <c r="B231" s="11">
        <v>3.2776813832544267</v>
      </c>
      <c r="C231" s="11">
        <v>3.243945258488107</v>
      </c>
      <c r="D231" s="11">
        <f t="shared" si="155"/>
        <v>-3.3736124766319708E-2</v>
      </c>
      <c r="E231" s="11">
        <v>1.5170765689129224</v>
      </c>
      <c r="F231" s="11">
        <f t="shared" si="157"/>
        <v>1.4833404441466027</v>
      </c>
      <c r="G231" s="200">
        <f t="shared" si="150"/>
        <v>2.5683408123806872E-2</v>
      </c>
    </row>
    <row r="232" spans="1:7" x14ac:dyDescent="0.2">
      <c r="A232" t="str">
        <f t="shared" si="146"/>
        <v>81 Process, plant and machine operatives</v>
      </c>
      <c r="B232" s="11">
        <v>3.4692677189643391</v>
      </c>
      <c r="C232" s="11">
        <v>3.5016972444220777</v>
      </c>
      <c r="D232" s="11">
        <f t="shared" si="155"/>
        <v>3.2429525457738695E-2</v>
      </c>
      <c r="E232" s="11">
        <v>1.4058763643106373</v>
      </c>
      <c r="F232" s="11">
        <f t="shared" ref="F232:F233" si="158">SUM(D232:E232)</f>
        <v>1.438305889768376</v>
      </c>
      <c r="G232" s="200">
        <f t="shared" si="150"/>
        <v>2.293956399040864E-2</v>
      </c>
    </row>
    <row r="233" spans="1:7" x14ac:dyDescent="0.2">
      <c r="A233" t="str">
        <f t="shared" si="146"/>
        <v>82 Transport and mobile machine drivers and operatives</v>
      </c>
      <c r="B233" s="11">
        <v>7.6036737337079447</v>
      </c>
      <c r="C233" s="11">
        <v>6.8785320593973633</v>
      </c>
      <c r="D233" s="11">
        <f t="shared" si="155"/>
        <v>-0.72514167431058141</v>
      </c>
      <c r="E233" s="11">
        <v>3.9169511856325214</v>
      </c>
      <c r="F233" s="11">
        <f t="shared" si="158"/>
        <v>3.19180951132194</v>
      </c>
      <c r="G233" s="200">
        <f t="shared" si="150"/>
        <v>2.8087718065597622E-2</v>
      </c>
    </row>
    <row r="234" spans="1:7" x14ac:dyDescent="0.2">
      <c r="A234" t="str">
        <f t="shared" si="146"/>
        <v>91 Elementary trades and related occupations</v>
      </c>
      <c r="B234" s="11">
        <v>2.5014882132505427</v>
      </c>
      <c r="C234" s="11">
        <v>4.3728903588165204</v>
      </c>
      <c r="D234" s="11">
        <f t="shared" si="155"/>
        <v>1.8714021455659777</v>
      </c>
      <c r="E234" s="11">
        <v>1.6270558890588738</v>
      </c>
      <c r="F234" s="11">
        <f t="shared" ref="F234" si="159">SUM(D234:E234)</f>
        <v>3.4984580346248517</v>
      </c>
      <c r="G234" s="200">
        <f t="shared" si="150"/>
        <v>3.396672957706981E-2</v>
      </c>
    </row>
    <row r="235" spans="1:7" x14ac:dyDescent="0.2">
      <c r="A235" t="str">
        <f t="shared" si="146"/>
        <v>92 Elementary administration and service occupations</v>
      </c>
      <c r="B235" s="11">
        <v>23.234603674484557</v>
      </c>
      <c r="C235" s="11">
        <v>18.724761168849437</v>
      </c>
      <c r="D235" s="11">
        <f t="shared" ref="D235" si="160">C235-B235</f>
        <v>-4.5098425056351203</v>
      </c>
      <c r="E235" s="11">
        <v>9.5718640491062814</v>
      </c>
      <c r="F235" s="11">
        <f t="shared" ref="F235" si="161">SUM(D235:E235)</f>
        <v>5.0620215434711611</v>
      </c>
      <c r="G235" s="200">
        <f t="shared" ref="G235:G236" si="162">IF(B235&gt;0,(1+(E235/B235))^(1/($C$6-$B$6))-1,0)</f>
        <v>2.3265378312136598E-2</v>
      </c>
    </row>
    <row r="236" spans="1:7" x14ac:dyDescent="0.2">
      <c r="A236" t="str">
        <f t="shared" si="146"/>
        <v>All occupations</v>
      </c>
      <c r="B236" s="11">
        <f>SUM(B210:B235)</f>
        <v>152.39796436658057</v>
      </c>
      <c r="C236" s="11">
        <f t="shared" ref="C236:F236" si="163">SUM(C210:C235)</f>
        <v>125.02555780475147</v>
      </c>
      <c r="D236" s="11">
        <f t="shared" si="163"/>
        <v>-27.37240656182907</v>
      </c>
      <c r="E236" s="11">
        <f t="shared" si="163"/>
        <v>61.453466291646343</v>
      </c>
      <c r="F236" s="11">
        <f t="shared" si="163"/>
        <v>34.081059729817284</v>
      </c>
      <c r="G236" s="200">
        <f t="shared" si="162"/>
        <v>2.2842738396332996E-2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6.175141726267066</v>
      </c>
      <c r="C239" s="11">
        <v>4.3127832557261065</v>
      </c>
      <c r="D239" s="11">
        <f>C239-B239</f>
        <v>-1.8623584705409595</v>
      </c>
      <c r="E239" s="11">
        <v>2.2616397033823539</v>
      </c>
      <c r="F239" s="11">
        <f>SUM(D239:E239)</f>
        <v>0.39928123284139438</v>
      </c>
      <c r="G239" s="200">
        <f>IF(B239&gt;0,(1+(E239/B239))^(1/($C$6-$B$6))-1,0)</f>
        <v>2.1022528073616709E-2</v>
      </c>
    </row>
    <row r="240" spans="1:7" x14ac:dyDescent="0.2">
      <c r="A240" t="str">
        <f t="shared" si="165"/>
        <v>12 Other managers and proprietors</v>
      </c>
      <c r="B240" s="11">
        <v>2.7879000503039983</v>
      </c>
      <c r="C240" s="11">
        <v>2.1393932778061422</v>
      </c>
      <c r="D240" s="11">
        <f t="shared" ref="D240:D255" si="166">C240-B240</f>
        <v>-0.64850677249785615</v>
      </c>
      <c r="E240" s="11">
        <v>1.151022113769947</v>
      </c>
      <c r="F240" s="11">
        <f t="shared" ref="F240:F247" si="167">SUM(D240:E240)</f>
        <v>0.50251534127209085</v>
      </c>
      <c r="G240" s="200">
        <f t="shared" ref="G240:G242" si="168">IF(B240&gt;0,(1+(E240/B240))^(1/($C$6-$B$6))-1,0)</f>
        <v>2.3308731823101114E-2</v>
      </c>
    </row>
    <row r="241" spans="1:7" x14ac:dyDescent="0.2">
      <c r="A241" t="str">
        <f t="shared" si="165"/>
        <v>21 Science, research, engineering and technology professionals</v>
      </c>
      <c r="B241" s="11">
        <v>2.4779913931850599</v>
      </c>
      <c r="C241" s="11">
        <v>2.0032245496801142</v>
      </c>
      <c r="D241" s="11">
        <f t="shared" si="166"/>
        <v>-0.47476684350494569</v>
      </c>
      <c r="E241" s="11">
        <v>0.78460101597588761</v>
      </c>
      <c r="F241" s="11">
        <f t="shared" si="167"/>
        <v>0.30983417247094192</v>
      </c>
      <c r="G241" s="200">
        <f t="shared" si="168"/>
        <v>1.8507430779978851E-2</v>
      </c>
    </row>
    <row r="242" spans="1:7" x14ac:dyDescent="0.2">
      <c r="A242" t="str">
        <f t="shared" si="165"/>
        <v>22 Health professionals</v>
      </c>
      <c r="B242" s="11">
        <v>1.2875798804812684</v>
      </c>
      <c r="C242" s="11">
        <v>0.84490127310931573</v>
      </c>
      <c r="D242" s="11">
        <f t="shared" si="166"/>
        <v>-0.44267860737195264</v>
      </c>
      <c r="E242" s="11">
        <v>0.49545835157527285</v>
      </c>
      <c r="F242" s="11">
        <f t="shared" si="167"/>
        <v>5.2779744203320211E-2</v>
      </c>
      <c r="G242" s="200">
        <f t="shared" si="168"/>
        <v>2.1940862641960379E-2</v>
      </c>
    </row>
    <row r="243" spans="1:7" x14ac:dyDescent="0.2">
      <c r="A243" t="str">
        <f t="shared" si="165"/>
        <v>23 Teaching and other educational professionals</v>
      </c>
      <c r="B243" s="11">
        <v>0.7478091499700501</v>
      </c>
      <c r="C243" s="11">
        <v>0.6378832485577427</v>
      </c>
      <c r="D243" s="11">
        <f t="shared" si="166"/>
        <v>-0.1099259014123074</v>
      </c>
      <c r="E243" s="11">
        <v>0.31051299243906372</v>
      </c>
      <c r="F243" s="11">
        <f t="shared" si="167"/>
        <v>0.20058709102675631</v>
      </c>
      <c r="G243" s="200">
        <f>IF(B243&gt;0,(1+(E243/B243))^(1/($C$6-$B$6))-1,0)</f>
        <v>2.3422923690004982E-2</v>
      </c>
    </row>
    <row r="244" spans="1:7" x14ac:dyDescent="0.2">
      <c r="A244" t="str">
        <f t="shared" si="165"/>
        <v>24 Business, media and public service professionals</v>
      </c>
      <c r="B244" s="11">
        <v>2.8909626935445707</v>
      </c>
      <c r="C244" s="11">
        <v>1.9388714202234747</v>
      </c>
      <c r="D244" s="11">
        <f t="shared" si="166"/>
        <v>-0.952091273321096</v>
      </c>
      <c r="E244" s="11">
        <v>0.96540508800938707</v>
      </c>
      <c r="F244" s="11">
        <f t="shared" si="167"/>
        <v>1.331381468829107E-2</v>
      </c>
      <c r="G244" s="200">
        <f t="shared" ref="G244:G263" si="169">IF(B244&gt;0,(1+(E244/B244))^(1/($C$6-$B$6))-1,0)</f>
        <v>1.9394760893379548E-2</v>
      </c>
    </row>
    <row r="245" spans="1:7" x14ac:dyDescent="0.2">
      <c r="A245" t="str">
        <f t="shared" si="165"/>
        <v>31 Science, engineering and technology associate professionals</v>
      </c>
      <c r="B245" s="11">
        <v>1.4331302794471352</v>
      </c>
      <c r="C245" s="11">
        <v>1.1583119927648022</v>
      </c>
      <c r="D245" s="11">
        <f t="shared" si="166"/>
        <v>-0.27481828668233299</v>
      </c>
      <c r="E245" s="11">
        <v>0.45186326397493065</v>
      </c>
      <c r="F245" s="11">
        <f t="shared" si="167"/>
        <v>0.17704497729259766</v>
      </c>
      <c r="G245" s="200">
        <f>IF(B245&gt;0,(1+(E245/B245))^(1/($C$6-$B$6))-1,0)</f>
        <v>1.8438823047160824E-2</v>
      </c>
    </row>
    <row r="246" spans="1:7" x14ac:dyDescent="0.2">
      <c r="A246" t="str">
        <f t="shared" si="165"/>
        <v>32 Health and social care associate professionals</v>
      </c>
      <c r="B246" s="11">
        <v>0.61059741116932276</v>
      </c>
      <c r="C246" s="11">
        <v>0.57776244378900521</v>
      </c>
      <c r="D246" s="11">
        <f t="shared" si="166"/>
        <v>-3.2834967380317548E-2</v>
      </c>
      <c r="E246" s="11">
        <v>0.32778520268899225</v>
      </c>
      <c r="F246" s="11">
        <f t="shared" si="167"/>
        <v>0.2949502353086747</v>
      </c>
      <c r="G246" s="200">
        <f t="shared" si="169"/>
        <v>2.9062295932164695E-2</v>
      </c>
    </row>
    <row r="247" spans="1:7" x14ac:dyDescent="0.2">
      <c r="A247" t="str">
        <f t="shared" si="165"/>
        <v>33 Protective service occupations</v>
      </c>
      <c r="B247" s="11">
        <v>1.2643742966012483</v>
      </c>
      <c r="C247" s="11">
        <v>0.89720994170608914</v>
      </c>
      <c r="D247" s="11">
        <f t="shared" si="166"/>
        <v>-0.3671643548951592</v>
      </c>
      <c r="E247" s="11">
        <v>0.37684838138131566</v>
      </c>
      <c r="F247" s="11">
        <f t="shared" si="167"/>
        <v>9.6840264861564607E-3</v>
      </c>
      <c r="G247" s="200">
        <f t="shared" si="169"/>
        <v>1.7543044672892361E-2</v>
      </c>
    </row>
    <row r="248" spans="1:7" x14ac:dyDescent="0.2">
      <c r="A248" t="str">
        <f t="shared" si="165"/>
        <v>34 Culture, media and sports occupations</v>
      </c>
      <c r="B248" s="11">
        <v>0.95064116049071856</v>
      </c>
      <c r="C248" s="11">
        <v>0.40229446253956674</v>
      </c>
      <c r="D248" s="11">
        <f t="shared" si="166"/>
        <v>-0.54834669795115176</v>
      </c>
      <c r="E248" s="11">
        <v>0.23155667733986379</v>
      </c>
      <c r="F248" s="11">
        <f t="shared" ref="F248:F249" si="170">SUM(D248:E248)</f>
        <v>-0.31679002061128797</v>
      </c>
      <c r="G248" s="200">
        <f t="shared" si="169"/>
        <v>1.4639042861328111E-2</v>
      </c>
    </row>
    <row r="249" spans="1:7" x14ac:dyDescent="0.2">
      <c r="A249" t="str">
        <f t="shared" si="165"/>
        <v>35 Business and public service associate professionals</v>
      </c>
      <c r="B249" s="11">
        <v>4.2804717340004466</v>
      </c>
      <c r="C249" s="11">
        <v>2.5257717540612292</v>
      </c>
      <c r="D249" s="11">
        <f t="shared" si="166"/>
        <v>-1.7546999799392173</v>
      </c>
      <c r="E249" s="11">
        <v>1.2213123203811738</v>
      </c>
      <c r="F249" s="11">
        <f t="shared" si="170"/>
        <v>-0.53338765955804357</v>
      </c>
      <c r="G249" s="200">
        <f t="shared" si="169"/>
        <v>1.6874742835913281E-2</v>
      </c>
    </row>
    <row r="250" spans="1:7" x14ac:dyDescent="0.2">
      <c r="A250" t="str">
        <f t="shared" si="165"/>
        <v>41 Administrative occupations</v>
      </c>
      <c r="B250" s="11">
        <v>7.0440752940834015</v>
      </c>
      <c r="C250" s="11">
        <v>1.6980366603003771</v>
      </c>
      <c r="D250" s="11">
        <f t="shared" si="166"/>
        <v>-5.3460386337830244</v>
      </c>
      <c r="E250" s="11">
        <v>1.5786907173669069</v>
      </c>
      <c r="F250" s="11">
        <f t="shared" ref="F250:F253" si="171">SUM(D250:E250)</f>
        <v>-3.7673479164161172</v>
      </c>
      <c r="G250" s="200">
        <f t="shared" si="169"/>
        <v>1.3572551147435163E-2</v>
      </c>
    </row>
    <row r="251" spans="1:7" x14ac:dyDescent="0.2">
      <c r="A251" t="str">
        <f t="shared" si="165"/>
        <v>42 Secretarial and related occupations</v>
      </c>
      <c r="B251" s="11">
        <v>3.1106880661998062</v>
      </c>
      <c r="C251" s="11">
        <v>0.17402653167238477</v>
      </c>
      <c r="D251" s="11">
        <f t="shared" si="166"/>
        <v>-2.9366615345274214</v>
      </c>
      <c r="E251" s="11">
        <v>0.49597783066121753</v>
      </c>
      <c r="F251" s="11">
        <f t="shared" si="171"/>
        <v>-2.4406837038662039</v>
      </c>
      <c r="G251" s="200">
        <f t="shared" si="169"/>
        <v>9.9114513670346405E-3</v>
      </c>
    </row>
    <row r="252" spans="1:7" x14ac:dyDescent="0.2">
      <c r="A252" t="str">
        <f t="shared" si="165"/>
        <v>51 Skilled agricultural and related trades</v>
      </c>
      <c r="B252" s="11">
        <v>1.364423231878632</v>
      </c>
      <c r="C252" s="11">
        <v>1.4548507666026074</v>
      </c>
      <c r="D252" s="11">
        <f t="shared" si="166"/>
        <v>9.0427534723975356E-2</v>
      </c>
      <c r="E252" s="11">
        <v>0.61667436114566576</v>
      </c>
      <c r="F252" s="11">
        <f t="shared" si="171"/>
        <v>0.70710189586964112</v>
      </c>
      <c r="G252" s="200">
        <f t="shared" si="169"/>
        <v>2.5172900892405536E-2</v>
      </c>
    </row>
    <row r="253" spans="1:7" x14ac:dyDescent="0.2">
      <c r="A253" t="str">
        <f t="shared" si="165"/>
        <v>52 Skilled metal, electrical and electronic trades</v>
      </c>
      <c r="B253" s="11">
        <v>2.5418786184039233</v>
      </c>
      <c r="C253" s="11">
        <v>1.4674425098899266</v>
      </c>
      <c r="D253" s="11">
        <f t="shared" si="166"/>
        <v>-1.0744361085139966</v>
      </c>
      <c r="E253" s="11">
        <v>0.77789591164418037</v>
      </c>
      <c r="F253" s="11">
        <f t="shared" si="171"/>
        <v>-0.29654019686981625</v>
      </c>
      <c r="G253" s="200">
        <f t="shared" si="169"/>
        <v>1.7958919429758025E-2</v>
      </c>
    </row>
    <row r="254" spans="1:7" x14ac:dyDescent="0.2">
      <c r="A254" t="str">
        <f t="shared" si="165"/>
        <v>53 Skilled construction and building trades</v>
      </c>
      <c r="B254" s="11">
        <v>2.9837336383443276</v>
      </c>
      <c r="C254" s="11">
        <v>2.9711150073090264</v>
      </c>
      <c r="D254" s="11">
        <f t="shared" si="166"/>
        <v>-1.2618631035301142E-2</v>
      </c>
      <c r="E254" s="11">
        <v>1.2191463659372859</v>
      </c>
      <c r="F254" s="11">
        <f t="shared" ref="F254" si="172">SUM(D254:E254)</f>
        <v>1.2065277349019847</v>
      </c>
      <c r="G254" s="200">
        <f t="shared" si="169"/>
        <v>2.3102461035218846E-2</v>
      </c>
    </row>
    <row r="255" spans="1:7" x14ac:dyDescent="0.2">
      <c r="A255" t="str">
        <f t="shared" si="165"/>
        <v>54 Textiles, printing and other skilled trades</v>
      </c>
      <c r="B255" s="11">
        <v>3.5172566993138923</v>
      </c>
      <c r="C255" s="11">
        <v>3.2994980038692492</v>
      </c>
      <c r="D255" s="11">
        <f t="shared" si="166"/>
        <v>-0.2177586954446431</v>
      </c>
      <c r="E255" s="11">
        <v>1.3709835746158954</v>
      </c>
      <c r="F255" s="11">
        <f t="shared" ref="F255" si="173">SUM(D255:E255)</f>
        <v>1.1532248791712523</v>
      </c>
      <c r="G255" s="200">
        <f t="shared" si="169"/>
        <v>2.2185929669388038E-2</v>
      </c>
    </row>
    <row r="256" spans="1:7" x14ac:dyDescent="0.2">
      <c r="A256" t="str">
        <f t="shared" si="165"/>
        <v>61 Caring personal service occupations</v>
      </c>
      <c r="B256" s="11">
        <v>2.5066536799288168</v>
      </c>
      <c r="C256" s="11">
        <v>1.7541958006332818</v>
      </c>
      <c r="D256" s="11">
        <f>C256-B256</f>
        <v>-0.75245787929553498</v>
      </c>
      <c r="E256" s="11">
        <v>0.66185256871599785</v>
      </c>
      <c r="F256" s="11">
        <f>SUM(D256:E256)</f>
        <v>-9.0605310579537135E-2</v>
      </c>
      <c r="G256" s="200">
        <f t="shared" si="169"/>
        <v>1.574341492816389E-2</v>
      </c>
    </row>
    <row r="257" spans="1:7" x14ac:dyDescent="0.2">
      <c r="A257" t="str">
        <f t="shared" si="165"/>
        <v>62 Leisure, travel and related personal service occupations</v>
      </c>
      <c r="B257" s="11">
        <v>2.9363111266026971</v>
      </c>
      <c r="C257" s="11">
        <v>1.8909428256597676</v>
      </c>
      <c r="D257" s="11">
        <f t="shared" ref="D257:D263" si="174">C257-B257</f>
        <v>-1.0453683009429295</v>
      </c>
      <c r="E257" s="11">
        <v>1.0132333014451824</v>
      </c>
      <c r="F257" s="11">
        <f t="shared" ref="F257:F258" si="175">SUM(D257:E257)</f>
        <v>-3.2134999497747119E-2</v>
      </c>
      <c r="G257" s="200">
        <f t="shared" si="169"/>
        <v>1.9959660032876858E-2</v>
      </c>
    </row>
    <row r="258" spans="1:7" x14ac:dyDescent="0.2">
      <c r="A258" t="str">
        <f t="shared" si="165"/>
        <v>63 Community and civil enforcement occupations</v>
      </c>
      <c r="B258" s="11">
        <v>0.18539763453834754</v>
      </c>
      <c r="C258" s="11">
        <v>0.1179762329731613</v>
      </c>
      <c r="D258" s="11">
        <f t="shared" si="174"/>
        <v>-6.7421401565186237E-2</v>
      </c>
      <c r="E258" s="11">
        <v>5.6716555070854512E-2</v>
      </c>
      <c r="F258" s="11">
        <f t="shared" si="175"/>
        <v>-1.0704846494331725E-2</v>
      </c>
      <c r="G258" s="200">
        <f t="shared" si="169"/>
        <v>1.7953024216556868E-2</v>
      </c>
    </row>
    <row r="259" spans="1:7" x14ac:dyDescent="0.2">
      <c r="A259" t="str">
        <f t="shared" si="165"/>
        <v>71 Sales occupations</v>
      </c>
      <c r="B259" s="11">
        <v>7.6384201752292045</v>
      </c>
      <c r="C259" s="11">
        <v>2.8587426556755466</v>
      </c>
      <c r="D259" s="11">
        <f t="shared" si="174"/>
        <v>-4.7796775195536583</v>
      </c>
      <c r="E259" s="11">
        <v>1.8495472871426741</v>
      </c>
      <c r="F259" s="11">
        <f t="shared" ref="F259:F260" si="176">SUM(D259:E259)</f>
        <v>-2.9301302324109839</v>
      </c>
      <c r="G259" s="200">
        <f t="shared" si="169"/>
        <v>1.4560561384042048E-2</v>
      </c>
    </row>
    <row r="260" spans="1:7" x14ac:dyDescent="0.2">
      <c r="A260" t="str">
        <f t="shared" si="165"/>
        <v>72 Customer service occupations</v>
      </c>
      <c r="B260" s="11">
        <v>1.4204776828651411</v>
      </c>
      <c r="C260" s="11">
        <v>1.3493573204957094</v>
      </c>
      <c r="D260" s="11">
        <f t="shared" si="174"/>
        <v>-7.1120362369431644E-2</v>
      </c>
      <c r="E260" s="11">
        <v>0.45964808247138716</v>
      </c>
      <c r="F260" s="11">
        <f t="shared" si="176"/>
        <v>0.38852772010195552</v>
      </c>
      <c r="G260" s="200">
        <f t="shared" si="169"/>
        <v>1.8865442871270455E-2</v>
      </c>
    </row>
    <row r="261" spans="1:7" x14ac:dyDescent="0.2">
      <c r="A261" t="str">
        <f t="shared" si="165"/>
        <v>81 Process, plant and machine operatives</v>
      </c>
      <c r="B261" s="11">
        <v>2.5241046462184906</v>
      </c>
      <c r="C261" s="11">
        <v>1.045562120234603</v>
      </c>
      <c r="D261" s="11">
        <f t="shared" si="174"/>
        <v>-1.4785425259838876</v>
      </c>
      <c r="E261" s="11">
        <v>0.64060655011028977</v>
      </c>
      <c r="F261" s="11">
        <f t="shared" ref="F261:F262" si="177">SUM(D261:E261)</f>
        <v>-0.8379359758735978</v>
      </c>
      <c r="G261" s="200">
        <f t="shared" si="169"/>
        <v>1.5192611854091931E-2</v>
      </c>
    </row>
    <row r="262" spans="1:7" x14ac:dyDescent="0.2">
      <c r="A262" t="str">
        <f t="shared" si="165"/>
        <v>82 Transport and mobile machine drivers and operatives</v>
      </c>
      <c r="B262" s="11">
        <v>6.015264483672877</v>
      </c>
      <c r="C262" s="11">
        <v>3.9312719877491298</v>
      </c>
      <c r="D262" s="11">
        <f t="shared" si="174"/>
        <v>-2.0839924959237472</v>
      </c>
      <c r="E262" s="11">
        <v>2.2337591949801427</v>
      </c>
      <c r="F262" s="11">
        <f t="shared" si="177"/>
        <v>0.1497666990563955</v>
      </c>
      <c r="G262" s="200">
        <f t="shared" si="169"/>
        <v>2.1276145991540485E-2</v>
      </c>
    </row>
    <row r="263" spans="1:7" x14ac:dyDescent="0.2">
      <c r="A263" t="str">
        <f t="shared" si="165"/>
        <v>91 Elementary trades and related occupations</v>
      </c>
      <c r="B263" s="11">
        <v>2.6424739126107877</v>
      </c>
      <c r="C263" s="11">
        <v>3.5436405430278666</v>
      </c>
      <c r="D263" s="11">
        <f t="shared" si="174"/>
        <v>0.9011666304170789</v>
      </c>
      <c r="E263" s="11">
        <v>1.4904401255278117</v>
      </c>
      <c r="F263" s="11">
        <f t="shared" ref="F263" si="178">SUM(D263:E263)</f>
        <v>2.3916067559448906</v>
      </c>
      <c r="G263" s="200">
        <f t="shared" si="169"/>
        <v>3.0266813912271706E-2</v>
      </c>
    </row>
    <row r="264" spans="1:7" x14ac:dyDescent="0.2">
      <c r="A264" t="str">
        <f t="shared" si="165"/>
        <v>92 Elementary administration and service occupations</v>
      </c>
      <c r="B264" s="11">
        <v>18.387405494571158</v>
      </c>
      <c r="C264" s="11">
        <v>10.962378140117361</v>
      </c>
      <c r="D264" s="11">
        <f t="shared" ref="D264" si="179">C264-B264</f>
        <v>-7.4250273544537979</v>
      </c>
      <c r="E264" s="11">
        <v>5.8289042885907163</v>
      </c>
      <c r="F264" s="11">
        <f>SUM(D264:E264)</f>
        <v>-1.5961230658630816</v>
      </c>
      <c r="G264" s="200">
        <f t="shared" ref="G264:G265" si="180">IF(B264&gt;0,(1+(E264/B264))^(1/($C$6-$B$6))-1,0)</f>
        <v>1.8526893345625739E-2</v>
      </c>
    </row>
    <row r="265" spans="1:7" x14ac:dyDescent="0.2">
      <c r="A265" t="str">
        <f t="shared" si="165"/>
        <v>All occupations</v>
      </c>
      <c r="B265" s="11">
        <f>SUM(B239:B264)</f>
        <v>89.725164159922372</v>
      </c>
      <c r="C265" s="11">
        <f t="shared" ref="C265:F265" si="181">SUM(C239:C264)</f>
        <v>55.957444726173605</v>
      </c>
      <c r="D265" s="11">
        <f t="shared" si="181"/>
        <v>-33.767719433748802</v>
      </c>
      <c r="E265" s="11">
        <f t="shared" si="181"/>
        <v>28.872081826344392</v>
      </c>
      <c r="F265" s="11">
        <f t="shared" si="181"/>
        <v>-4.8956376074044048</v>
      </c>
      <c r="G265" s="200">
        <f t="shared" si="180"/>
        <v>1.8772834861529253E-2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1.1004834868750932</v>
      </c>
      <c r="C268" s="11">
        <v>1.442120515181986</v>
      </c>
      <c r="D268" s="11">
        <f>C268-B268</f>
        <v>0.3416370283068928</v>
      </c>
      <c r="E268" s="11">
        <v>0.37737118561472988</v>
      </c>
      <c r="F268" s="11">
        <f>SUM(D268:E268)</f>
        <v>0.71900821392162273</v>
      </c>
      <c r="G268" s="200">
        <f>IF(B268&gt;0,(1+(E268/B268))^(1/($C$6-$B$6))-1,0)</f>
        <v>1.9850578521379392E-2</v>
      </c>
    </row>
    <row r="269" spans="1:7" x14ac:dyDescent="0.2">
      <c r="A269" t="str">
        <f t="shared" si="183"/>
        <v>12 Other managers and proprietors</v>
      </c>
      <c r="B269" s="11">
        <v>0.89684077101906701</v>
      </c>
      <c r="C269" s="11">
        <v>1.3335898180887189</v>
      </c>
      <c r="D269" s="11">
        <f t="shared" ref="D269:D284" si="184">C269-B269</f>
        <v>0.4367490470696519</v>
      </c>
      <c r="E269" s="11">
        <v>0.37867720824795742</v>
      </c>
      <c r="F269" s="11">
        <f t="shared" ref="F269:F276" si="185">SUM(D269:E269)</f>
        <v>0.81542625531760926</v>
      </c>
      <c r="G269" s="200">
        <f t="shared" ref="G269:G271" si="186">IF(B269&gt;0,(1+(E269/B269))^(1/($C$6-$B$6))-1,0)</f>
        <v>2.3759825116574929E-2</v>
      </c>
    </row>
    <row r="270" spans="1:7" x14ac:dyDescent="0.2">
      <c r="A270" t="str">
        <f t="shared" si="183"/>
        <v>21 Science, research, engineering and technology professionals</v>
      </c>
      <c r="B270" s="11">
        <v>0.62105415909189821</v>
      </c>
      <c r="C270" s="11">
        <v>1.5094095739412652</v>
      </c>
      <c r="D270" s="11">
        <f t="shared" si="184"/>
        <v>0.88835541484936698</v>
      </c>
      <c r="E270" s="11">
        <v>0.32581414466324748</v>
      </c>
      <c r="F270" s="11">
        <f t="shared" si="185"/>
        <v>1.2141695595126145</v>
      </c>
      <c r="G270" s="200">
        <f t="shared" si="186"/>
        <v>2.8515103580518897E-2</v>
      </c>
    </row>
    <row r="271" spans="1:7" x14ac:dyDescent="0.2">
      <c r="A271" t="str">
        <f t="shared" si="183"/>
        <v>22 Health professionals</v>
      </c>
      <c r="B271" s="11">
        <v>0.18808528553631765</v>
      </c>
      <c r="C271" s="11">
        <v>0.45790970928287589</v>
      </c>
      <c r="D271" s="11">
        <f t="shared" si="184"/>
        <v>0.26982442374655824</v>
      </c>
      <c r="E271" s="11">
        <v>0.1154597902665665</v>
      </c>
      <c r="F271" s="11">
        <f t="shared" si="185"/>
        <v>0.38528421401312474</v>
      </c>
      <c r="G271" s="200">
        <f t="shared" si="186"/>
        <v>3.2423523849371083E-2</v>
      </c>
    </row>
    <row r="272" spans="1:7" x14ac:dyDescent="0.2">
      <c r="A272" t="str">
        <f t="shared" si="183"/>
        <v>23 Teaching and other educational professionals</v>
      </c>
      <c r="B272" s="11">
        <v>0.16692976117697356</v>
      </c>
      <c r="C272" s="11">
        <v>0.26668010000442038</v>
      </c>
      <c r="D272" s="11">
        <f t="shared" si="184"/>
        <v>9.9750338827446827E-2</v>
      </c>
      <c r="E272" s="11">
        <v>7.686782452219644E-2</v>
      </c>
      <c r="F272" s="11">
        <f t="shared" si="185"/>
        <v>0.17661816334964325</v>
      </c>
      <c r="G272" s="200">
        <f>IF(B272&gt;0,(1+(E272/B272))^(1/($C$6-$B$6))-1,0)</f>
        <v>2.5572519365095747E-2</v>
      </c>
    </row>
    <row r="273" spans="1:7" x14ac:dyDescent="0.2">
      <c r="A273" t="str">
        <f t="shared" si="183"/>
        <v>24 Business, media and public service professionals</v>
      </c>
      <c r="B273" s="11">
        <v>0.65675275946370237</v>
      </c>
      <c r="C273" s="11">
        <v>1.2071356086840734</v>
      </c>
      <c r="D273" s="11">
        <f t="shared" si="184"/>
        <v>0.55038284922037106</v>
      </c>
      <c r="E273" s="11">
        <v>0.29832957166855273</v>
      </c>
      <c r="F273" s="11">
        <f t="shared" si="185"/>
        <v>0.84871242088892385</v>
      </c>
      <c r="G273" s="200">
        <f t="shared" ref="G273" si="187">IF(B273&gt;0,(1+(E273/B273))^(1/($C$6-$B$6))-1,0)</f>
        <v>2.5280254738071051E-2</v>
      </c>
    </row>
    <row r="274" spans="1:7" x14ac:dyDescent="0.2">
      <c r="A274" t="str">
        <f t="shared" si="183"/>
        <v>31 Science, engineering and technology associate professionals</v>
      </c>
      <c r="B274" s="11">
        <v>0.3506862949333453</v>
      </c>
      <c r="C274" s="11">
        <v>0.7735717634877628</v>
      </c>
      <c r="D274" s="11">
        <f t="shared" si="184"/>
        <v>0.4228854685544175</v>
      </c>
      <c r="E274" s="11">
        <v>0.18761892527069732</v>
      </c>
      <c r="F274" s="11">
        <f t="shared" si="185"/>
        <v>0.61050439382511479</v>
      </c>
      <c r="G274" s="200">
        <f>IF(B274&gt;0,(1+(E274/B274))^(1/($C$6-$B$6))-1,0)</f>
        <v>2.8980915184162903E-2</v>
      </c>
    </row>
    <row r="275" spans="1:7" x14ac:dyDescent="0.2">
      <c r="A275" t="str">
        <f t="shared" si="183"/>
        <v>32 Health and social care associate professionals</v>
      </c>
      <c r="B275" s="11">
        <v>0.11585735809414882</v>
      </c>
      <c r="C275" s="11">
        <v>0.39494779559885951</v>
      </c>
      <c r="D275" s="11">
        <f t="shared" si="184"/>
        <v>0.27909043750471069</v>
      </c>
      <c r="E275" s="11">
        <v>0.10307249452718109</v>
      </c>
      <c r="F275" s="11">
        <f t="shared" si="185"/>
        <v>0.38216293203189178</v>
      </c>
      <c r="G275" s="200">
        <f t="shared" ref="G275:G292" si="188">IF(B275&gt;0,(1+(E275/B275))^(1/($C$6-$B$6))-1,0)</f>
        <v>4.3338958288529739E-2</v>
      </c>
    </row>
    <row r="276" spans="1:7" x14ac:dyDescent="0.2">
      <c r="A276" t="str">
        <f t="shared" si="183"/>
        <v>33 Protective service occupations</v>
      </c>
      <c r="B276" s="11">
        <v>0.16310945816116745</v>
      </c>
      <c r="C276" s="11">
        <v>9.7654553376501946E-2</v>
      </c>
      <c r="D276" s="11">
        <f t="shared" si="184"/>
        <v>-6.5454904784665507E-2</v>
      </c>
      <c r="E276" s="11">
        <v>1.9009496872396107E-2</v>
      </c>
      <c r="F276" s="11">
        <f t="shared" si="185"/>
        <v>-4.64454079122694E-2</v>
      </c>
      <c r="G276" s="200">
        <f t="shared" si="188"/>
        <v>7.3763102481010367E-3</v>
      </c>
    </row>
    <row r="277" spans="1:7" x14ac:dyDescent="0.2">
      <c r="A277" t="str">
        <f t="shared" si="183"/>
        <v>34 Culture, media and sports occupations</v>
      </c>
      <c r="B277" s="11">
        <v>0.32761547643550787</v>
      </c>
      <c r="C277" s="11">
        <v>0.50565881156267078</v>
      </c>
      <c r="D277" s="11">
        <f t="shared" si="184"/>
        <v>0.17804333512716292</v>
      </c>
      <c r="E277" s="11">
        <v>0.12151017113463861</v>
      </c>
      <c r="F277" s="11">
        <f t="shared" ref="F277:F278" si="189">SUM(D277:E277)</f>
        <v>0.29955350626180155</v>
      </c>
      <c r="G277" s="200">
        <f t="shared" si="188"/>
        <v>2.1253512198501578E-2</v>
      </c>
    </row>
    <row r="278" spans="1:7" x14ac:dyDescent="0.2">
      <c r="A278" t="str">
        <f t="shared" si="183"/>
        <v>35 Business and public service associate professionals</v>
      </c>
      <c r="B278" s="11">
        <v>0.92982825524747093</v>
      </c>
      <c r="C278" s="11">
        <v>1.3065981195562899</v>
      </c>
      <c r="D278" s="11">
        <f t="shared" si="184"/>
        <v>0.37676986430881898</v>
      </c>
      <c r="E278" s="11">
        <v>0.31226229942075023</v>
      </c>
      <c r="F278" s="11">
        <f t="shared" si="189"/>
        <v>0.68903216372956921</v>
      </c>
      <c r="G278" s="200">
        <f t="shared" si="188"/>
        <v>1.9490933789553688E-2</v>
      </c>
    </row>
    <row r="279" spans="1:7" x14ac:dyDescent="0.2">
      <c r="A279" t="str">
        <f t="shared" si="183"/>
        <v>41 Administrative occupations</v>
      </c>
      <c r="B279" s="11">
        <v>1.6169675481863697</v>
      </c>
      <c r="C279" s="11">
        <v>0.94892283818646694</v>
      </c>
      <c r="D279" s="11">
        <f t="shared" si="184"/>
        <v>-0.66804470999990273</v>
      </c>
      <c r="E279" s="11">
        <v>0.32092170302002748</v>
      </c>
      <c r="F279" s="11">
        <f t="shared" ref="F279:F282" si="190">SUM(D279:E279)</f>
        <v>-0.34712300697987525</v>
      </c>
      <c r="G279" s="200">
        <f t="shared" si="188"/>
        <v>1.2142924171050229E-2</v>
      </c>
    </row>
    <row r="280" spans="1:7" x14ac:dyDescent="0.2">
      <c r="A280" t="str">
        <f t="shared" si="183"/>
        <v>42 Secretarial and related occupations</v>
      </c>
      <c r="B280" s="11">
        <v>0.73982414583467082</v>
      </c>
      <c r="C280" s="11">
        <v>0.33477995759069407</v>
      </c>
      <c r="D280" s="11">
        <f t="shared" si="184"/>
        <v>-0.40504418824397675</v>
      </c>
      <c r="E280" s="11">
        <v>0.17642728228594209</v>
      </c>
      <c r="F280" s="11">
        <f t="shared" si="190"/>
        <v>-0.22861690595803466</v>
      </c>
      <c r="G280" s="200">
        <f t="shared" si="188"/>
        <v>1.436069101365689E-2</v>
      </c>
    </row>
    <row r="281" spans="1:7" x14ac:dyDescent="0.2">
      <c r="A281" t="str">
        <f t="shared" si="183"/>
        <v>51 Skilled agricultural and related trades</v>
      </c>
      <c r="B281" s="11">
        <v>0.7023871895461048</v>
      </c>
      <c r="C281" s="11">
        <v>0.42388320265649543</v>
      </c>
      <c r="D281" s="11">
        <f t="shared" si="184"/>
        <v>-0.27850398688960937</v>
      </c>
      <c r="E281" s="11">
        <v>0.1924743906245194</v>
      </c>
      <c r="F281" s="11">
        <f t="shared" si="190"/>
        <v>-8.6029596265089964E-2</v>
      </c>
      <c r="G281" s="200">
        <f t="shared" si="188"/>
        <v>1.6276660994459125E-2</v>
      </c>
    </row>
    <row r="282" spans="1:7" x14ac:dyDescent="0.2">
      <c r="A282" t="str">
        <f t="shared" si="183"/>
        <v>52 Skilled metal, electrical and electronic trades</v>
      </c>
      <c r="B282" s="11">
        <v>0.87478015311714075</v>
      </c>
      <c r="C282" s="11">
        <v>0.7038723182390384</v>
      </c>
      <c r="D282" s="11">
        <f t="shared" si="184"/>
        <v>-0.17090783487810235</v>
      </c>
      <c r="E282" s="11">
        <v>0.25199223881581145</v>
      </c>
      <c r="F282" s="11">
        <f t="shared" si="190"/>
        <v>8.1084403937709104E-2</v>
      </c>
      <c r="G282" s="200">
        <f t="shared" si="188"/>
        <v>1.7019199595118994E-2</v>
      </c>
    </row>
    <row r="283" spans="1:7" x14ac:dyDescent="0.2">
      <c r="A283" t="str">
        <f t="shared" si="183"/>
        <v>53 Skilled construction and building trades</v>
      </c>
      <c r="B283" s="11">
        <v>1.3032178159590901</v>
      </c>
      <c r="C283" s="11">
        <v>0.35104558579674722</v>
      </c>
      <c r="D283" s="11">
        <f t="shared" si="184"/>
        <v>-0.95217223016234298</v>
      </c>
      <c r="E283" s="11">
        <v>0.2251180156365622</v>
      </c>
      <c r="F283" s="11">
        <f t="shared" ref="F283" si="191">SUM(D283:E283)</f>
        <v>-0.72705421452578078</v>
      </c>
      <c r="G283" s="200">
        <f t="shared" si="188"/>
        <v>1.0679489806790121E-2</v>
      </c>
    </row>
    <row r="284" spans="1:7" x14ac:dyDescent="0.2">
      <c r="A284" t="str">
        <f t="shared" si="183"/>
        <v>54 Textiles, printing and other skilled trades</v>
      </c>
      <c r="B284" s="11">
        <v>1.2762917935693829</v>
      </c>
      <c r="C284" s="11">
        <v>0.61938711701276161</v>
      </c>
      <c r="D284" s="11">
        <f t="shared" si="184"/>
        <v>-0.65690467655662133</v>
      </c>
      <c r="E284" s="11">
        <v>0.24268568718596312</v>
      </c>
      <c r="F284" s="11">
        <f t="shared" ref="F284" si="192">SUM(D284:E284)</f>
        <v>-0.41421898937065821</v>
      </c>
      <c r="G284" s="200">
        <f t="shared" si="188"/>
        <v>1.167283944938502E-2</v>
      </c>
    </row>
    <row r="285" spans="1:7" x14ac:dyDescent="0.2">
      <c r="A285" t="str">
        <f t="shared" si="183"/>
        <v>61 Caring personal service occupations</v>
      </c>
      <c r="B285" s="11">
        <v>0.57188981410161588</v>
      </c>
      <c r="C285" s="11">
        <v>0.85180602599753863</v>
      </c>
      <c r="D285" s="11">
        <f>C285-B285</f>
        <v>0.27991621189592275</v>
      </c>
      <c r="E285" s="11">
        <v>0.18849601523476053</v>
      </c>
      <c r="F285" s="11">
        <f>SUM(D285:E285)</f>
        <v>0.46841222713068331</v>
      </c>
      <c r="G285" s="200">
        <f t="shared" si="188"/>
        <v>1.9173470363288647E-2</v>
      </c>
    </row>
    <row r="286" spans="1:7" x14ac:dyDescent="0.2">
      <c r="A286" t="str">
        <f t="shared" si="183"/>
        <v>62 Leisure, travel and related personal service occupations</v>
      </c>
      <c r="B286" s="11">
        <v>0.95473780075933401</v>
      </c>
      <c r="C286" s="11">
        <v>0.54635310766202505</v>
      </c>
      <c r="D286" s="11">
        <f t="shared" ref="D286:D292" si="193">C286-B286</f>
        <v>-0.40838469309730896</v>
      </c>
      <c r="E286" s="11">
        <v>0.19133354761733362</v>
      </c>
      <c r="F286" s="11">
        <f t="shared" ref="F286:F287" si="194">SUM(D286:E286)</f>
        <v>-0.21705114547997534</v>
      </c>
      <c r="G286" s="200">
        <f t="shared" si="188"/>
        <v>1.225167132046856E-2</v>
      </c>
    </row>
    <row r="287" spans="1:7" x14ac:dyDescent="0.2">
      <c r="A287" t="str">
        <f t="shared" si="183"/>
        <v>63 Community and civil enforcement occupations</v>
      </c>
      <c r="B287" s="11">
        <v>5.1455469925481105E-2</v>
      </c>
      <c r="C287" s="11">
        <v>1.5381120123841822E-2</v>
      </c>
      <c r="D287" s="11">
        <f t="shared" si="193"/>
        <v>-3.6074349801639281E-2</v>
      </c>
      <c r="E287" s="11">
        <v>5.3407160647390723E-3</v>
      </c>
      <c r="F287" s="11">
        <f t="shared" si="194"/>
        <v>-3.0733633736900211E-2</v>
      </c>
      <c r="G287" s="200">
        <f t="shared" si="188"/>
        <v>6.6052123908357796E-3</v>
      </c>
    </row>
    <row r="288" spans="1:7" x14ac:dyDescent="0.2">
      <c r="A288" t="str">
        <f t="shared" si="183"/>
        <v>71 Sales occupations</v>
      </c>
      <c r="B288" s="11">
        <v>2.7004864834748874</v>
      </c>
      <c r="C288" s="11">
        <v>1.9331407735058341</v>
      </c>
      <c r="D288" s="11">
        <f t="shared" si="193"/>
        <v>-0.76734570996905327</v>
      </c>
      <c r="E288" s="11">
        <v>0.55259103675216459</v>
      </c>
      <c r="F288" s="11">
        <f t="shared" ref="F288:F289" si="195">SUM(D288:E288)</f>
        <v>-0.21475467321688868</v>
      </c>
      <c r="G288" s="200">
        <f t="shared" si="188"/>
        <v>1.2488642632798808E-2</v>
      </c>
    </row>
    <row r="289" spans="1:7" x14ac:dyDescent="0.2">
      <c r="A289" t="str">
        <f t="shared" si="183"/>
        <v>72 Customer service occupations</v>
      </c>
      <c r="B289" s="11">
        <v>0.50260471146963293</v>
      </c>
      <c r="C289" s="11">
        <v>0.87854029562470637</v>
      </c>
      <c r="D289" s="11">
        <f t="shared" si="193"/>
        <v>0.37593558415507344</v>
      </c>
      <c r="E289" s="11">
        <v>0.20882925278916417</v>
      </c>
      <c r="F289" s="11">
        <f t="shared" si="195"/>
        <v>0.58476483694423764</v>
      </c>
      <c r="G289" s="200">
        <f t="shared" si="188"/>
        <v>2.3435638214415189E-2</v>
      </c>
    </row>
    <row r="290" spans="1:7" x14ac:dyDescent="0.2">
      <c r="A290" t="str">
        <f t="shared" si="183"/>
        <v>81 Process, plant and machine operatives</v>
      </c>
      <c r="B290" s="11">
        <v>0.88919724609884288</v>
      </c>
      <c r="C290" s="11">
        <v>0.32787959267605854</v>
      </c>
      <c r="D290" s="11">
        <f t="shared" si="193"/>
        <v>-0.56131765342278439</v>
      </c>
      <c r="E290" s="11">
        <v>0.10919775785327554</v>
      </c>
      <c r="F290" s="11">
        <f t="shared" ref="F290:F291" si="196">SUM(D290:E290)</f>
        <v>-0.45211989556950882</v>
      </c>
      <c r="G290" s="200">
        <f t="shared" si="188"/>
        <v>7.7518853871831883E-3</v>
      </c>
    </row>
    <row r="291" spans="1:7" x14ac:dyDescent="0.2">
      <c r="A291" t="str">
        <f t="shared" si="183"/>
        <v>82 Transport and mobile machine drivers and operatives</v>
      </c>
      <c r="B291" s="11">
        <v>2.6157322546469426</v>
      </c>
      <c r="C291" s="11">
        <v>1.7762328235443745</v>
      </c>
      <c r="D291" s="11">
        <f t="shared" si="193"/>
        <v>-0.83949943110256808</v>
      </c>
      <c r="E291" s="11">
        <v>0.82903945162527948</v>
      </c>
      <c r="F291" s="11">
        <f t="shared" si="196"/>
        <v>-1.0459979477288606E-2</v>
      </c>
      <c r="G291" s="200">
        <f t="shared" si="188"/>
        <v>1.8523711271554166E-2</v>
      </c>
    </row>
    <row r="292" spans="1:7" x14ac:dyDescent="0.2">
      <c r="A292" t="str">
        <f t="shared" si="183"/>
        <v>91 Elementary trades and related occupations</v>
      </c>
      <c r="B292" s="11">
        <v>1.2148099732506459</v>
      </c>
      <c r="C292" s="11">
        <v>2.6625176515616835</v>
      </c>
      <c r="D292" s="11">
        <f t="shared" si="193"/>
        <v>1.4477076783110376</v>
      </c>
      <c r="E292" s="11">
        <v>0.705632672846221</v>
      </c>
      <c r="F292" s="11">
        <f t="shared" ref="F292" si="197">SUM(D292:E292)</f>
        <v>2.1533403511572589</v>
      </c>
      <c r="G292" s="200">
        <f t="shared" si="188"/>
        <v>3.1002059585680364E-2</v>
      </c>
    </row>
    <row r="293" spans="1:7" x14ac:dyDescent="0.2">
      <c r="A293" t="str">
        <f t="shared" si="183"/>
        <v>92 Elementary administration and service occupations</v>
      </c>
      <c r="B293" s="11">
        <v>6.8048842368937335</v>
      </c>
      <c r="C293" s="11">
        <v>3.5589685581602284</v>
      </c>
      <c r="D293" s="11">
        <f t="shared" ref="D293" si="198">C293-B293</f>
        <v>-3.2459156787335051</v>
      </c>
      <c r="E293" s="11">
        <v>1.0798685217668464</v>
      </c>
      <c r="F293" s="11">
        <f t="shared" ref="F293" si="199">SUM(D293:E293)</f>
        <v>-2.1660471569666586</v>
      </c>
      <c r="G293" s="200">
        <f t="shared" ref="G293:G294" si="200">IF(B293&gt;0,(1+(E293/B293))^(1/($C$6-$B$6))-1,0)</f>
        <v>9.867717297063594E-3</v>
      </c>
    </row>
    <row r="294" spans="1:7" x14ac:dyDescent="0.2">
      <c r="A294" s="24" t="str">
        <f t="shared" si="183"/>
        <v>All occupations</v>
      </c>
      <c r="B294" s="34">
        <f>SUM(B268:B293)</f>
        <v>28.336509702868568</v>
      </c>
      <c r="C294" s="34">
        <f t="shared" ref="C294:F294" si="201">SUM(C268:C293)</f>
        <v>25.227987337103922</v>
      </c>
      <c r="D294" s="34">
        <f t="shared" si="201"/>
        <v>-3.1085223657646477</v>
      </c>
      <c r="E294" s="34">
        <f t="shared" si="201"/>
        <v>7.595941402327524</v>
      </c>
      <c r="F294" s="34">
        <f t="shared" si="201"/>
        <v>4.4874190365628763</v>
      </c>
      <c r="G294" s="234">
        <f t="shared" si="200"/>
        <v>1.5958650431146193E-2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Brighton and Hove East Sussex West Sussex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-2.8482000939391412</v>
      </c>
      <c r="Q7" s="11">
        <f>'Occ T1'!J16</f>
        <v>40.447697592990032</v>
      </c>
    </row>
    <row r="8" spans="1:17" x14ac:dyDescent="0.2">
      <c r="O8" t="str">
        <f>name!E11</f>
        <v>Process, plant and machine operatives</v>
      </c>
      <c r="P8" s="11">
        <f>'Occ T1'!H15</f>
        <v>-1.1323247499887827</v>
      </c>
      <c r="Q8" s="11">
        <f>'Occ T1'!J15</f>
        <v>17.017531817690347</v>
      </c>
    </row>
    <row r="9" spans="1:17" x14ac:dyDescent="0.2">
      <c r="O9" t="str">
        <f>name!E10</f>
        <v>Sales and customer service occupations</v>
      </c>
      <c r="P9" s="11">
        <f>'Occ T1'!H14</f>
        <v>1.3325690133702466</v>
      </c>
      <c r="Q9" s="11">
        <f>'Occ T1'!J14</f>
        <v>30.349118116345547</v>
      </c>
    </row>
    <row r="10" spans="1:17" x14ac:dyDescent="0.2">
      <c r="O10" t="str">
        <f>name!E9</f>
        <v>Caring, leisure and other service occupations</v>
      </c>
      <c r="P10" s="11">
        <f>'Occ T1'!H13</f>
        <v>4.7507044236891574</v>
      </c>
      <c r="Q10" s="11">
        <f>'Occ T1'!J13</f>
        <v>52.297703053762319</v>
      </c>
    </row>
    <row r="11" spans="1:17" x14ac:dyDescent="0.2">
      <c r="O11" t="str">
        <f>name!E8</f>
        <v>Skilled trades occupations</v>
      </c>
      <c r="P11" s="11">
        <f>'Occ T1'!H12</f>
        <v>1.0822947489293568</v>
      </c>
      <c r="Q11" s="11">
        <f>'Occ T1'!J12</f>
        <v>31.378477911284424</v>
      </c>
    </row>
    <row r="12" spans="1:17" x14ac:dyDescent="0.2">
      <c r="O12" t="str">
        <f>name!E7</f>
        <v>Administrative and secretarial occupations</v>
      </c>
      <c r="P12" s="11">
        <f>'Occ T1'!H11</f>
        <v>-8.5515430945402926</v>
      </c>
      <c r="Q12" s="11">
        <f>'Occ T1'!J11</f>
        <v>35.492294403674883</v>
      </c>
    </row>
    <row r="13" spans="1:17" x14ac:dyDescent="0.2">
      <c r="O13" t="str">
        <f>name!E6</f>
        <v>Associate professional occupations</v>
      </c>
      <c r="P13" s="11">
        <f>'Occ T1'!H10</f>
        <v>15.165808237863814</v>
      </c>
      <c r="Q13" s="11">
        <f>'Occ T1'!J10</f>
        <v>76.039322005771524</v>
      </c>
    </row>
    <row r="14" spans="1:17" x14ac:dyDescent="0.2">
      <c r="O14" t="str">
        <f>name!E5</f>
        <v>Professional occupations</v>
      </c>
      <c r="P14" s="11">
        <f>'Occ T1'!H9</f>
        <v>30.919141904854825</v>
      </c>
      <c r="Q14" s="11">
        <f>'Occ T1'!J9</f>
        <v>128.87996487862915</v>
      </c>
    </row>
    <row r="15" spans="1:17" x14ac:dyDescent="0.2">
      <c r="O15" t="str">
        <f>name!E4</f>
        <v>Managers, directors and senior officials</v>
      </c>
      <c r="P15" s="11">
        <f>'Occ T1'!H8</f>
        <v>3.8995496097607258</v>
      </c>
      <c r="Q15" s="11">
        <f>'Occ T1'!J8</f>
        <v>58.353053158064817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Brighton and Hove East Sussex West Sussex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-1.7188350087713076</v>
      </c>
      <c r="Q37" s="11">
        <f>'Occ T2'!J8</f>
        <v>33.792404920335279</v>
      </c>
    </row>
    <row r="38" spans="1:17" x14ac:dyDescent="0.2">
      <c r="O38" s="10" t="str">
        <f>name!D5</f>
        <v>12 Other managers and proprietors</v>
      </c>
      <c r="P38" s="11">
        <f>'Occ T2'!H9</f>
        <v>5.6183846185320334</v>
      </c>
      <c r="Q38" s="11">
        <f>'Occ T2'!J9</f>
        <v>24.560648237729538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20.92689109702107</v>
      </c>
      <c r="Q39" s="11">
        <f>'Occ T2'!J10</f>
        <v>47.154077162586503</v>
      </c>
    </row>
    <row r="40" spans="1:17" x14ac:dyDescent="0.2">
      <c r="O40" s="10" t="str">
        <f>name!D7</f>
        <v>22 Health professionals</v>
      </c>
      <c r="P40" s="11">
        <f>'Occ T2'!H11</f>
        <v>-0.18808650993458542</v>
      </c>
      <c r="Q40" s="11">
        <f>'Occ T2'!J11</f>
        <v>19.507735666182317</v>
      </c>
    </row>
    <row r="41" spans="1:17" x14ac:dyDescent="0.2">
      <c r="O41" s="10" t="str">
        <f>name!D8</f>
        <v>23 Teaching and other educational professionals</v>
      </c>
      <c r="P41" s="11">
        <f>'Occ T2'!H12</f>
        <v>1.0782095050501042</v>
      </c>
      <c r="Q41" s="11">
        <f>'Occ T2'!J12</f>
        <v>21.715932417560513</v>
      </c>
    </row>
    <row r="42" spans="1:17" x14ac:dyDescent="0.2">
      <c r="O42" s="10" t="str">
        <f>name!D9</f>
        <v>24 Business, media and public service professionals</v>
      </c>
      <c r="P42" s="11">
        <f>'Occ T2'!H13</f>
        <v>9.102127812718237</v>
      </c>
      <c r="Q42" s="11">
        <f>'Occ T2'!J13</f>
        <v>40.502219632299827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0.18334338827290075</v>
      </c>
      <c r="Q43" s="11">
        <f>'Occ T2'!J14</f>
        <v>6.4650762520331515</v>
      </c>
    </row>
    <row r="44" spans="1:17" x14ac:dyDescent="0.2">
      <c r="O44" s="10" t="str">
        <f>name!D11</f>
        <v>32 Health and social care associate professionals</v>
      </c>
      <c r="P44" s="11">
        <f>'Occ T2'!H15</f>
        <v>12.288471416905448</v>
      </c>
      <c r="Q44" s="11">
        <f>'Occ T2'!J15</f>
        <v>27.15423740904982</v>
      </c>
    </row>
    <row r="45" spans="1:17" x14ac:dyDescent="0.2">
      <c r="O45" s="10" t="str">
        <f>name!D12</f>
        <v>33 Protective service occupations</v>
      </c>
      <c r="P45" s="11">
        <f>'Occ T2'!H16</f>
        <v>-0.8409210227320596</v>
      </c>
      <c r="Q45" s="11">
        <f>'Occ T2'!J16</f>
        <v>2.7941963500285532</v>
      </c>
    </row>
    <row r="46" spans="1:17" x14ac:dyDescent="0.2">
      <c r="O46" s="10" t="str">
        <f>name!D13</f>
        <v>34 Culture, media and sports occupations</v>
      </c>
      <c r="P46" s="11">
        <f>'Occ T2'!H17</f>
        <v>-0.32648340668716358</v>
      </c>
      <c r="Q46" s="11">
        <f>'Occ T2'!J17</f>
        <v>8.1175404039527397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3.8613978621046812</v>
      </c>
      <c r="Q47" s="11">
        <f>'Occ T2'!J18</f>
        <v>31.508271590707253</v>
      </c>
    </row>
    <row r="48" spans="1:17" x14ac:dyDescent="0.2">
      <c r="O48" s="10" t="str">
        <f>name!D15</f>
        <v>41 Administrative occupations</v>
      </c>
      <c r="P48" s="11">
        <f>'Occ T2'!H19</f>
        <v>-2.7607071090094593</v>
      </c>
      <c r="Q48" s="11">
        <f>'Occ T2'!J19</f>
        <v>32.950821487798123</v>
      </c>
    </row>
    <row r="49" spans="15:17" x14ac:dyDescent="0.2">
      <c r="O49" s="10" t="str">
        <f>name!D16</f>
        <v>42 Secretarial and related occupations</v>
      </c>
      <c r="P49" s="11">
        <f>'Occ T2'!H20</f>
        <v>-5.7908359855308387</v>
      </c>
      <c r="Q49" s="11">
        <f>'Occ T2'!J20</f>
        <v>2.5414729158767528</v>
      </c>
    </row>
    <row r="50" spans="15:17" x14ac:dyDescent="0.2">
      <c r="O50" s="10" t="str">
        <f>name!D17</f>
        <v>51 Skilled agricultural and related trades</v>
      </c>
      <c r="P50" s="11">
        <f>'Occ T2'!H21</f>
        <v>1.1920946872212452</v>
      </c>
      <c r="Q50" s="11">
        <f>'Occ T2'!J21</f>
        <v>5.9052799712652861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-0.72147617185262547</v>
      </c>
      <c r="Q51" s="11">
        <f>'Occ T2'!J22</f>
        <v>8.3937495264103905</v>
      </c>
    </row>
    <row r="52" spans="15:17" x14ac:dyDescent="0.2">
      <c r="O52" s="10" t="str">
        <f>name!D19</f>
        <v>53 Skilled construction and building trades</v>
      </c>
      <c r="P52" s="11">
        <f>'Occ T2'!H23</f>
        <v>-1.9812501802364899</v>
      </c>
      <c r="Q52" s="11">
        <f>'Occ T2'!J23</f>
        <v>6.2977564071806711</v>
      </c>
    </row>
    <row r="53" spans="15:17" x14ac:dyDescent="0.2">
      <c r="O53" s="10" t="str">
        <f>name!D20</f>
        <v>54 Textiles, printing and other skilled trades</v>
      </c>
      <c r="P53" s="11">
        <f>'Occ T2'!H24</f>
        <v>2.592926413797219</v>
      </c>
      <c r="Q53" s="11">
        <f>'Occ T2'!J24</f>
        <v>10.781692006428067</v>
      </c>
    </row>
    <row r="54" spans="15:17" x14ac:dyDescent="0.2">
      <c r="O54" s="10" t="str">
        <f>name!D21</f>
        <v>61 Caring personal service occupations</v>
      </c>
      <c r="P54" s="11">
        <f>'Occ T2'!H25</f>
        <v>6.1601285952784863</v>
      </c>
      <c r="Q54" s="11">
        <f>'Occ T2'!J25</f>
        <v>42.860378798844799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-1.2186067890772314</v>
      </c>
      <c r="Q55" s="11">
        <f>'Occ T2'!J26</f>
        <v>9.2178259543394354</v>
      </c>
    </row>
    <row r="56" spans="15:17" x14ac:dyDescent="0.2">
      <c r="O56" s="10" t="str">
        <f>name!D23</f>
        <v>63 Community and civil enforcement occupations</v>
      </c>
      <c r="P56" s="11">
        <f>'Occ T2'!H27</f>
        <v>-0.19081738251210112</v>
      </c>
      <c r="Q56" s="11">
        <f>'Occ T2'!J27</f>
        <v>0.21949830057808051</v>
      </c>
    </row>
    <row r="57" spans="15:17" x14ac:dyDescent="0.2">
      <c r="O57" s="10" t="str">
        <f>name!D24</f>
        <v>71 Sales occupations</v>
      </c>
      <c r="P57" s="11">
        <f>'Occ T2'!H28</f>
        <v>-1.7799947736173607</v>
      </c>
      <c r="Q57" s="11">
        <f>'Occ T2'!J28</f>
        <v>20.269284621280974</v>
      </c>
    </row>
    <row r="58" spans="15:17" x14ac:dyDescent="0.2">
      <c r="O58" s="10" t="str">
        <f>name!D25</f>
        <v>72 Customer service occupations</v>
      </c>
      <c r="P58" s="11">
        <f>'Occ T2'!H29</f>
        <v>3.1125637869876144</v>
      </c>
      <c r="Q58" s="11">
        <f>'Occ T2'!J29</f>
        <v>10.07983349506458</v>
      </c>
    </row>
    <row r="59" spans="15:17" x14ac:dyDescent="0.2">
      <c r="O59" s="10" t="str">
        <f>name!D26</f>
        <v>81 Process, plant and machine operatives</v>
      </c>
      <c r="P59" s="11">
        <f>'Occ T2'!H30</f>
        <v>9.8881631747179455E-2</v>
      </c>
      <c r="Q59" s="11">
        <f>'Occ T2'!J30</f>
        <v>4.6089877750740982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-1.2312063817359551</v>
      </c>
      <c r="Q60" s="11">
        <f>'Occ T2'!J31</f>
        <v>12.408544042616258</v>
      </c>
    </row>
    <row r="61" spans="15:17" x14ac:dyDescent="0.2">
      <c r="O61" s="10" t="str">
        <f>name!D28</f>
        <v>91 Elementary trades and related occupations</v>
      </c>
      <c r="P61" s="11">
        <f>'Occ T2'!H32</f>
        <v>9.3036658083864854</v>
      </c>
      <c r="Q61" s="11">
        <f>'Occ T2'!J32</f>
        <v>16.509943864874042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-12.151865902325625</v>
      </c>
      <c r="Q62" s="11">
        <f>'Occ T2'!J33</f>
        <v>23.937753728115993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44.617999999999824</v>
      </c>
      <c r="Q64" s="11">
        <f>'Occ T2'!J35</f>
        <v>470.255162938213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Brighton and Hove East Sussex West Sussex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861.8910000000003</v>
      </c>
      <c r="C8" s="305">
        <f>SUM(C9:C17)</f>
        <v>879.06399999999974</v>
      </c>
      <c r="D8" s="305">
        <f>SUM(D9:D17)</f>
        <v>906.50900000000001</v>
      </c>
      <c r="E8" s="304"/>
      <c r="F8" s="305">
        <f>SUM(F9:F17)</f>
        <v>14.663552408682818</v>
      </c>
      <c r="G8" s="305">
        <f>SUM(G9:G17)</f>
        <v>16.934964309769438</v>
      </c>
      <c r="H8" s="305">
        <f>SUM(H9:H17)</f>
        <v>21.456057765801617</v>
      </c>
      <c r="I8" s="304"/>
      <c r="J8" s="305">
        <f>SUM(J9:J17)</f>
        <v>105.42863265988227</v>
      </c>
      <c r="K8" s="305">
        <f>SUM(K9:K17)</f>
        <v>121.77487614135201</v>
      </c>
      <c r="L8" s="305">
        <f>SUM(L9:L17)</f>
        <v>154.27982221391625</v>
      </c>
      <c r="M8" s="304"/>
      <c r="N8" s="305">
        <f>SUM(N9:N17)</f>
        <v>188.83328972891445</v>
      </c>
      <c r="O8" s="305">
        <f>SUM(O9:O17)</f>
        <v>201.86844591504007</v>
      </c>
      <c r="P8" s="305">
        <f>SUM(P9:P17)</f>
        <v>232.3169434629846</v>
      </c>
      <c r="Q8" s="306"/>
      <c r="R8" s="305">
        <f>SUM(R9:R17)</f>
        <v>53.348338260978188</v>
      </c>
      <c r="S8" s="305">
        <f>SUM(S9:S17)</f>
        <v>53.124232054127141</v>
      </c>
      <c r="T8" s="305">
        <f>SUM(T9:T17)</f>
        <v>58.778693228474886</v>
      </c>
      <c r="U8" s="306"/>
      <c r="V8" s="305">
        <f>SUM(V9:V17)</f>
        <v>53.107456531485425</v>
      </c>
      <c r="W8" s="305">
        <f>SUM(W9:W17)</f>
        <v>54.526347195685801</v>
      </c>
      <c r="X8" s="305">
        <f>SUM(X9:X17)</f>
        <v>62.092382380076351</v>
      </c>
      <c r="Y8" s="306"/>
      <c r="Z8" s="305">
        <f>SUM(Z9:Z17)</f>
        <v>176.05009218068562</v>
      </c>
      <c r="AA8" s="305">
        <f>SUM(AA9:AA17)</f>
        <v>172.24909594010671</v>
      </c>
      <c r="AB8" s="305">
        <f>SUM(AB9:AB17)</f>
        <v>171.37411108071728</v>
      </c>
      <c r="AC8" s="306"/>
      <c r="AD8" s="305">
        <f>SUM(AD9:AD17)</f>
        <v>152.39796436658057</v>
      </c>
      <c r="AE8" s="305">
        <f>SUM(AE9:AE17)</f>
        <v>148.18475165861841</v>
      </c>
      <c r="AF8" s="305">
        <f>SUM(AF9:AF17)</f>
        <v>125.0255578047515</v>
      </c>
      <c r="AG8" s="306"/>
      <c r="AH8" s="305">
        <f>SUM(AH9:AH17)</f>
        <v>89.725164159922372</v>
      </c>
      <c r="AI8" s="305">
        <f>SUM(AI9:AI17)</f>
        <v>83.780056285728008</v>
      </c>
      <c r="AJ8" s="305">
        <f>SUM(AJ9:AJ17)</f>
        <v>55.957444726173584</v>
      </c>
      <c r="AK8" s="306"/>
      <c r="AL8" s="305">
        <f>SUM(AL9:AL17)</f>
        <v>28.336509702868568</v>
      </c>
      <c r="AM8" s="305">
        <f>SUM(AM9:AM17)</f>
        <v>26.621230499572171</v>
      </c>
      <c r="AN8" s="305">
        <f>SUM(AN9:AN17)</f>
        <v>25.227987337103922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104.74398999941937</v>
      </c>
      <c r="C9" s="304">
        <f t="shared" ref="B9:D17" si="0">SUM(C21,C33,C51,C63,C75,C93)</f>
        <v>99.580645553921755</v>
      </c>
      <c r="D9" s="304">
        <f t="shared" si="0"/>
        <v>108.64353960918014</v>
      </c>
      <c r="E9" s="304"/>
      <c r="F9" s="304">
        <f t="shared" ref="F9:H17" si="1">SUM(F21,F33,F51,F63,F75,F93)</f>
        <v>1.6613470209731349</v>
      </c>
      <c r="G9" s="304">
        <f t="shared" si="1"/>
        <v>1.7588375955963107</v>
      </c>
      <c r="H9" s="304">
        <f t="shared" si="1"/>
        <v>2.3257511697707396</v>
      </c>
      <c r="I9" s="304"/>
      <c r="J9" s="304">
        <f t="shared" ref="J9:L17" si="2">SUM(J21,J33,J51,J63,J75,J93)</f>
        <v>14.303462929584702</v>
      </c>
      <c r="K9" s="304">
        <f t="shared" si="2"/>
        <v>14.930079517354473</v>
      </c>
      <c r="L9" s="304">
        <f t="shared" si="2"/>
        <v>19.385851625650709</v>
      </c>
      <c r="M9" s="304"/>
      <c r="N9" s="304">
        <f t="shared" ref="N9:P17" si="3">SUM(N21,N33,N51,N63,N75,N93)</f>
        <v>29.1907260609402</v>
      </c>
      <c r="O9" s="304">
        <f t="shared" si="3"/>
        <v>28.094083748263508</v>
      </c>
      <c r="P9" s="304">
        <f t="shared" si="3"/>
        <v>32.440348823007724</v>
      </c>
      <c r="Q9" s="306"/>
      <c r="R9" s="304">
        <f t="shared" ref="R9:T9" si="4">SUM(R21,R33,R51,R63,R75,R93)</f>
        <v>6.7897241961784953</v>
      </c>
      <c r="S9" s="304">
        <f t="shared" si="4"/>
        <v>6.3571586274469905</v>
      </c>
      <c r="T9" s="304">
        <f t="shared" si="4"/>
        <v>7.2811470887970895</v>
      </c>
      <c r="U9" s="306"/>
      <c r="V9" s="304">
        <f t="shared" ref="V9:X9" si="5">SUM(V21,V33,V51,V63,V75,V93)</f>
        <v>8.5092804133083071</v>
      </c>
      <c r="W9" s="304">
        <f t="shared" si="5"/>
        <v>7.8653280884487771</v>
      </c>
      <c r="X9" s="304">
        <f t="shared" si="5"/>
        <v>8.8810649962831754</v>
      </c>
      <c r="Y9" s="306"/>
      <c r="Z9" s="304">
        <f t="shared" ref="Z9:AB9" si="6">SUM(Z21,Z33,Z51,Z63,Z75,Z93)</f>
        <v>18.624537261804228</v>
      </c>
      <c r="AA9" s="304">
        <f t="shared" si="6"/>
        <v>16.456731172408588</v>
      </c>
      <c r="AB9" s="304">
        <f t="shared" si="6"/>
        <v>17.272035578636899</v>
      </c>
      <c r="AC9" s="306"/>
      <c r="AD9" s="304">
        <f>SUM(AD21,AD33,AD51,AD63,AD75,AD93)</f>
        <v>14.704546082165074</v>
      </c>
      <c r="AE9" s="304">
        <f t="shared" ref="AE9:AF9" si="7">SUM(AE21,AE33,AE51,AE63,AE75,AE93)</f>
        <v>13.402823634192355</v>
      </c>
      <c r="AF9" s="304">
        <f t="shared" si="7"/>
        <v>11.829453460230861</v>
      </c>
      <c r="AG9" s="306"/>
      <c r="AH9" s="304">
        <f t="shared" ref="AH9:AJ9" si="8">SUM(AH21,AH33,AH51,AH63,AH75,AH93)</f>
        <v>8.9630417765710604</v>
      </c>
      <c r="AI9" s="304">
        <f t="shared" si="8"/>
        <v>8.4680443725099437</v>
      </c>
      <c r="AJ9" s="304">
        <f t="shared" si="8"/>
        <v>6.4521765335322474</v>
      </c>
      <c r="AK9" s="306"/>
      <c r="AL9" s="304">
        <f t="shared" ref="AL9:AN9" si="9">SUM(AL21,AL33,AL51,AL63,AL75,AL93)</f>
        <v>1.9973242578941606</v>
      </c>
      <c r="AM9" s="304">
        <f t="shared" si="9"/>
        <v>2.2475587977008153</v>
      </c>
      <c r="AN9" s="304">
        <f t="shared" si="9"/>
        <v>2.7757103332707049</v>
      </c>
    </row>
    <row r="10" spans="1:40" x14ac:dyDescent="0.2">
      <c r="A10" s="13" t="str">
        <f>name!E5</f>
        <v>Professional occupations</v>
      </c>
      <c r="B10" s="304">
        <f t="shared" si="0"/>
        <v>195.01931629799083</v>
      </c>
      <c r="C10" s="304">
        <f t="shared" si="0"/>
        <v>208.20360720402309</v>
      </c>
      <c r="D10" s="304">
        <f t="shared" si="0"/>
        <v>225.9384582028456</v>
      </c>
      <c r="E10" s="304"/>
      <c r="F10" s="304">
        <f t="shared" si="1"/>
        <v>10.18542742632774</v>
      </c>
      <c r="G10" s="304">
        <f t="shared" si="1"/>
        <v>11.814108721260473</v>
      </c>
      <c r="H10" s="304">
        <f t="shared" si="1"/>
        <v>14.533349144042191</v>
      </c>
      <c r="I10" s="304"/>
      <c r="J10" s="304">
        <f t="shared" si="2"/>
        <v>55.188270275546358</v>
      </c>
      <c r="K10" s="304">
        <f t="shared" si="2"/>
        <v>63.454416981432189</v>
      </c>
      <c r="L10" s="304">
        <f t="shared" si="2"/>
        <v>77.341312259793469</v>
      </c>
      <c r="M10" s="304"/>
      <c r="N10" s="304">
        <f t="shared" si="3"/>
        <v>67.41179584872657</v>
      </c>
      <c r="O10" s="304">
        <f t="shared" si="3"/>
        <v>69.922452325451616</v>
      </c>
      <c r="P10" s="304">
        <f t="shared" si="3"/>
        <v>73.472389640959065</v>
      </c>
      <c r="Q10" s="306"/>
      <c r="R10" s="304">
        <f t="shared" ref="R10:T10" si="10">SUM(R22,R34,R52,R64,R76,R94)</f>
        <v>9.9282733815991193</v>
      </c>
      <c r="S10" s="304">
        <f t="shared" si="10"/>
        <v>7.656628664122457</v>
      </c>
      <c r="T10" s="304">
        <f t="shared" si="10"/>
        <v>6.7105163156995973</v>
      </c>
      <c r="U10" s="306"/>
      <c r="V10" s="304">
        <f t="shared" ref="V10:X10" si="11">SUM(V22,V34,V52,V64,V76,V94)</f>
        <v>10.065522241131397</v>
      </c>
      <c r="W10" s="304">
        <f t="shared" si="11"/>
        <v>10.506449363564943</v>
      </c>
      <c r="X10" s="304">
        <f t="shared" si="11"/>
        <v>11.072192097475913</v>
      </c>
      <c r="Y10" s="306"/>
      <c r="Z10" s="304">
        <f t="shared" ref="Z10:AB10" si="12">SUM(Z22,Z34,Z52,Z64,Z76,Z94)</f>
        <v>20.089565663387958</v>
      </c>
      <c r="AA10" s="304">
        <f t="shared" si="12"/>
        <v>20.892235743371206</v>
      </c>
      <c r="AB10" s="304">
        <f t="shared" si="12"/>
        <v>21.942120850112072</v>
      </c>
      <c r="AC10" s="306"/>
      <c r="AD10" s="304">
        <f t="shared" ref="AD10:AF10" si="13">SUM(AD22,AD34,AD52,AD64,AD76,AD94)</f>
        <v>13.11329637882185</v>
      </c>
      <c r="AE10" s="304">
        <f t="shared" si="13"/>
        <v>13.623360173260917</v>
      </c>
      <c r="AF10" s="304">
        <f t="shared" si="13"/>
        <v>12.000562411280047</v>
      </c>
      <c r="AG10" s="306"/>
      <c r="AH10" s="304">
        <f t="shared" ref="AH10:AJ10" si="14">SUM(AH22,AH34,AH52,AH64,AH76,AH94)</f>
        <v>7.4043431171809475</v>
      </c>
      <c r="AI10" s="304">
        <f t="shared" si="14"/>
        <v>7.9681056103104613</v>
      </c>
      <c r="AJ10" s="304">
        <f t="shared" si="14"/>
        <v>5.4248804915706454</v>
      </c>
      <c r="AK10" s="306"/>
      <c r="AL10" s="304">
        <f t="shared" ref="AL10:AN10" si="15">SUM(AL22,AL34,AL52,AL64,AL76,AL94)</f>
        <v>1.6328219652688913</v>
      </c>
      <c r="AM10" s="304">
        <f t="shared" si="15"/>
        <v>2.3658496212488145</v>
      </c>
      <c r="AN10" s="304">
        <f t="shared" si="15"/>
        <v>3.4411349919126346</v>
      </c>
    </row>
    <row r="11" spans="1:40" x14ac:dyDescent="0.2">
      <c r="A11" s="13" t="str">
        <f>name!E6</f>
        <v>Associate professional occupations</v>
      </c>
      <c r="B11" s="304">
        <f>SUM(B23,B35,B53,B65,B77,B95)</f>
        <v>121.79692782444997</v>
      </c>
      <c r="C11" s="304">
        <f t="shared" si="0"/>
        <v>127.5215763308009</v>
      </c>
      <c r="D11" s="304">
        <f>SUM(D23,D35,D53,D65,D77,D95)</f>
        <v>136.96273606231375</v>
      </c>
      <c r="E11" s="304"/>
      <c r="F11" s="304">
        <f t="shared" si="1"/>
        <v>1.6473623691315553</v>
      </c>
      <c r="G11" s="304">
        <f t="shared" si="1"/>
        <v>1.9205509519263209</v>
      </c>
      <c r="H11" s="304">
        <f t="shared" si="1"/>
        <v>2.5996804645499463</v>
      </c>
      <c r="I11" s="304"/>
      <c r="J11" s="304">
        <f t="shared" si="2"/>
        <v>17.831752613718582</v>
      </c>
      <c r="K11" s="304">
        <f t="shared" si="2"/>
        <v>20.758877242483667</v>
      </c>
      <c r="L11" s="304">
        <f t="shared" si="2"/>
        <v>26.640457543949775</v>
      </c>
      <c r="M11" s="304"/>
      <c r="N11" s="304">
        <f t="shared" si="3"/>
        <v>36.557385180643379</v>
      </c>
      <c r="O11" s="304">
        <f t="shared" si="3"/>
        <v>39.53879861680722</v>
      </c>
      <c r="P11" s="304">
        <f t="shared" si="3"/>
        <v>45.054385174632429</v>
      </c>
      <c r="Q11" s="306"/>
      <c r="R11" s="304">
        <f t="shared" ref="R11:T11" si="16">SUM(R23,R35,R53,R65,R77,R95)</f>
        <v>9.6734577730530162</v>
      </c>
      <c r="S11" s="304">
        <f t="shared" si="16"/>
        <v>9.9278998599386163</v>
      </c>
      <c r="T11" s="304">
        <f t="shared" si="16"/>
        <v>10.097934286127476</v>
      </c>
      <c r="U11" s="306"/>
      <c r="V11" s="304">
        <f t="shared" ref="V11:X11" si="17">SUM(V23,V35,V53,V65,V77,V95)</f>
        <v>8.4748229195333522</v>
      </c>
      <c r="W11" s="304">
        <f t="shared" si="17"/>
        <v>8.3328962797985344</v>
      </c>
      <c r="X11" s="304">
        <f t="shared" si="17"/>
        <v>9.038813410642085</v>
      </c>
      <c r="Y11" s="306"/>
      <c r="Z11" s="304">
        <f t="shared" ref="Z11:AB11" si="18">SUM(Z23,Z35,Z53,Z65,Z77,Z95)</f>
        <v>21.565062531138413</v>
      </c>
      <c r="AA11" s="304">
        <f t="shared" si="18"/>
        <v>21.466664698270389</v>
      </c>
      <c r="AB11" s="304">
        <f t="shared" si="18"/>
        <v>21.825890344324769</v>
      </c>
      <c r="AC11" s="306"/>
      <c r="AD11" s="304">
        <f t="shared" ref="AD11:AF11" si="19">SUM(AD23,AD35,AD53,AD65,AD77,AD95)</f>
        <v>15.62077271265116</v>
      </c>
      <c r="AE11" s="304">
        <f t="shared" si="19"/>
        <v>15.414795044991948</v>
      </c>
      <c r="AF11" s="304">
        <f t="shared" si="19"/>
        <v>13.065793199644476</v>
      </c>
      <c r="AG11" s="306"/>
      <c r="AH11" s="304">
        <f t="shared" ref="AH11:AJ11" si="20">SUM(AH23,AH35,AH53,AH65,AH77,AH95)</f>
        <v>8.5392148817088724</v>
      </c>
      <c r="AI11" s="304">
        <f t="shared" si="20"/>
        <v>8.0178875737718336</v>
      </c>
      <c r="AJ11" s="304">
        <f t="shared" si="20"/>
        <v>5.5613505948606923</v>
      </c>
      <c r="AK11" s="306"/>
      <c r="AL11" s="304">
        <f t="shared" ref="AL11:AN11" si="21">SUM(AL23,AL35,AL53,AL65,AL77,AL95)</f>
        <v>1.8870968428716406</v>
      </c>
      <c r="AM11" s="304">
        <f t="shared" si="21"/>
        <v>2.143206062812371</v>
      </c>
      <c r="AN11" s="304">
        <f t="shared" si="21"/>
        <v>3.0784310435820847</v>
      </c>
    </row>
    <row r="12" spans="1:40" x14ac:dyDescent="0.2">
      <c r="A12" s="13" t="str">
        <f>name!E7</f>
        <v>Administrative and secretarial occupations</v>
      </c>
      <c r="B12" s="304">
        <f t="shared" si="0"/>
        <v>89.633188926323569</v>
      </c>
      <c r="C12" s="304">
        <f t="shared" si="0"/>
        <v>89.118566964164003</v>
      </c>
      <c r="D12" s="304">
        <f t="shared" si="0"/>
        <v>81.08164583178322</v>
      </c>
      <c r="E12" s="304"/>
      <c r="F12" s="304">
        <f t="shared" si="1"/>
        <v>0.52957155021117697</v>
      </c>
      <c r="G12" s="304">
        <f t="shared" si="1"/>
        <v>0.66725307998896899</v>
      </c>
      <c r="H12" s="304">
        <f t="shared" si="1"/>
        <v>0.97019794512429791</v>
      </c>
      <c r="I12" s="304"/>
      <c r="J12" s="304">
        <f t="shared" si="2"/>
        <v>6.2246104294219968</v>
      </c>
      <c r="K12" s="304">
        <f t="shared" si="2"/>
        <v>7.9040374258791157</v>
      </c>
      <c r="L12" s="304">
        <f t="shared" si="2"/>
        <v>10.32309140716885</v>
      </c>
      <c r="M12" s="304"/>
      <c r="N12" s="304">
        <f t="shared" si="3"/>
        <v>18.149528530111475</v>
      </c>
      <c r="O12" s="304">
        <f t="shared" si="3"/>
        <v>21.371167625396765</v>
      </c>
      <c r="P12" s="304">
        <f t="shared" si="3"/>
        <v>26.691386898657132</v>
      </c>
      <c r="Q12" s="306"/>
      <c r="R12" s="304">
        <f t="shared" ref="R12:T12" si="22">SUM(R24,R36,R54,R66,R78,R96)</f>
        <v>7.5323826861624816</v>
      </c>
      <c r="S12" s="304">
        <f t="shared" si="22"/>
        <v>8.5544226325343544</v>
      </c>
      <c r="T12" s="304">
        <f t="shared" si="22"/>
        <v>10.036954615721543</v>
      </c>
      <c r="U12" s="306"/>
      <c r="V12" s="304">
        <f t="shared" ref="V12:X12" si="23">SUM(V24,V36,V54,V66,V78,V96)</f>
        <v>6.3394663416715522</v>
      </c>
      <c r="W12" s="304">
        <f t="shared" si="23"/>
        <v>6.7909136871355766</v>
      </c>
      <c r="X12" s="304">
        <f t="shared" si="23"/>
        <v>7.654220530138649</v>
      </c>
      <c r="Y12" s="306"/>
      <c r="Z12" s="304">
        <f t="shared" ref="Z12:AA12" si="24">SUM(Z24,Z36,Z54,Z66,Z78,Z96)</f>
        <v>19.172475322569746</v>
      </c>
      <c r="AA12" s="304">
        <f t="shared" si="24"/>
        <v>18.126463227699279</v>
      </c>
      <c r="AB12" s="304">
        <f>SUM(AB24,AB36,AB54,AB66,AB78,AB96)</f>
        <v>12.156161829050308</v>
      </c>
      <c r="AC12" s="306"/>
      <c r="AD12" s="304">
        <f t="shared" ref="AD12:AE12" si="25">SUM(AD24,AD36,AD54,AD66,AD78,AD96)</f>
        <v>19.173599011870884</v>
      </c>
      <c r="AE12" s="304">
        <f t="shared" si="25"/>
        <v>17.226310267287715</v>
      </c>
      <c r="AF12" s="304">
        <f>SUM(AF24,AF36,AF54,AF66,AF78,AF96)</f>
        <v>10.093866618172514</v>
      </c>
      <c r="AG12" s="306"/>
      <c r="AH12" s="304">
        <f t="shared" ref="AH12:AI12" si="26">SUM(AH24,AH36,AH54,AH66,AH78,AH96)</f>
        <v>10.154763360283209</v>
      </c>
      <c r="AI12" s="304">
        <f t="shared" si="26"/>
        <v>6.6461635272709367</v>
      </c>
      <c r="AJ12" s="304">
        <f>SUM(AJ24,AJ36,AJ54,AJ66,AJ78,AJ96)</f>
        <v>1.8720631919727622</v>
      </c>
      <c r="AK12" s="306"/>
      <c r="AL12" s="304">
        <f t="shared" ref="AL12:AM12" si="27">SUM(AL24,AL36,AL54,AL66,AL78,AL96)</f>
        <v>2.3567916940210405</v>
      </c>
      <c r="AM12" s="304">
        <f t="shared" si="27"/>
        <v>1.8318354909713115</v>
      </c>
      <c r="AN12" s="304">
        <f>SUM(AN24,AN36,AN54,AN66,AN78,AN96)</f>
        <v>1.283702795777161</v>
      </c>
    </row>
    <row r="13" spans="1:40" x14ac:dyDescent="0.2">
      <c r="A13" s="13" t="str">
        <f>name!E8</f>
        <v>Skilled trades occupations</v>
      </c>
      <c r="B13" s="304">
        <f t="shared" si="0"/>
        <v>69.557837600251403</v>
      </c>
      <c r="C13" s="304">
        <f t="shared" si="0"/>
        <v>71.665630076935585</v>
      </c>
      <c r="D13" s="304">
        <f t="shared" si="0"/>
        <v>70.640132349180718</v>
      </c>
      <c r="E13" s="304"/>
      <c r="F13" s="304">
        <f t="shared" si="1"/>
        <v>0.14622371859458216</v>
      </c>
      <c r="G13" s="304">
        <f t="shared" si="1"/>
        <v>0.18384767222780224</v>
      </c>
      <c r="H13" s="304">
        <f t="shared" si="1"/>
        <v>0.24385296932416226</v>
      </c>
      <c r="I13" s="304"/>
      <c r="J13" s="304">
        <f t="shared" si="2"/>
        <v>1.7409754765775221</v>
      </c>
      <c r="K13" s="304">
        <f t="shared" si="2"/>
        <v>2.2052603637862886</v>
      </c>
      <c r="L13" s="304">
        <f t="shared" si="2"/>
        <v>3.3148524170200351</v>
      </c>
      <c r="M13" s="304"/>
      <c r="N13" s="304">
        <f t="shared" si="3"/>
        <v>5.5573061799582701</v>
      </c>
      <c r="O13" s="304">
        <f t="shared" si="3"/>
        <v>6.5120136164813704</v>
      </c>
      <c r="P13" s="304">
        <f t="shared" si="3"/>
        <v>8.4737932296295071</v>
      </c>
      <c r="Q13" s="306"/>
      <c r="R13" s="304">
        <f t="shared" ref="R13:T13" si="28">SUM(R25,R37,R55,R67,R79,R97)</f>
        <v>2.376610779420564</v>
      </c>
      <c r="S13" s="304">
        <f t="shared" si="28"/>
        <v>2.5996223540698256</v>
      </c>
      <c r="T13" s="304">
        <f t="shared" si="28"/>
        <v>3.2425459362923292</v>
      </c>
      <c r="U13" s="306"/>
      <c r="V13" s="304">
        <f t="shared" ref="V13:X13" si="29">SUM(V25,V37,V55,V67,V79,V97)</f>
        <v>4.6125237978877065</v>
      </c>
      <c r="W13" s="304">
        <f t="shared" si="29"/>
        <v>4.8887166956917634</v>
      </c>
      <c r="X13" s="304">
        <f t="shared" si="29"/>
        <v>5.8414361251689648</v>
      </c>
      <c r="Y13" s="306"/>
      <c r="Z13" s="304">
        <f t="shared" ref="Z13:AB13" si="30">SUM(Z25,Z37,Z55,Z67,Z79,Z97)</f>
        <v>22.858924845999663</v>
      </c>
      <c r="AA13" s="304">
        <f t="shared" si="30"/>
        <v>22.724791960600538</v>
      </c>
      <c r="AB13" s="304">
        <f t="shared" si="30"/>
        <v>21.944611121824817</v>
      </c>
      <c r="AC13" s="306"/>
      <c r="AD13" s="304">
        <f t="shared" ref="AD13:AF13" si="31">SUM(AD25,AD37,AD55,AD67,AD79,AD97)</f>
        <v>17.701303661680601</v>
      </c>
      <c r="AE13" s="304">
        <f t="shared" si="31"/>
        <v>17.733161877691852</v>
      </c>
      <c r="AF13" s="304">
        <f t="shared" si="31"/>
        <v>16.287946038545044</v>
      </c>
      <c r="AG13" s="306"/>
      <c r="AH13" s="304">
        <f t="shared" ref="AH13:AJ13" si="32">SUM(AH25,AH37,AH55,AH67,AH79,AH97)</f>
        <v>10.407292187940774</v>
      </c>
      <c r="AI13" s="304">
        <f t="shared" si="32"/>
        <v>11.015954936290374</v>
      </c>
      <c r="AJ13" s="304">
        <f t="shared" si="32"/>
        <v>9.1929062876708105</v>
      </c>
      <c r="AK13" s="306"/>
      <c r="AL13" s="304">
        <f t="shared" ref="AL13:AN13" si="33">SUM(AL25,AL37,AL55,AL67,AL79,AL97)</f>
        <v>4.1566769521917193</v>
      </c>
      <c r="AM13" s="304">
        <f t="shared" si="33"/>
        <v>3.8022606000957557</v>
      </c>
      <c r="AN13" s="304">
        <f t="shared" si="33"/>
        <v>2.0981882237050424</v>
      </c>
    </row>
    <row r="14" spans="1:40" x14ac:dyDescent="0.2">
      <c r="A14" s="13" t="str">
        <f>name!E9</f>
        <v>Caring, leisure and other service occupations</v>
      </c>
      <c r="B14" s="304">
        <f t="shared" si="0"/>
        <v>86.334219243687542</v>
      </c>
      <c r="C14" s="304">
        <f t="shared" si="0"/>
        <v>86.887553525016898</v>
      </c>
      <c r="D14" s="304">
        <f t="shared" si="0"/>
        <v>91.084923667376614</v>
      </c>
      <c r="E14" s="304"/>
      <c r="F14" s="304">
        <f t="shared" si="1"/>
        <v>0.11009169142111955</v>
      </c>
      <c r="G14" s="304">
        <f t="shared" si="1"/>
        <v>0.13824653063371622</v>
      </c>
      <c r="H14" s="304">
        <f t="shared" si="1"/>
        <v>0.18678184062055334</v>
      </c>
      <c r="I14" s="304"/>
      <c r="J14" s="304">
        <f t="shared" si="2"/>
        <v>3.802017993179124</v>
      </c>
      <c r="K14" s="304">
        <f t="shared" si="2"/>
        <v>4.8415018890203338</v>
      </c>
      <c r="L14" s="304">
        <f t="shared" si="2"/>
        <v>6.4329235211545175</v>
      </c>
      <c r="M14" s="304"/>
      <c r="N14" s="304">
        <f t="shared" si="3"/>
        <v>11.371612614514078</v>
      </c>
      <c r="O14" s="304">
        <f t="shared" si="3"/>
        <v>13.00045724146854</v>
      </c>
      <c r="P14" s="304">
        <f t="shared" si="3"/>
        <v>15.683503331738763</v>
      </c>
      <c r="Q14" s="306"/>
      <c r="R14" s="304">
        <f>SUM(R26,R38,R56,R68,R80,R98)</f>
        <v>8.5390188321284199</v>
      </c>
      <c r="S14" s="304">
        <f t="shared" ref="S14:T14" si="34">SUM(S26,S38,S56,S68,S80,S98)</f>
        <v>8.5739984493660479</v>
      </c>
      <c r="T14" s="304">
        <f t="shared" si="34"/>
        <v>9.3801333221047045</v>
      </c>
      <c r="U14" s="306"/>
      <c r="V14" s="304">
        <f t="shared" ref="V14:X14" si="35">SUM(V26,V38,V56,V68,V80,V98)</f>
        <v>6.3651059178398226</v>
      </c>
      <c r="W14" s="304">
        <f t="shared" si="35"/>
        <v>6.5677079292770504</v>
      </c>
      <c r="X14" s="304">
        <f t="shared" si="35"/>
        <v>7.7109397727956122</v>
      </c>
      <c r="Y14" s="306"/>
      <c r="Z14" s="304">
        <f t="shared" ref="Z14:AB14" si="36">SUM(Z26,Z38,Z56,Z68,Z80,Z98)</f>
        <v>28.885096689575175</v>
      </c>
      <c r="AA14" s="304">
        <f t="shared" si="36"/>
        <v>28.662446020148188</v>
      </c>
      <c r="AB14" s="304">
        <f t="shared" si="36"/>
        <v>30.981287265653556</v>
      </c>
      <c r="AC14" s="306"/>
      <c r="AD14" s="304">
        <f t="shared" ref="AD14:AF14" si="37">SUM(AD26,AD38,AD56,AD68,AD80,AD98)</f>
        <v>20.054829979173501</v>
      </c>
      <c r="AE14" s="304">
        <f t="shared" si="37"/>
        <v>18.793588134711378</v>
      </c>
      <c r="AF14" s="304">
        <f t="shared" si="37"/>
        <v>15.532699500259302</v>
      </c>
      <c r="AG14" s="306"/>
      <c r="AH14" s="304">
        <f t="shared" ref="AH14:AJ14" si="38">SUM(AH26,AH38,AH56,AH68,AH80,AH98)</f>
        <v>5.6283624410698643</v>
      </c>
      <c r="AI14" s="304">
        <f t="shared" si="38"/>
        <v>4.9253060046648622</v>
      </c>
      <c r="AJ14" s="304">
        <f t="shared" si="38"/>
        <v>3.76311485926621</v>
      </c>
      <c r="AK14" s="306"/>
      <c r="AL14" s="304">
        <f t="shared" ref="AL14:AN14" si="39">SUM(AL26,AL38,AL56,AL68,AL80,AL98)</f>
        <v>1.5780830847864304</v>
      </c>
      <c r="AM14" s="304">
        <f t="shared" si="39"/>
        <v>1.3843013257267809</v>
      </c>
      <c r="AN14" s="304">
        <f t="shared" si="39"/>
        <v>1.4135402537834059</v>
      </c>
    </row>
    <row r="15" spans="1:40" x14ac:dyDescent="0.2">
      <c r="A15" s="13" t="str">
        <f>name!E10</f>
        <v>Sales and customer service occupations</v>
      </c>
      <c r="B15" s="304">
        <f t="shared" si="0"/>
        <v>64.506940657006027</v>
      </c>
      <c r="C15" s="304">
        <f t="shared" si="0"/>
        <v>65.483655911217127</v>
      </c>
      <c r="D15" s="304">
        <f t="shared" si="0"/>
        <v>65.839509670376302</v>
      </c>
      <c r="E15" s="304"/>
      <c r="F15" s="304">
        <f t="shared" si="1"/>
        <v>0.19242649887059798</v>
      </c>
      <c r="G15" s="304">
        <f t="shared" si="1"/>
        <v>0.22979258505157471</v>
      </c>
      <c r="H15" s="304">
        <f t="shared" si="1"/>
        <v>0.29963963994502862</v>
      </c>
      <c r="I15" s="304"/>
      <c r="J15" s="304">
        <f t="shared" si="2"/>
        <v>2.8925792947555662</v>
      </c>
      <c r="K15" s="304">
        <f t="shared" si="2"/>
        <v>3.5414649771887152</v>
      </c>
      <c r="L15" s="304">
        <f t="shared" si="2"/>
        <v>5.0052643232145408</v>
      </c>
      <c r="M15" s="304"/>
      <c r="N15" s="304">
        <f t="shared" si="3"/>
        <v>10.092954465803185</v>
      </c>
      <c r="O15" s="304">
        <f t="shared" si="3"/>
        <v>11.356172633460091</v>
      </c>
      <c r="P15" s="304">
        <f t="shared" si="3"/>
        <v>14.504163649216617</v>
      </c>
      <c r="Q15" s="306"/>
      <c r="R15" s="304">
        <f t="shared" ref="R15:T15" si="40">SUM(R27,R39,R57,R69,R81,R99)</f>
        <v>3.2471688664122302</v>
      </c>
      <c r="S15" s="304">
        <f t="shared" si="40"/>
        <v>3.4881720550943136</v>
      </c>
      <c r="T15" s="304">
        <f t="shared" si="40"/>
        <v>4.2214946607736223</v>
      </c>
      <c r="U15" s="306"/>
      <c r="V15" s="304">
        <f t="shared" ref="V15:X15" si="41">SUM(V27,V39,V57,V69,V81,V99)</f>
        <v>2.8419365873799212</v>
      </c>
      <c r="W15" s="304">
        <f t="shared" si="41"/>
        <v>2.9579962822163548</v>
      </c>
      <c r="X15" s="304">
        <f t="shared" si="41"/>
        <v>3.4923845140767771</v>
      </c>
      <c r="Y15" s="306"/>
      <c r="Z15" s="304">
        <f t="shared" ref="Z15:AB15" si="42">SUM(Z27,Z39,Z57,Z69,Z81,Z99)</f>
        <v>17.757302690935557</v>
      </c>
      <c r="AA15" s="304">
        <f t="shared" si="42"/>
        <v>17.765562956082867</v>
      </c>
      <c r="AB15" s="304">
        <f t="shared" si="42"/>
        <v>18.559426092714077</v>
      </c>
      <c r="AC15" s="306"/>
      <c r="AD15" s="304">
        <f t="shared" ref="AD15:AF15" si="43">SUM(AD27,AD39,AD57,AD69,AD81,AD99)</f>
        <v>15.220583199810099</v>
      </c>
      <c r="AE15" s="304">
        <f t="shared" si="43"/>
        <v>14.906795592220742</v>
      </c>
      <c r="AF15" s="304">
        <f t="shared" si="43"/>
        <v>12.737355745133854</v>
      </c>
      <c r="AG15" s="306"/>
      <c r="AH15" s="304">
        <f t="shared" ref="AH15:AJ15" si="44">SUM(AH27,AH39,AH57,AH69,AH81,AH99)</f>
        <v>9.0588978580943458</v>
      </c>
      <c r="AI15" s="304">
        <f t="shared" si="44"/>
        <v>8.1591901500663102</v>
      </c>
      <c r="AJ15" s="304">
        <f t="shared" si="44"/>
        <v>4.2080999761712574</v>
      </c>
      <c r="AK15" s="306"/>
      <c r="AL15" s="304">
        <f t="shared" ref="AL15:AN15" si="45">SUM(AL27,AL39,AL57,AL69,AL81,AL99)</f>
        <v>3.2030911949445202</v>
      </c>
      <c r="AM15" s="304">
        <f t="shared" si="45"/>
        <v>3.078508679836168</v>
      </c>
      <c r="AN15" s="304">
        <f t="shared" si="45"/>
        <v>2.8116810691305405</v>
      </c>
    </row>
    <row r="16" spans="1:40" x14ac:dyDescent="0.2">
      <c r="A16" s="13" t="str">
        <f>name!E11</f>
        <v>Process, plant and machine operatives</v>
      </c>
      <c r="B16" s="304">
        <f t="shared" si="0"/>
        <v>37.987765638411759</v>
      </c>
      <c r="C16" s="304">
        <f t="shared" si="0"/>
        <v>38.318623804540493</v>
      </c>
      <c r="D16" s="304">
        <f t="shared" si="0"/>
        <v>36.85544088842299</v>
      </c>
      <c r="E16" s="304"/>
      <c r="F16" s="304">
        <f t="shared" si="1"/>
        <v>0.12000167129842011</v>
      </c>
      <c r="G16" s="304">
        <f t="shared" si="1"/>
        <v>0.14745944803250927</v>
      </c>
      <c r="H16" s="304">
        <f t="shared" si="1"/>
        <v>0.20598950001822969</v>
      </c>
      <c r="I16" s="304"/>
      <c r="J16" s="304">
        <f t="shared" si="2"/>
        <v>0.8920007065036154</v>
      </c>
      <c r="K16" s="304">
        <f t="shared" si="2"/>
        <v>1.0647929430236702</v>
      </c>
      <c r="L16" s="304">
        <f t="shared" si="2"/>
        <v>1.5134373974646231</v>
      </c>
      <c r="M16" s="304"/>
      <c r="N16" s="304">
        <f t="shared" si="3"/>
        <v>2.2149744122092487</v>
      </c>
      <c r="O16" s="304">
        <f t="shared" si="3"/>
        <v>2.6021501016354787</v>
      </c>
      <c r="P16" s="304">
        <f t="shared" si="3"/>
        <v>3.651673999726285</v>
      </c>
      <c r="Q16" s="306"/>
      <c r="R16" s="304">
        <f t="shared" ref="R16:T16" si="46">SUM(R28,R40,R58,R70,R82,R100)</f>
        <v>1.0008004767764866</v>
      </c>
      <c r="S16" s="304">
        <f t="shared" si="46"/>
        <v>1.156701591270064</v>
      </c>
      <c r="T16" s="304">
        <f t="shared" si="46"/>
        <v>1.5233610880155388</v>
      </c>
      <c r="U16" s="306"/>
      <c r="V16" s="304">
        <f t="shared" ref="V16:X16" si="47">SUM(V28,V40,V58,V70,V82,V100)</f>
        <v>1.8413376157520147</v>
      </c>
      <c r="W16" s="304">
        <f t="shared" si="47"/>
        <v>1.9717749737348509</v>
      </c>
      <c r="X16" s="304">
        <f t="shared" si="47"/>
        <v>2.3346361117441239</v>
      </c>
      <c r="Y16" s="306"/>
      <c r="Z16" s="304">
        <f t="shared" ref="Z16:AB16" si="48">SUM(Z28,Z40,Z58,Z70,Z82,Z100)</f>
        <v>8.8014106725625343</v>
      </c>
      <c r="AA16" s="304">
        <f t="shared" si="48"/>
        <v>9.3114222895310235</v>
      </c>
      <c r="AB16" s="304">
        <f t="shared" si="48"/>
        <v>10.165166963430577</v>
      </c>
      <c r="AC16" s="306"/>
      <c r="AD16" s="304">
        <f t="shared" ref="AD16:AF16" si="49">SUM(AD28,AD40,AD58,AD70,AD82,AD100)</f>
        <v>11.072941452672284</v>
      </c>
      <c r="AE16" s="304">
        <f t="shared" si="49"/>
        <v>11.358068174929615</v>
      </c>
      <c r="AF16" s="304">
        <f t="shared" si="49"/>
        <v>10.380229303819442</v>
      </c>
      <c r="AG16" s="306"/>
      <c r="AH16" s="304">
        <f t="shared" ref="AH16:AJ16" si="50">SUM(AH28,AH40,AH58,AH70,AH82,AH100)</f>
        <v>8.5393691298913659</v>
      </c>
      <c r="AI16" s="304">
        <f t="shared" si="50"/>
        <v>7.8019248010058311</v>
      </c>
      <c r="AJ16" s="304">
        <f t="shared" si="50"/>
        <v>4.9768341079837342</v>
      </c>
      <c r="AK16" s="306"/>
      <c r="AL16" s="304">
        <f t="shared" ref="AL16:AN16" si="51">SUM(AL28,AL40,AL58,AL70,AL82,AL100)</f>
        <v>3.5049295007457881</v>
      </c>
      <c r="AM16" s="304">
        <f t="shared" si="51"/>
        <v>2.9043294813774487</v>
      </c>
      <c r="AN16" s="304">
        <f t="shared" si="51"/>
        <v>2.1041124162204334</v>
      </c>
    </row>
    <row r="17" spans="1:40" x14ac:dyDescent="0.2">
      <c r="A17" s="13" t="str">
        <f>name!E12</f>
        <v>Elementary occupations</v>
      </c>
      <c r="B17" s="304">
        <f t="shared" si="0"/>
        <v>92.310813812459912</v>
      </c>
      <c r="C17" s="304">
        <f t="shared" si="0"/>
        <v>92.284140629379891</v>
      </c>
      <c r="D17" s="304">
        <f t="shared" si="0"/>
        <v>89.462613718520586</v>
      </c>
      <c r="E17" s="304"/>
      <c r="F17" s="304">
        <f t="shared" si="1"/>
        <v>7.1100461854492036E-2</v>
      </c>
      <c r="G17" s="304">
        <f t="shared" si="1"/>
        <v>7.4867725051764436E-2</v>
      </c>
      <c r="H17" s="304">
        <f t="shared" si="1"/>
        <v>9.0815092406465459E-2</v>
      </c>
      <c r="I17" s="304"/>
      <c r="J17" s="304">
        <f t="shared" si="2"/>
        <v>2.5529629405948215</v>
      </c>
      <c r="K17" s="304">
        <f t="shared" si="2"/>
        <v>3.0744448011835628</v>
      </c>
      <c r="L17" s="304">
        <f t="shared" si="2"/>
        <v>4.3226317184996974</v>
      </c>
      <c r="M17" s="304"/>
      <c r="N17" s="304">
        <f t="shared" si="3"/>
        <v>8.2870064360080793</v>
      </c>
      <c r="O17" s="304">
        <f t="shared" si="3"/>
        <v>9.471150006075483</v>
      </c>
      <c r="P17" s="304">
        <f t="shared" si="3"/>
        <v>12.345298715417073</v>
      </c>
      <c r="Q17" s="306"/>
      <c r="R17" s="304">
        <f t="shared" ref="R17:T17" si="52">SUM(R29,R41,R59,R71,R83,R101)</f>
        <v>4.2609012692473645</v>
      </c>
      <c r="S17" s="304">
        <f t="shared" si="52"/>
        <v>4.8096278202844855</v>
      </c>
      <c r="T17" s="304">
        <f t="shared" si="52"/>
        <v>6.28460591494298</v>
      </c>
      <c r="U17" s="306"/>
      <c r="V17" s="304">
        <f t="shared" ref="V17:X17" si="53">SUM(V29,V41,V59,V71,V83,V101)</f>
        <v>4.0574606969813587</v>
      </c>
      <c r="W17" s="304">
        <f t="shared" si="53"/>
        <v>4.6445638958179432</v>
      </c>
      <c r="X17" s="304">
        <f t="shared" si="53"/>
        <v>6.0666948217510557</v>
      </c>
      <c r="Y17" s="306"/>
      <c r="Z17" s="304">
        <f t="shared" ref="Z17:AB17" si="54">SUM(Z29,Z41,Z59,Z71,Z83,Z101)</f>
        <v>18.295716502712366</v>
      </c>
      <c r="AA17" s="304">
        <f t="shared" si="54"/>
        <v>16.842777871994613</v>
      </c>
      <c r="AB17" s="304">
        <f t="shared" si="54"/>
        <v>16.5274110349702</v>
      </c>
      <c r="AC17" s="306"/>
      <c r="AD17" s="304">
        <f t="shared" ref="AD17:AF17" si="55">SUM(AD29,AD41,AD59,AD71,AD83,AD101)</f>
        <v>25.736091887735107</v>
      </c>
      <c r="AE17" s="304">
        <f t="shared" si="55"/>
        <v>25.725848759331889</v>
      </c>
      <c r="AF17" s="304">
        <f t="shared" si="55"/>
        <v>23.097651527665956</v>
      </c>
      <c r="AG17" s="306"/>
      <c r="AH17" s="304">
        <f t="shared" ref="AH17:AJ17" si="56">SUM(AH29,AH41,AH59,AH71,AH83,AH101)</f>
        <v>21.029879407181941</v>
      </c>
      <c r="AI17" s="304">
        <f t="shared" si="56"/>
        <v>20.77747930983746</v>
      </c>
      <c r="AJ17" s="304">
        <f t="shared" si="56"/>
        <v>14.50601868314523</v>
      </c>
      <c r="AK17" s="306"/>
      <c r="AL17" s="304">
        <f t="shared" ref="AL17:AN17" si="57">SUM(AL29,AL41,AL59,AL71,AL83,AL101)</f>
        <v>8.0196942101443778</v>
      </c>
      <c r="AM17" s="304">
        <f t="shared" si="57"/>
        <v>6.8633804398027021</v>
      </c>
      <c r="AN17" s="304">
        <f t="shared" si="57"/>
        <v>6.2214862097219132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18.068999999999978</v>
      </c>
      <c r="C20" s="305">
        <f>SUM(C21:C29)</f>
        <v>18.583000000000006</v>
      </c>
      <c r="D20" s="305">
        <f>SUM(D21:D29)</f>
        <v>19.36699999999999</v>
      </c>
      <c r="E20" s="304"/>
      <c r="F20" s="305">
        <f>SUM(F21:F29)</f>
        <v>0.27790803918993451</v>
      </c>
      <c r="G20" s="305">
        <f>SUM(G21:G29)</f>
        <v>0.32792618833640369</v>
      </c>
      <c r="H20" s="305">
        <f>SUM(H21:H29)</f>
        <v>0.43985840992287828</v>
      </c>
      <c r="I20" s="304"/>
      <c r="J20" s="305">
        <f>SUM(J21:J29)</f>
        <v>1.5550118188569049</v>
      </c>
      <c r="K20" s="305">
        <f>SUM(K21:K29)</f>
        <v>1.763450851720419</v>
      </c>
      <c r="L20" s="305">
        <f>SUM(L21:L29)</f>
        <v>2.2935452805778338</v>
      </c>
      <c r="M20" s="304"/>
      <c r="N20" s="305">
        <f>SUM(N21:N29)</f>
        <v>3.6214753753472366</v>
      </c>
      <c r="O20" s="305">
        <f>SUM(O21:O29)</f>
        <v>3.819579198948492</v>
      </c>
      <c r="P20" s="305">
        <f>SUM(P21:P29)</f>
        <v>4.4714448047632018</v>
      </c>
      <c r="Q20" s="306"/>
      <c r="R20" s="305">
        <f>SUM(R21:R29)</f>
        <v>0.72980719841194452</v>
      </c>
      <c r="S20" s="305">
        <f>SUM(S21:S29)</f>
        <v>0.76741748325019399</v>
      </c>
      <c r="T20" s="305">
        <f>SUM(T21:T29)</f>
        <v>0.90569616619223503</v>
      </c>
      <c r="U20" s="306"/>
      <c r="V20" s="305">
        <f>SUM(V21:V29)</f>
        <v>1.7736915367313464</v>
      </c>
      <c r="W20" s="305">
        <f>SUM(W21:W29)</f>
        <v>1.8572219355793724</v>
      </c>
      <c r="X20" s="305">
        <f>SUM(X21:X29)</f>
        <v>2.1753800928456868</v>
      </c>
      <c r="Y20" s="306"/>
      <c r="Z20" s="305">
        <f>SUM(Z21:Z29)</f>
        <v>3.4970928020357079</v>
      </c>
      <c r="AA20" s="305">
        <f>SUM(AA21:AA29)</f>
        <v>3.4326338806442163</v>
      </c>
      <c r="AB20" s="305">
        <f>SUM(AB21:AB29)</f>
        <v>3.4566093193180216</v>
      </c>
      <c r="AC20" s="306"/>
      <c r="AD20" s="305">
        <f>SUM(AD21:AD29)</f>
        <v>3.2681864572881958</v>
      </c>
      <c r="AE20" s="305">
        <f>SUM(AE21:AE29)</f>
        <v>3.232075791423056</v>
      </c>
      <c r="AF20" s="305">
        <f>SUM(AF21:AF29)</f>
        <v>2.8928681567771486</v>
      </c>
      <c r="AG20" s="306"/>
      <c r="AH20" s="305">
        <f>SUM(AH21:AH29)</f>
        <v>2.2253464716691411</v>
      </c>
      <c r="AI20" s="305">
        <f>SUM(AI21:AI29)</f>
        <v>2.0389186064548039</v>
      </c>
      <c r="AJ20" s="305">
        <f>SUM(AJ21:AJ29)</f>
        <v>1.4162208803657925</v>
      </c>
      <c r="AK20" s="306"/>
      <c r="AL20" s="305">
        <f>SUM(AL21:AL29)</f>
        <v>1.1204803004695643</v>
      </c>
      <c r="AM20" s="305">
        <f>SUM(AM21:AM29)</f>
        <v>1.3437760636430482</v>
      </c>
      <c r="AN20" s="305">
        <f>SUM(AN21:AN29)</f>
        <v>1.315376889237192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2.2196918820137994</v>
      </c>
      <c r="C21" s="304">
        <f t="shared" ref="C21:D21" si="59">SUM(G21,K21,O21,S21,W21,AA21,AE21,AI21,AM21)</f>
        <v>2.1891042069999149</v>
      </c>
      <c r="D21" s="304">
        <f t="shared" si="59"/>
        <v>2.3601466867602019</v>
      </c>
      <c r="E21" s="304"/>
      <c r="F21" s="304">
        <v>6.3571330749907021E-2</v>
      </c>
      <c r="G21" s="304">
        <v>6.7735575956723262E-2</v>
      </c>
      <c r="H21" s="304">
        <v>8.3747134611910634E-2</v>
      </c>
      <c r="I21" s="304"/>
      <c r="J21" s="304">
        <v>0.40958494947165525</v>
      </c>
      <c r="K21" s="304">
        <v>0.40458664899787261</v>
      </c>
      <c r="L21" s="304">
        <v>0.46780424180623198</v>
      </c>
      <c r="M21" s="304"/>
      <c r="N21" s="304">
        <v>0.56533618206192593</v>
      </c>
      <c r="O21" s="304">
        <v>0.53217784642386068</v>
      </c>
      <c r="P21" s="304">
        <v>0.58929501580178734</v>
      </c>
      <c r="Q21" s="306"/>
      <c r="R21" s="304">
        <v>8.1391876442833175E-2</v>
      </c>
      <c r="S21" s="304">
        <v>7.868069874268932E-2</v>
      </c>
      <c r="T21" s="304">
        <v>8.5385866552390305E-2</v>
      </c>
      <c r="U21" s="306"/>
      <c r="V21" s="304">
        <v>0.16258926153747</v>
      </c>
      <c r="W21" s="304">
        <v>0.14021838465750833</v>
      </c>
      <c r="X21" s="304">
        <v>0.14321673889661446</v>
      </c>
      <c r="Y21" s="306"/>
      <c r="Z21" s="304">
        <v>0.35111134765100172</v>
      </c>
      <c r="AA21" s="304">
        <v>0.3627552029472032</v>
      </c>
      <c r="AB21" s="304">
        <v>0.44026731419172027</v>
      </c>
      <c r="AC21" s="306"/>
      <c r="AD21" s="304">
        <v>0.29276067626843777</v>
      </c>
      <c r="AE21" s="304">
        <v>0.28514702318012775</v>
      </c>
      <c r="AF21" s="304">
        <v>0.24157320482735634</v>
      </c>
      <c r="AG21" s="306"/>
      <c r="AH21" s="304">
        <v>0.18509961490413093</v>
      </c>
      <c r="AI21" s="304">
        <v>0.17082656162154258</v>
      </c>
      <c r="AJ21" s="304">
        <v>0.11175217718169783</v>
      </c>
      <c r="AK21" s="306"/>
      <c r="AL21" s="304">
        <v>0.10824664292643785</v>
      </c>
      <c r="AM21" s="304">
        <v>0.14697626447238707</v>
      </c>
      <c r="AN21" s="304">
        <v>0.19710499289049283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2.8423851829906752</v>
      </c>
      <c r="C22" s="304">
        <f t="shared" ref="C22:C29" si="61">SUM(G22,K22,O22,S22,W22,AA22,AE22,AI22,AM22)</f>
        <v>3.2625952285788182</v>
      </c>
      <c r="D22" s="304">
        <f t="shared" ref="D22:D29" si="62">SUM(H22,L22,P22,T22,X22,AB22,AF22,AJ22,AN22)</f>
        <v>3.7738811365053646</v>
      </c>
      <c r="E22" s="304"/>
      <c r="F22" s="304">
        <v>0.12776253669982973</v>
      </c>
      <c r="G22" s="304">
        <v>0.16251029410455045</v>
      </c>
      <c r="H22" s="304">
        <v>0.22474316817341089</v>
      </c>
      <c r="I22" s="304"/>
      <c r="J22" s="304">
        <v>0.61548199384791069</v>
      </c>
      <c r="K22" s="304">
        <v>0.77227521636542218</v>
      </c>
      <c r="L22" s="304">
        <v>1.0290553163715268</v>
      </c>
      <c r="M22" s="304"/>
      <c r="N22" s="304">
        <v>0.91264058397594017</v>
      </c>
      <c r="O22" s="304">
        <v>0.99196730954361301</v>
      </c>
      <c r="P22" s="304">
        <v>1.055287976695872</v>
      </c>
      <c r="Q22" s="306"/>
      <c r="R22" s="304">
        <v>8.8672585809176016E-2</v>
      </c>
      <c r="S22" s="304">
        <v>9.5779046234212656E-2</v>
      </c>
      <c r="T22" s="304">
        <v>0.10717511610551961</v>
      </c>
      <c r="U22" s="306"/>
      <c r="V22" s="304">
        <v>0.4031239709848678</v>
      </c>
      <c r="W22" s="304">
        <v>0.44684867942642748</v>
      </c>
      <c r="X22" s="304">
        <v>0.4986299501528314</v>
      </c>
      <c r="Y22" s="306"/>
      <c r="Z22" s="304">
        <v>0.27002588917189019</v>
      </c>
      <c r="AA22" s="304">
        <v>0.27539729304403171</v>
      </c>
      <c r="AB22" s="304">
        <v>0.24731400675205523</v>
      </c>
      <c r="AC22" s="306"/>
      <c r="AD22" s="304">
        <v>0.2190278804327612</v>
      </c>
      <c r="AE22" s="304">
        <v>0.24420370641998776</v>
      </c>
      <c r="AF22" s="304">
        <v>0.29314239732690539</v>
      </c>
      <c r="AG22" s="306"/>
      <c r="AH22" s="304">
        <v>0.13812844743002806</v>
      </c>
      <c r="AI22" s="304">
        <v>0.15634215507334923</v>
      </c>
      <c r="AJ22" s="304">
        <v>0.13030812537543743</v>
      </c>
      <c r="AK22" s="306"/>
      <c r="AL22" s="304">
        <v>6.7521294638271473E-2</v>
      </c>
      <c r="AM22" s="304">
        <v>0.11727152836722408</v>
      </c>
      <c r="AN22" s="304">
        <v>0.1882250795518062</v>
      </c>
    </row>
    <row r="23" spans="1:40" x14ac:dyDescent="0.2">
      <c r="A23" s="13" t="str">
        <f t="shared" si="58"/>
        <v>Associate professional occupations</v>
      </c>
      <c r="B23" s="304">
        <f t="shared" si="60"/>
        <v>2.0063738821075412</v>
      </c>
      <c r="C23" s="304">
        <f t="shared" si="61"/>
        <v>1.9840617327918415</v>
      </c>
      <c r="D23" s="304">
        <f t="shared" si="62"/>
        <v>2.1563002910379589</v>
      </c>
      <c r="E23" s="304"/>
      <c r="F23" s="304">
        <v>3.9960948419785765E-2</v>
      </c>
      <c r="G23" s="304">
        <v>4.3645557164359791E-2</v>
      </c>
      <c r="H23" s="304">
        <v>6.0692905662853867E-2</v>
      </c>
      <c r="I23" s="304"/>
      <c r="J23" s="304">
        <v>0.23399293843395125</v>
      </c>
      <c r="K23" s="304">
        <v>0.25101104450651568</v>
      </c>
      <c r="L23" s="304">
        <v>0.28986182800204496</v>
      </c>
      <c r="M23" s="304"/>
      <c r="N23" s="304">
        <v>0.55900232046265075</v>
      </c>
      <c r="O23" s="304">
        <v>0.5421805607415785</v>
      </c>
      <c r="P23" s="304">
        <v>0.57935555563601637</v>
      </c>
      <c r="Q23" s="306"/>
      <c r="R23" s="304">
        <v>5.6960160367241316E-2</v>
      </c>
      <c r="S23" s="304">
        <v>5.573690835638951E-2</v>
      </c>
      <c r="T23" s="304">
        <v>6.5688152300136915E-2</v>
      </c>
      <c r="U23" s="306"/>
      <c r="V23" s="304">
        <v>0.28751513339879958</v>
      </c>
      <c r="W23" s="304">
        <v>0.29443971477323189</v>
      </c>
      <c r="X23" s="304">
        <v>0.35591241515032973</v>
      </c>
      <c r="Y23" s="306"/>
      <c r="Z23" s="304">
        <v>0.4065316239685578</v>
      </c>
      <c r="AA23" s="304">
        <v>0.3677050003400984</v>
      </c>
      <c r="AB23" s="304">
        <v>0.37635005881995842</v>
      </c>
      <c r="AC23" s="306"/>
      <c r="AD23" s="304">
        <v>0.19067454924113619</v>
      </c>
      <c r="AE23" s="304">
        <v>0.1568040954646609</v>
      </c>
      <c r="AF23" s="304">
        <v>0.11806365296041858</v>
      </c>
      <c r="AG23" s="306"/>
      <c r="AH23" s="304">
        <v>0.15886685603717546</v>
      </c>
      <c r="AI23" s="304">
        <v>0.16567658308082472</v>
      </c>
      <c r="AJ23" s="304">
        <v>0.13324205711130455</v>
      </c>
      <c r="AK23" s="306"/>
      <c r="AL23" s="304">
        <v>7.2869351778243427E-2</v>
      </c>
      <c r="AM23" s="304">
        <v>0.10686226836418228</v>
      </c>
      <c r="AN23" s="304">
        <v>0.17713366539489542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1.3224256277426123</v>
      </c>
      <c r="C24" s="304">
        <f t="shared" si="61"/>
        <v>1.207677123878659</v>
      </c>
      <c r="D24" s="304">
        <f t="shared" si="62"/>
        <v>1.0761742724083514</v>
      </c>
      <c r="E24" s="304"/>
      <c r="F24" s="304">
        <v>4.6705033748911063E-3</v>
      </c>
      <c r="G24" s="304">
        <v>5.3359883917621547E-3</v>
      </c>
      <c r="H24" s="304">
        <v>1.1672358830184408E-2</v>
      </c>
      <c r="I24" s="304"/>
      <c r="J24" s="304">
        <v>8.3661447931717939E-2</v>
      </c>
      <c r="K24" s="304">
        <v>0.10277810710021176</v>
      </c>
      <c r="L24" s="304">
        <v>0.19639246092449203</v>
      </c>
      <c r="M24" s="304"/>
      <c r="N24" s="304">
        <v>0.23335398700640142</v>
      </c>
      <c r="O24" s="304">
        <v>0.23908309547291962</v>
      </c>
      <c r="P24" s="304">
        <v>0.25593572571056344</v>
      </c>
      <c r="Q24" s="306"/>
      <c r="R24" s="304">
        <v>4.7473881587470561E-2</v>
      </c>
      <c r="S24" s="304">
        <v>4.2693280905870004E-2</v>
      </c>
      <c r="T24" s="304">
        <v>4.5843027860465742E-2</v>
      </c>
      <c r="U24" s="306"/>
      <c r="V24" s="304">
        <v>0.13341134803571958</v>
      </c>
      <c r="W24" s="304">
        <v>0.12959743271870836</v>
      </c>
      <c r="X24" s="304">
        <v>0.13574614628531828</v>
      </c>
      <c r="Y24" s="306"/>
      <c r="Z24" s="304">
        <v>0.31036757152016942</v>
      </c>
      <c r="AA24" s="304">
        <v>0.24668463551904002</v>
      </c>
      <c r="AB24" s="304">
        <v>0.15321958269042096</v>
      </c>
      <c r="AC24" s="306"/>
      <c r="AD24" s="304">
        <v>0.25418208518137281</v>
      </c>
      <c r="AE24" s="304">
        <v>0.21222132919451236</v>
      </c>
      <c r="AF24" s="304">
        <v>0.13860688070533536</v>
      </c>
      <c r="AG24" s="306"/>
      <c r="AH24" s="304">
        <v>0.1718109871509412</v>
      </c>
      <c r="AI24" s="304">
        <v>0.12979753718403825</v>
      </c>
      <c r="AJ24" s="304">
        <v>5.824143841437239E-2</v>
      </c>
      <c r="AK24" s="306"/>
      <c r="AL24" s="304">
        <v>8.3493815953928296E-2</v>
      </c>
      <c r="AM24" s="304">
        <v>9.9485717391596354E-2</v>
      </c>
      <c r="AN24" s="304">
        <v>8.0516650987198887E-2</v>
      </c>
    </row>
    <row r="25" spans="1:40" x14ac:dyDescent="0.2">
      <c r="A25" s="13" t="str">
        <f t="shared" si="58"/>
        <v>Skilled trades occupations</v>
      </c>
      <c r="B25" s="304">
        <f t="shared" si="60"/>
        <v>4.9007929233707017</v>
      </c>
      <c r="C25" s="304">
        <f t="shared" si="61"/>
        <v>4.8435296740332472</v>
      </c>
      <c r="D25" s="304">
        <f t="shared" si="62"/>
        <v>4.8809825789624464</v>
      </c>
      <c r="E25" s="304"/>
      <c r="F25" s="304">
        <v>3.1111081615749891E-2</v>
      </c>
      <c r="G25" s="304">
        <v>3.6907905710326497E-2</v>
      </c>
      <c r="H25" s="304">
        <v>4.4233611348798829E-2</v>
      </c>
      <c r="I25" s="304"/>
      <c r="J25" s="304">
        <v>0.11099649055146577</v>
      </c>
      <c r="K25" s="304">
        <v>0.11833338109295188</v>
      </c>
      <c r="L25" s="304">
        <v>0.17639430555934821</v>
      </c>
      <c r="M25" s="304"/>
      <c r="N25" s="304">
        <v>0.8924102252881575</v>
      </c>
      <c r="O25" s="304">
        <v>1.0163938876082432</v>
      </c>
      <c r="P25" s="304">
        <v>1.4031577079268773</v>
      </c>
      <c r="Q25" s="306"/>
      <c r="R25" s="304">
        <v>0.22218520209191747</v>
      </c>
      <c r="S25" s="304">
        <v>0.21741564860631962</v>
      </c>
      <c r="T25" s="304">
        <v>0.25956043040689813</v>
      </c>
      <c r="U25" s="306"/>
      <c r="V25" s="304">
        <v>0.50287286618306992</v>
      </c>
      <c r="W25" s="304">
        <v>0.51443098568489665</v>
      </c>
      <c r="X25" s="304">
        <v>0.65737757778568651</v>
      </c>
      <c r="Y25" s="306"/>
      <c r="Z25" s="304">
        <v>1.0638841120733205</v>
      </c>
      <c r="AA25" s="304">
        <v>0.93595691401481618</v>
      </c>
      <c r="AB25" s="304">
        <v>0.8106643783830052</v>
      </c>
      <c r="AC25" s="306"/>
      <c r="AD25" s="304">
        <v>1.0947945184004602</v>
      </c>
      <c r="AE25" s="304">
        <v>1.0836336850407062</v>
      </c>
      <c r="AF25" s="304">
        <v>1.0371035176538472</v>
      </c>
      <c r="AG25" s="306"/>
      <c r="AH25" s="304">
        <v>0.62948970188168618</v>
      </c>
      <c r="AI25" s="304">
        <v>0.56947367665820703</v>
      </c>
      <c r="AJ25" s="304">
        <v>0.39049409540286445</v>
      </c>
      <c r="AK25" s="306"/>
      <c r="AL25" s="304">
        <v>0.35304872528487441</v>
      </c>
      <c r="AM25" s="304">
        <v>0.35098358961678006</v>
      </c>
      <c r="AN25" s="304">
        <v>0.1019969544951205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0.60667115523557591</v>
      </c>
      <c r="C26" s="304">
        <f t="shared" si="61"/>
        <v>0.59253438697364169</v>
      </c>
      <c r="D26" s="304">
        <f t="shared" si="62"/>
        <v>0.59761723957963508</v>
      </c>
      <c r="E26" s="304"/>
      <c r="F26" s="304">
        <v>2.5163851586187586E-3</v>
      </c>
      <c r="G26" s="304">
        <v>2.6817363852314189E-3</v>
      </c>
      <c r="H26" s="304">
        <v>3.0783149814047218E-3</v>
      </c>
      <c r="I26" s="304"/>
      <c r="J26" s="304">
        <v>2.034202238268111E-2</v>
      </c>
      <c r="K26" s="304">
        <v>2.271579605220379E-2</v>
      </c>
      <c r="L26" s="304">
        <v>2.4794036133228111E-2</v>
      </c>
      <c r="M26" s="304"/>
      <c r="N26" s="304">
        <v>0.17219893017310872</v>
      </c>
      <c r="O26" s="304">
        <v>0.17422093326285421</v>
      </c>
      <c r="P26" s="304">
        <v>0.16442078009909902</v>
      </c>
      <c r="Q26" s="306"/>
      <c r="R26" s="304">
        <v>4.9492443860923399E-2</v>
      </c>
      <c r="S26" s="304">
        <v>5.6718181633725058E-2</v>
      </c>
      <c r="T26" s="304">
        <v>7.1792869139729681E-2</v>
      </c>
      <c r="U26" s="306"/>
      <c r="V26" s="304">
        <v>3.7447457401840856E-2</v>
      </c>
      <c r="W26" s="304">
        <v>3.2376322374367411E-2</v>
      </c>
      <c r="X26" s="304">
        <v>3.2285826905005567E-2</v>
      </c>
      <c r="Y26" s="306"/>
      <c r="Z26" s="304">
        <v>7.4522813195387394E-2</v>
      </c>
      <c r="AA26" s="304">
        <v>7.1954478462858823E-2</v>
      </c>
      <c r="AB26" s="304">
        <v>8.258989493555427E-2</v>
      </c>
      <c r="AC26" s="306"/>
      <c r="AD26" s="304">
        <v>8.2306509104382516E-2</v>
      </c>
      <c r="AE26" s="304">
        <v>6.2359367486080522E-2</v>
      </c>
      <c r="AF26" s="304">
        <v>4.9908706292821528E-2</v>
      </c>
      <c r="AG26" s="306"/>
      <c r="AH26" s="304">
        <v>0.11151630537104072</v>
      </c>
      <c r="AI26" s="304">
        <v>0.11283288713507987</v>
      </c>
      <c r="AJ26" s="304">
        <v>0.11151132430211168</v>
      </c>
      <c r="AK26" s="306"/>
      <c r="AL26" s="304">
        <v>5.632828858759243E-2</v>
      </c>
      <c r="AM26" s="304">
        <v>5.6674684181240588E-2</v>
      </c>
      <c r="AN26" s="304">
        <v>5.7235486790680523E-2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0.85954714617996542</v>
      </c>
      <c r="C27" s="304">
        <f t="shared" si="61"/>
        <v>0.83789289997160299</v>
      </c>
      <c r="D27" s="304">
        <f t="shared" si="62"/>
        <v>0.87850451368709381</v>
      </c>
      <c r="E27" s="304"/>
      <c r="F27" s="304">
        <v>7.8405987937132764E-3</v>
      </c>
      <c r="G27" s="304">
        <v>8.5298652118589568E-3</v>
      </c>
      <c r="H27" s="304">
        <v>1.0887474876805516E-2</v>
      </c>
      <c r="I27" s="304"/>
      <c r="J27" s="304">
        <v>3.745571100365238E-2</v>
      </c>
      <c r="K27" s="304">
        <v>3.991190084808996E-2</v>
      </c>
      <c r="L27" s="304">
        <v>4.4983652418924561E-2</v>
      </c>
      <c r="M27" s="304"/>
      <c r="N27" s="304">
        <v>0.14574446396143417</v>
      </c>
      <c r="O27" s="304">
        <v>0.15075215540727294</v>
      </c>
      <c r="P27" s="304">
        <v>0.20734330790194649</v>
      </c>
      <c r="Q27" s="306"/>
      <c r="R27" s="304">
        <v>9.4064883402863772E-2</v>
      </c>
      <c r="S27" s="304">
        <v>8.8248950389286249E-2</v>
      </c>
      <c r="T27" s="304">
        <v>0.11998294218762443</v>
      </c>
      <c r="U27" s="306"/>
      <c r="V27" s="304">
        <v>6.0041175217407212E-2</v>
      </c>
      <c r="W27" s="304">
        <v>5.4291811775335895E-2</v>
      </c>
      <c r="X27" s="304">
        <v>5.6116283951201246E-2</v>
      </c>
      <c r="Y27" s="306"/>
      <c r="Z27" s="304">
        <v>0.1888608524797688</v>
      </c>
      <c r="AA27" s="304">
        <v>0.1894283439077413</v>
      </c>
      <c r="AB27" s="304">
        <v>0.21850628192352897</v>
      </c>
      <c r="AC27" s="306"/>
      <c r="AD27" s="304">
        <v>0.12364605185402786</v>
      </c>
      <c r="AE27" s="304">
        <v>0.11678640014060378</v>
      </c>
      <c r="AF27" s="304">
        <v>0.10728852177817051</v>
      </c>
      <c r="AG27" s="306"/>
      <c r="AH27" s="304">
        <v>0.15113239927482411</v>
      </c>
      <c r="AI27" s="304">
        <v>0.13088088901044703</v>
      </c>
      <c r="AJ27" s="304">
        <v>7.1981940788133789E-2</v>
      </c>
      <c r="AK27" s="306"/>
      <c r="AL27" s="304">
        <v>5.0761010192273838E-2</v>
      </c>
      <c r="AM27" s="304">
        <v>5.9062583280966856E-2</v>
      </c>
      <c r="AN27" s="304">
        <v>4.1414107860758262E-2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1.462854786918961</v>
      </c>
      <c r="C28" s="304">
        <f t="shared" si="61"/>
        <v>1.5210833796387084</v>
      </c>
      <c r="D28" s="304">
        <f t="shared" si="62"/>
        <v>1.6074076371606472</v>
      </c>
      <c r="E28" s="304"/>
      <c r="F28" s="304">
        <v>4.1106673296156506E-4</v>
      </c>
      <c r="G28" s="304">
        <v>5.1847384893955047E-4</v>
      </c>
      <c r="H28" s="304">
        <v>7.3948406158031105E-4</v>
      </c>
      <c r="I28" s="304"/>
      <c r="J28" s="304">
        <v>2.3754297211827317E-2</v>
      </c>
      <c r="K28" s="304">
        <v>2.6017781917368376E-2</v>
      </c>
      <c r="L28" s="304">
        <v>3.1804962030001487E-2</v>
      </c>
      <c r="M28" s="304"/>
      <c r="N28" s="304">
        <v>8.2497894458987794E-2</v>
      </c>
      <c r="O28" s="304">
        <v>9.5803115209598166E-2</v>
      </c>
      <c r="P28" s="304">
        <v>0.12474622789943621</v>
      </c>
      <c r="Q28" s="306"/>
      <c r="R28" s="304">
        <v>2.4746869316383504E-2</v>
      </c>
      <c r="S28" s="304">
        <v>2.5001613780344364E-2</v>
      </c>
      <c r="T28" s="304">
        <v>3.0267234966160479E-2</v>
      </c>
      <c r="U28" s="306"/>
      <c r="V28" s="304">
        <v>5.5679114616253522E-2</v>
      </c>
      <c r="W28" s="304">
        <v>5.7319855384678077E-2</v>
      </c>
      <c r="X28" s="304">
        <v>6.4860664738233251E-2</v>
      </c>
      <c r="Y28" s="306"/>
      <c r="Z28" s="304">
        <v>0.40856301382947541</v>
      </c>
      <c r="AA28" s="304">
        <v>0.4503331798662919</v>
      </c>
      <c r="AB28" s="304">
        <v>0.5901284598082448</v>
      </c>
      <c r="AC28" s="306"/>
      <c r="AD28" s="304">
        <v>0.4544127123961399</v>
      </c>
      <c r="AE28" s="304">
        <v>0.46482208097951727</v>
      </c>
      <c r="AF28" s="304">
        <v>0.45329066740535767</v>
      </c>
      <c r="AG28" s="306"/>
      <c r="AH28" s="304">
        <v>0.23188742978352536</v>
      </c>
      <c r="AI28" s="304">
        <v>0.2042915418678998</v>
      </c>
      <c r="AJ28" s="304">
        <v>0.11421678144908669</v>
      </c>
      <c r="AK28" s="306"/>
      <c r="AL28" s="304">
        <v>0.18090238857340638</v>
      </c>
      <c r="AM28" s="304">
        <v>0.19697573678407077</v>
      </c>
      <c r="AN28" s="304">
        <v>0.19735315480254612</v>
      </c>
    </row>
    <row r="29" spans="1:40" x14ac:dyDescent="0.2">
      <c r="A29" s="13" t="str">
        <f t="shared" si="58"/>
        <v>Elementary occupations</v>
      </c>
      <c r="B29" s="304">
        <f t="shared" si="60"/>
        <v>1.8482574134401446</v>
      </c>
      <c r="C29" s="304">
        <f t="shared" si="61"/>
        <v>2.1445213671335712</v>
      </c>
      <c r="D29" s="304">
        <f t="shared" si="62"/>
        <v>2.0359856438982908</v>
      </c>
      <c r="E29" s="304"/>
      <c r="F29" s="304">
        <v>6.3587644477473056E-5</v>
      </c>
      <c r="G29" s="304">
        <v>6.0791562651632453E-5</v>
      </c>
      <c r="H29" s="304">
        <v>6.3957375929098666E-5</v>
      </c>
      <c r="I29" s="304"/>
      <c r="J29" s="304">
        <v>1.9741968022043178E-2</v>
      </c>
      <c r="K29" s="304">
        <v>2.5820974839782865E-2</v>
      </c>
      <c r="L29" s="304">
        <v>3.2454477332035526E-2</v>
      </c>
      <c r="M29" s="304"/>
      <c r="N29" s="304">
        <v>5.8290787958630852E-2</v>
      </c>
      <c r="O29" s="304">
        <v>7.7000295278551151E-2</v>
      </c>
      <c r="P29" s="304">
        <v>9.1902507091603358E-2</v>
      </c>
      <c r="Q29" s="306"/>
      <c r="R29" s="304">
        <v>6.4819295533135271E-2</v>
      </c>
      <c r="S29" s="304">
        <v>0.10714315460135719</v>
      </c>
      <c r="T29" s="304">
        <v>0.12000052667330982</v>
      </c>
      <c r="U29" s="306"/>
      <c r="V29" s="304">
        <v>0.13101120935591781</v>
      </c>
      <c r="W29" s="304">
        <v>0.1876987487842183</v>
      </c>
      <c r="X29" s="304">
        <v>0.23123448898046661</v>
      </c>
      <c r="Y29" s="306"/>
      <c r="Z29" s="304">
        <v>0.42322557814613698</v>
      </c>
      <c r="AA29" s="304">
        <v>0.53241883254213485</v>
      </c>
      <c r="AB29" s="304">
        <v>0.53756934181353333</v>
      </c>
      <c r="AC29" s="306"/>
      <c r="AD29" s="304">
        <v>0.55638147440947772</v>
      </c>
      <c r="AE29" s="304">
        <v>0.60609810351685967</v>
      </c>
      <c r="AF29" s="304">
        <v>0.45389060782693602</v>
      </c>
      <c r="AG29" s="306"/>
      <c r="AH29" s="304">
        <v>0.44741472983578912</v>
      </c>
      <c r="AI29" s="304">
        <v>0.39879677482341513</v>
      </c>
      <c r="AJ29" s="304">
        <v>0.2944729403407837</v>
      </c>
      <c r="AK29" s="306"/>
      <c r="AL29" s="304">
        <v>0.14730878253453622</v>
      </c>
      <c r="AM29" s="304">
        <v>0.20948369118460036</v>
      </c>
      <c r="AN29" s="304">
        <v>0.27439679646369336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51.746000000000038</v>
      </c>
      <c r="C32" s="305">
        <f>SUM(C33:C41)</f>
        <v>49.310000000000024</v>
      </c>
      <c r="D32" s="305">
        <f>SUM(D33:D41)</f>
        <v>43.252999999999986</v>
      </c>
      <c r="E32" s="304"/>
      <c r="F32" s="305">
        <f>SUM(F33:F41)</f>
        <v>0.86298105364386302</v>
      </c>
      <c r="G32" s="305">
        <f>SUM(G33:G41)</f>
        <v>0.88593125698911623</v>
      </c>
      <c r="H32" s="305">
        <f>SUM(H33:H41)</f>
        <v>0.94703268347020042</v>
      </c>
      <c r="I32" s="304"/>
      <c r="J32" s="305">
        <f>SUM(J33:J41)</f>
        <v>4.7741024466461139</v>
      </c>
      <c r="K32" s="305">
        <f>SUM(K33:K41)</f>
        <v>5.0884213621733831</v>
      </c>
      <c r="L32" s="305">
        <f>SUM(L33:L41)</f>
        <v>5.6896490912666211</v>
      </c>
      <c r="M32" s="304"/>
      <c r="N32" s="305">
        <f>SUM(N33:N41)</f>
        <v>10.280076101500843</v>
      </c>
      <c r="O32" s="305">
        <f>SUM(O33:O41)</f>
        <v>10.014133766379812</v>
      </c>
      <c r="P32" s="305">
        <f>SUM(P33:P41)</f>
        <v>9.6523026888522292</v>
      </c>
      <c r="Q32" s="306"/>
      <c r="R32" s="305">
        <f>SUM(R33:R41)</f>
        <v>2.4004896622845968</v>
      </c>
      <c r="S32" s="305">
        <f>SUM(S33:S41)</f>
        <v>2.3917674581508415</v>
      </c>
      <c r="T32" s="305">
        <f>SUM(T33:T41)</f>
        <v>2.4586723385139071</v>
      </c>
      <c r="U32" s="306"/>
      <c r="V32" s="305">
        <f>SUM(V33:V41)</f>
        <v>5.2900484050654448</v>
      </c>
      <c r="W32" s="305">
        <f>SUM(W33:W41)</f>
        <v>4.9666577138488615</v>
      </c>
      <c r="X32" s="305">
        <f>SUM(X33:X41)</f>
        <v>4.6017932280132294</v>
      </c>
      <c r="Y32" s="306"/>
      <c r="Z32" s="305">
        <f>SUM(Z33:Z41)</f>
        <v>11.605856373595961</v>
      </c>
      <c r="AA32" s="305">
        <f>SUM(AA33:AA41)</f>
        <v>10.922896677060727</v>
      </c>
      <c r="AB32" s="305">
        <f>SUM(AB33:AB41)</f>
        <v>9.2883181206986531</v>
      </c>
      <c r="AC32" s="306"/>
      <c r="AD32" s="305">
        <f>SUM(AD33:AD41)</f>
        <v>8.9203760119042368</v>
      </c>
      <c r="AE32" s="305">
        <f>SUM(AE33:AE41)</f>
        <v>8.2747409461920114</v>
      </c>
      <c r="AF32" s="305">
        <f>SUM(AF33:AF41)</f>
        <v>6.0354204170603358</v>
      </c>
      <c r="AG32" s="306"/>
      <c r="AH32" s="305">
        <f>SUM(AH33:AH41)</f>
        <v>5.8244438806957479</v>
      </c>
      <c r="AI32" s="305">
        <f>SUM(AI33:AI41)</f>
        <v>5.1884121819809152</v>
      </c>
      <c r="AJ32" s="305">
        <f>SUM(AJ33:AJ41)</f>
        <v>3.0778246617721923</v>
      </c>
      <c r="AK32" s="306"/>
      <c r="AL32" s="305">
        <f>SUM(AL33:AL41)</f>
        <v>1.7876260646632318</v>
      </c>
      <c r="AM32" s="305">
        <f>SUM(AM33:AM41)</f>
        <v>1.577038637224351</v>
      </c>
      <c r="AN32" s="305">
        <f>SUM(AN33:AN41)</f>
        <v>1.501986770352616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9.0327664241749481</v>
      </c>
      <c r="C33" s="304">
        <f t="shared" ref="C33:C41" si="64">SUM(G33,K33,O33,S33,W33,AA33,AE33,AI33,AM33)</f>
        <v>7.7414735536630159</v>
      </c>
      <c r="D33" s="304">
        <f t="shared" ref="D33:D40" si="65">SUM(H33,L33,P33,T33,X33,AB33,AF33,AJ33,AN33)</f>
        <v>7.0295839357868104</v>
      </c>
      <c r="E33" s="304"/>
      <c r="F33" s="304">
        <v>0.13928396628864032</v>
      </c>
      <c r="G33" s="304">
        <v>0.1131935038172984</v>
      </c>
      <c r="H33" s="304">
        <v>0.10563883087356128</v>
      </c>
      <c r="I33" s="304"/>
      <c r="J33" s="304">
        <v>1.0861807333356495</v>
      </c>
      <c r="K33" s="304">
        <v>0.99421225543347036</v>
      </c>
      <c r="L33" s="304">
        <v>1.0483742148281698</v>
      </c>
      <c r="M33" s="304"/>
      <c r="N33" s="304">
        <v>2.5615504693121895</v>
      </c>
      <c r="O33" s="304">
        <v>2.2385684404241215</v>
      </c>
      <c r="P33" s="304">
        <v>2.1498669291000172</v>
      </c>
      <c r="Q33" s="306"/>
      <c r="R33" s="304">
        <v>0.53530053187115167</v>
      </c>
      <c r="S33" s="304">
        <v>0.46981632445665539</v>
      </c>
      <c r="T33" s="304">
        <v>0.47495776500202214</v>
      </c>
      <c r="U33" s="306"/>
      <c r="V33" s="304">
        <v>1.2335691086629708</v>
      </c>
      <c r="W33" s="304">
        <v>1.0336143469842365</v>
      </c>
      <c r="X33" s="304">
        <v>0.96505146096356087</v>
      </c>
      <c r="Y33" s="306"/>
      <c r="Z33" s="304">
        <v>1.5190176978142316</v>
      </c>
      <c r="AA33" s="304">
        <v>1.2234891824334528</v>
      </c>
      <c r="AB33" s="304">
        <v>0.9832791566770932</v>
      </c>
      <c r="AC33" s="306"/>
      <c r="AD33" s="304">
        <v>1.154544046218505</v>
      </c>
      <c r="AE33" s="304">
        <v>0.94785559806468345</v>
      </c>
      <c r="AF33" s="304">
        <v>0.70646214910101746</v>
      </c>
      <c r="AG33" s="306"/>
      <c r="AH33" s="304">
        <v>0.6296247218455514</v>
      </c>
      <c r="AI33" s="304">
        <v>0.51398390657367932</v>
      </c>
      <c r="AJ33" s="304">
        <v>0.32187672260048439</v>
      </c>
      <c r="AK33" s="306"/>
      <c r="AL33" s="304">
        <v>0.1736951488260596</v>
      </c>
      <c r="AM33" s="304">
        <v>0.2067399954754171</v>
      </c>
      <c r="AN33" s="304">
        <v>0.27407670664088507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11.986817981244936</v>
      </c>
      <c r="C34" s="304">
        <f t="shared" si="64"/>
        <v>12.586330018460677</v>
      </c>
      <c r="D34" s="304">
        <f t="shared" si="65"/>
        <v>11.44881306197823</v>
      </c>
      <c r="E34" s="304"/>
      <c r="F34" s="304">
        <v>0.5277877356187789</v>
      </c>
      <c r="G34" s="304">
        <v>0.57523390429739973</v>
      </c>
      <c r="H34" s="304">
        <v>0.6283544497912058</v>
      </c>
      <c r="I34" s="304"/>
      <c r="J34" s="304">
        <v>2.0341444095457457</v>
      </c>
      <c r="K34" s="304">
        <v>2.3018090681349559</v>
      </c>
      <c r="L34" s="304">
        <v>2.5538268952083611</v>
      </c>
      <c r="M34" s="304"/>
      <c r="N34" s="304">
        <v>3.5168290390855499</v>
      </c>
      <c r="O34" s="304">
        <v>3.5553664623686219</v>
      </c>
      <c r="P34" s="304">
        <v>3.2027252011811753</v>
      </c>
      <c r="Q34" s="306"/>
      <c r="R34" s="304">
        <v>0.36598817554341356</v>
      </c>
      <c r="S34" s="304">
        <v>0.38698557790354621</v>
      </c>
      <c r="T34" s="304">
        <v>0.38756441945348158</v>
      </c>
      <c r="U34" s="306"/>
      <c r="V34" s="304">
        <v>1.617299898788165</v>
      </c>
      <c r="W34" s="304">
        <v>1.6565754766306284</v>
      </c>
      <c r="X34" s="304">
        <v>1.4867212383317951</v>
      </c>
      <c r="Y34" s="306"/>
      <c r="Z34" s="304">
        <v>2.1109553228849198</v>
      </c>
      <c r="AA34" s="304">
        <v>2.1967466529298059</v>
      </c>
      <c r="AB34" s="304">
        <v>1.7676018050938069</v>
      </c>
      <c r="AC34" s="306"/>
      <c r="AD34" s="304">
        <v>1.029022236116121</v>
      </c>
      <c r="AE34" s="304">
        <v>1.0079508601666607</v>
      </c>
      <c r="AF34" s="304">
        <v>0.65731497147715268</v>
      </c>
      <c r="AG34" s="306"/>
      <c r="AH34" s="304">
        <v>0.62253260660683296</v>
      </c>
      <c r="AI34" s="304">
        <v>0.67781356960622008</v>
      </c>
      <c r="AJ34" s="304">
        <v>0.51050456535463318</v>
      </c>
      <c r="AK34" s="306"/>
      <c r="AL34" s="304">
        <v>0.16225855705540726</v>
      </c>
      <c r="AM34" s="304">
        <v>0.2278484464228385</v>
      </c>
      <c r="AN34" s="304">
        <v>0.25419951608661634</v>
      </c>
    </row>
    <row r="35" spans="1:40" x14ac:dyDescent="0.2">
      <c r="A35" s="13" t="str">
        <f t="shared" si="63"/>
        <v>Associate professional occupations</v>
      </c>
      <c r="B35" s="304">
        <f t="shared" si="66"/>
        <v>8.3329893198916807</v>
      </c>
      <c r="C35" s="304">
        <f t="shared" si="64"/>
        <v>7.5534111487978643</v>
      </c>
      <c r="D35" s="304">
        <f t="shared" si="65"/>
        <v>6.8201639758806349</v>
      </c>
      <c r="E35" s="304"/>
      <c r="F35" s="304">
        <v>0.12217089007358094</v>
      </c>
      <c r="G35" s="304">
        <v>0.11913282945034627</v>
      </c>
      <c r="H35" s="304">
        <v>0.12961134385707024</v>
      </c>
      <c r="I35" s="304"/>
      <c r="J35" s="304">
        <v>0.90650381094829691</v>
      </c>
      <c r="K35" s="304">
        <v>0.89463612199016818</v>
      </c>
      <c r="L35" s="304">
        <v>0.95332896748318052</v>
      </c>
      <c r="M35" s="304"/>
      <c r="N35" s="304">
        <v>2.137778990996055</v>
      </c>
      <c r="O35" s="304">
        <v>2.0014519180825459</v>
      </c>
      <c r="P35" s="304">
        <v>1.9163774131662394</v>
      </c>
      <c r="Q35" s="306"/>
      <c r="R35" s="304">
        <v>0.62384967228810206</v>
      </c>
      <c r="S35" s="304">
        <v>0.60347689193945919</v>
      </c>
      <c r="T35" s="304">
        <v>0.61425313623593525</v>
      </c>
      <c r="U35" s="306"/>
      <c r="V35" s="304">
        <v>0.90890511113179895</v>
      </c>
      <c r="W35" s="304">
        <v>0.76372416330086845</v>
      </c>
      <c r="X35" s="304">
        <v>0.66990927813822942</v>
      </c>
      <c r="Y35" s="306"/>
      <c r="Z35" s="304">
        <v>1.8739612173235325</v>
      </c>
      <c r="AA35" s="304">
        <v>1.6532270789629828</v>
      </c>
      <c r="AB35" s="304">
        <v>1.3994275315058688</v>
      </c>
      <c r="AC35" s="306"/>
      <c r="AD35" s="304">
        <v>1.1197600305110089</v>
      </c>
      <c r="AE35" s="304">
        <v>0.97508000780217852</v>
      </c>
      <c r="AF35" s="304">
        <v>0.72582639927504033</v>
      </c>
      <c r="AG35" s="306"/>
      <c r="AH35" s="304">
        <v>0.54272326272113758</v>
      </c>
      <c r="AI35" s="304">
        <v>0.42263980434081022</v>
      </c>
      <c r="AJ35" s="304">
        <v>0.27805245964976133</v>
      </c>
      <c r="AK35" s="306"/>
      <c r="AL35" s="304">
        <v>9.7336333898167607E-2</v>
      </c>
      <c r="AM35" s="304">
        <v>0.12004233292850509</v>
      </c>
      <c r="AN35" s="304">
        <v>0.13337744656930961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4.5129933719264272</v>
      </c>
      <c r="C36" s="304">
        <f t="shared" si="64"/>
        <v>4.1913528475081767</v>
      </c>
      <c r="D36" s="304">
        <f t="shared" si="65"/>
        <v>3.5176955279353059</v>
      </c>
      <c r="E36" s="304"/>
      <c r="F36" s="304">
        <v>1.5721056241878948E-2</v>
      </c>
      <c r="G36" s="304">
        <v>1.693797382283518E-2</v>
      </c>
      <c r="H36" s="304">
        <v>1.7852365072270806E-2</v>
      </c>
      <c r="I36" s="304"/>
      <c r="J36" s="304">
        <v>0.23031762745768072</v>
      </c>
      <c r="K36" s="304">
        <v>0.27296987116922095</v>
      </c>
      <c r="L36" s="304">
        <v>0.32960500528257097</v>
      </c>
      <c r="M36" s="304"/>
      <c r="N36" s="304">
        <v>0.79177605799027262</v>
      </c>
      <c r="O36" s="304">
        <v>0.82977120259234627</v>
      </c>
      <c r="P36" s="304">
        <v>0.84813500353811577</v>
      </c>
      <c r="Q36" s="306"/>
      <c r="R36" s="304">
        <v>0.31101020186399186</v>
      </c>
      <c r="S36" s="304">
        <v>0.33527154395535375</v>
      </c>
      <c r="T36" s="304">
        <v>0.36086823901416198</v>
      </c>
      <c r="U36" s="306"/>
      <c r="V36" s="304">
        <v>0.36072729752000465</v>
      </c>
      <c r="W36" s="304">
        <v>0.37117446908345403</v>
      </c>
      <c r="X36" s="304">
        <v>0.38138129181854868</v>
      </c>
      <c r="Y36" s="306"/>
      <c r="Z36" s="304">
        <v>1.027731471950454</v>
      </c>
      <c r="AA36" s="304">
        <v>0.99057092315774786</v>
      </c>
      <c r="AB36" s="304">
        <v>0.86721320854243733</v>
      </c>
      <c r="AC36" s="306"/>
      <c r="AD36" s="304">
        <v>1.1783293008624962</v>
      </c>
      <c r="AE36" s="304">
        <v>0.96422103714730845</v>
      </c>
      <c r="AF36" s="304">
        <v>0.60625219334586067</v>
      </c>
      <c r="AG36" s="306"/>
      <c r="AH36" s="304">
        <v>0.4975050532541796</v>
      </c>
      <c r="AI36" s="304">
        <v>0.31871512657533968</v>
      </c>
      <c r="AJ36" s="304">
        <v>5.6730788748173701E-2</v>
      </c>
      <c r="AK36" s="306"/>
      <c r="AL36" s="304">
        <v>9.9875304785468619E-2</v>
      </c>
      <c r="AM36" s="304">
        <v>9.1720700004570485E-2</v>
      </c>
      <c r="AN36" s="304">
        <v>4.9657432573165891E-2</v>
      </c>
    </row>
    <row r="37" spans="1:40" x14ac:dyDescent="0.2">
      <c r="A37" s="13" t="str">
        <f t="shared" si="63"/>
        <v>Skilled trades occupations</v>
      </c>
      <c r="B37" s="304">
        <f t="shared" si="66"/>
        <v>7.796888317512618</v>
      </c>
      <c r="C37" s="304">
        <f t="shared" si="64"/>
        <v>7.112580940738666</v>
      </c>
      <c r="D37" s="304">
        <f t="shared" si="65"/>
        <v>5.5399075877302044</v>
      </c>
      <c r="E37" s="304"/>
      <c r="F37" s="304">
        <v>1.2702054471255015E-2</v>
      </c>
      <c r="G37" s="304">
        <v>1.5624738721706865E-2</v>
      </c>
      <c r="H37" s="304">
        <v>2.03070147123895E-2</v>
      </c>
      <c r="I37" s="304"/>
      <c r="J37" s="304">
        <v>0.23136076202126632</v>
      </c>
      <c r="K37" s="304">
        <v>0.28096341649036161</v>
      </c>
      <c r="L37" s="304">
        <v>0.3828140566126858</v>
      </c>
      <c r="M37" s="304"/>
      <c r="N37" s="304">
        <v>0.5037275546631631</v>
      </c>
      <c r="O37" s="304">
        <v>0.52453789780515037</v>
      </c>
      <c r="P37" s="304">
        <v>0.58453041937631767</v>
      </c>
      <c r="Q37" s="306"/>
      <c r="R37" s="304">
        <v>0.2353034766591835</v>
      </c>
      <c r="S37" s="304">
        <v>0.24220169097354627</v>
      </c>
      <c r="T37" s="304">
        <v>0.23691572061412386</v>
      </c>
      <c r="U37" s="306"/>
      <c r="V37" s="304">
        <v>0.68788630221804903</v>
      </c>
      <c r="W37" s="304">
        <v>0.60951009171778858</v>
      </c>
      <c r="X37" s="304">
        <v>0.53310253202800628</v>
      </c>
      <c r="Y37" s="306"/>
      <c r="Z37" s="304">
        <v>2.8995107967276503</v>
      </c>
      <c r="AA37" s="304">
        <v>2.6419762093774106</v>
      </c>
      <c r="AB37" s="304">
        <v>2.1289613562679097</v>
      </c>
      <c r="AC37" s="306"/>
      <c r="AD37" s="304">
        <v>1.7581766875651299</v>
      </c>
      <c r="AE37" s="304">
        <v>1.5531460267775132</v>
      </c>
      <c r="AF37" s="304">
        <v>0.94148097863845392</v>
      </c>
      <c r="AG37" s="306"/>
      <c r="AH37" s="304">
        <v>1.0991961679159237</v>
      </c>
      <c r="AI37" s="304">
        <v>0.96263078196579266</v>
      </c>
      <c r="AJ37" s="304">
        <v>0.51522356385182333</v>
      </c>
      <c r="AK37" s="306"/>
      <c r="AL37" s="304">
        <v>0.36902451527099689</v>
      </c>
      <c r="AM37" s="304">
        <v>0.28199008690939525</v>
      </c>
      <c r="AN37" s="304">
        <v>0.1965719456284942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0.82158105247632884</v>
      </c>
      <c r="C38" s="304">
        <f t="shared" si="64"/>
        <v>0.76978760218457143</v>
      </c>
      <c r="D38" s="304">
        <f t="shared" si="65"/>
        <v>0.70135423086279725</v>
      </c>
      <c r="E38" s="304"/>
      <c r="F38" s="304">
        <v>2.1259188662729699E-2</v>
      </c>
      <c r="G38" s="304">
        <v>2.3080297299352348E-2</v>
      </c>
      <c r="H38" s="304">
        <v>2.3947825435953283E-2</v>
      </c>
      <c r="I38" s="304"/>
      <c r="J38" s="304">
        <v>1.945949964719992E-2</v>
      </c>
      <c r="K38" s="304">
        <v>1.9572906539649021E-2</v>
      </c>
      <c r="L38" s="304">
        <v>1.8693006420010386E-2</v>
      </c>
      <c r="M38" s="304"/>
      <c r="N38" s="304">
        <v>9.3280608545317126E-2</v>
      </c>
      <c r="O38" s="304">
        <v>8.5202983514072753E-2</v>
      </c>
      <c r="P38" s="304">
        <v>7.5320812266432058E-2</v>
      </c>
      <c r="Q38" s="306"/>
      <c r="R38" s="304">
        <v>2.3592260486467127E-2</v>
      </c>
      <c r="S38" s="304">
        <v>1.9240319372288914E-2</v>
      </c>
      <c r="T38" s="304">
        <v>1.7280407671575886E-2</v>
      </c>
      <c r="U38" s="306"/>
      <c r="V38" s="304">
        <v>6.7476858199268033E-2</v>
      </c>
      <c r="W38" s="304">
        <v>5.8257092359476959E-2</v>
      </c>
      <c r="X38" s="304">
        <v>5.0546951271546556E-2</v>
      </c>
      <c r="Y38" s="306"/>
      <c r="Z38" s="304">
        <v>0.12036584137048287</v>
      </c>
      <c r="AA38" s="304">
        <v>9.048948725112764E-2</v>
      </c>
      <c r="AB38" s="304">
        <v>7.4691572964269884E-2</v>
      </c>
      <c r="AC38" s="306"/>
      <c r="AD38" s="304">
        <v>0.15156669607379358</v>
      </c>
      <c r="AE38" s="304">
        <v>0.12618490510922251</v>
      </c>
      <c r="AF38" s="304">
        <v>9.134524309105789E-2</v>
      </c>
      <c r="AG38" s="306"/>
      <c r="AH38" s="304">
        <v>0.27523679606093782</v>
      </c>
      <c r="AI38" s="304">
        <v>0.27852096209293387</v>
      </c>
      <c r="AJ38" s="304">
        <v>0.24740461641926589</v>
      </c>
      <c r="AK38" s="306"/>
      <c r="AL38" s="304">
        <v>4.9343303430132601E-2</v>
      </c>
      <c r="AM38" s="304">
        <v>6.923864864644734E-2</v>
      </c>
      <c r="AN38" s="304">
        <v>0.10212379532268544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1.7990425779102877</v>
      </c>
      <c r="C39" s="304">
        <f t="shared" si="64"/>
        <v>1.7407444302415904</v>
      </c>
      <c r="D39" s="304">
        <f t="shared" si="65"/>
        <v>1.6419161376299813</v>
      </c>
      <c r="E39" s="304"/>
      <c r="F39" s="304">
        <v>1.2532904867467241E-2</v>
      </c>
      <c r="G39" s="304">
        <v>1.2167871402694095E-2</v>
      </c>
      <c r="H39" s="304">
        <v>1.0972505582134374E-2</v>
      </c>
      <c r="I39" s="304"/>
      <c r="J39" s="304">
        <v>0.14109073325226937</v>
      </c>
      <c r="K39" s="304">
        <v>0.15489330596680767</v>
      </c>
      <c r="L39" s="304">
        <v>0.17886920093387851</v>
      </c>
      <c r="M39" s="304"/>
      <c r="N39" s="304">
        <v>0.34650750410986125</v>
      </c>
      <c r="O39" s="304">
        <v>0.35347489146790401</v>
      </c>
      <c r="P39" s="304">
        <v>0.35562488980155676</v>
      </c>
      <c r="Q39" s="306"/>
      <c r="R39" s="304">
        <v>0.11149641292307388</v>
      </c>
      <c r="S39" s="304">
        <v>0.11432311728870863</v>
      </c>
      <c r="T39" s="304">
        <v>0.11403380484176327</v>
      </c>
      <c r="U39" s="306"/>
      <c r="V39" s="304">
        <v>0.12484904215590799</v>
      </c>
      <c r="W39" s="304">
        <v>0.12538861418737196</v>
      </c>
      <c r="X39" s="304">
        <v>0.12011627499701248</v>
      </c>
      <c r="Y39" s="306"/>
      <c r="Z39" s="304">
        <v>0.41140301010218555</v>
      </c>
      <c r="AA39" s="304">
        <v>0.36242367572219225</v>
      </c>
      <c r="AB39" s="304">
        <v>0.33043679866351278</v>
      </c>
      <c r="AC39" s="306"/>
      <c r="AD39" s="304">
        <v>0.33695205647413079</v>
      </c>
      <c r="AE39" s="304">
        <v>0.3316657479931015</v>
      </c>
      <c r="AF39" s="304">
        <v>0.31005438362997106</v>
      </c>
      <c r="AG39" s="306"/>
      <c r="AH39" s="304">
        <v>0.20002621060741144</v>
      </c>
      <c r="AI39" s="304">
        <v>0.15327234408314563</v>
      </c>
      <c r="AJ39" s="304">
        <v>5.4775685927136185E-2</v>
      </c>
      <c r="AK39" s="306"/>
      <c r="AL39" s="304">
        <v>0.11418470341798007</v>
      </c>
      <c r="AM39" s="304">
        <v>0.1331348621296648</v>
      </c>
      <c r="AN39" s="304">
        <v>0.16703259325301587</v>
      </c>
    </row>
    <row r="40" spans="1:40" x14ac:dyDescent="0.2">
      <c r="A40" s="13" t="str">
        <f t="shared" si="63"/>
        <v>Process, plant and machine operatives</v>
      </c>
      <c r="B40" s="304">
        <f t="shared" si="66"/>
        <v>4.9117544814356418</v>
      </c>
      <c r="C40" s="304">
        <f t="shared" si="64"/>
        <v>4.6384777246326019</v>
      </c>
      <c r="D40" s="304">
        <f t="shared" si="65"/>
        <v>3.8145131793503837</v>
      </c>
      <c r="E40" s="304"/>
      <c r="F40" s="304">
        <v>1.8887139256963104E-3</v>
      </c>
      <c r="G40" s="304">
        <v>1.7546921419689587E-3</v>
      </c>
      <c r="H40" s="304">
        <v>1.6938700173341182E-3</v>
      </c>
      <c r="I40" s="304"/>
      <c r="J40" s="304">
        <v>8.020364297930245E-2</v>
      </c>
      <c r="K40" s="304">
        <v>0.11873932406278175</v>
      </c>
      <c r="L40" s="304">
        <v>0.16573210114511427</v>
      </c>
      <c r="M40" s="304"/>
      <c r="N40" s="304">
        <v>0.19154949507851257</v>
      </c>
      <c r="O40" s="304">
        <v>0.21520512215176432</v>
      </c>
      <c r="P40" s="304">
        <v>0.24791734392000336</v>
      </c>
      <c r="Q40" s="306"/>
      <c r="R40" s="305">
        <v>0.11259938890011319</v>
      </c>
      <c r="S40" s="305">
        <v>0.11636533590111656</v>
      </c>
      <c r="T40" s="305">
        <v>0.11989262793585051</v>
      </c>
      <c r="U40" s="306"/>
      <c r="V40" s="305">
        <v>0.21826341357657617</v>
      </c>
      <c r="W40" s="305">
        <v>0.24135418755097568</v>
      </c>
      <c r="X40" s="305">
        <v>0.26132200734593986</v>
      </c>
      <c r="Y40" s="306"/>
      <c r="Z40" s="305">
        <v>1.2320236643863698</v>
      </c>
      <c r="AA40" s="305">
        <v>1.2767794301017477</v>
      </c>
      <c r="AB40" s="305">
        <v>1.2326863069345617</v>
      </c>
      <c r="AC40" s="306"/>
      <c r="AD40" s="305">
        <v>1.5323684271225944</v>
      </c>
      <c r="AE40" s="305">
        <v>1.5374729825698326</v>
      </c>
      <c r="AF40" s="305">
        <v>1.2432580328507397</v>
      </c>
      <c r="AG40" s="306"/>
      <c r="AH40" s="305">
        <v>1.1083072168174217</v>
      </c>
      <c r="AI40" s="305">
        <v>0.90934171104420125</v>
      </c>
      <c r="AJ40" s="305">
        <v>0.35385018847416427</v>
      </c>
      <c r="AK40" s="306"/>
      <c r="AL40" s="305">
        <v>0.4345505186490547</v>
      </c>
      <c r="AM40" s="305">
        <v>0.22146493910821369</v>
      </c>
      <c r="AN40" s="305">
        <v>0.18816070072667587</v>
      </c>
    </row>
    <row r="41" spans="1:40" x14ac:dyDescent="0.2">
      <c r="A41" s="39" t="str">
        <f t="shared" si="63"/>
        <v>Elementary occupations</v>
      </c>
      <c r="B41" s="307">
        <f t="shared" si="66"/>
        <v>2.5511664734271733</v>
      </c>
      <c r="C41" s="307">
        <f t="shared" si="64"/>
        <v>2.9758417337728589</v>
      </c>
      <c r="D41" s="307">
        <f>SUM(H41,L41,P41,T41,X41,AB41,AF41,AJ41,AN41)</f>
        <v>2.7390523628456371</v>
      </c>
      <c r="E41" s="307"/>
      <c r="F41" s="307">
        <v>9.6345434938354887E-3</v>
      </c>
      <c r="G41" s="307">
        <v>8.8054460355144002E-3</v>
      </c>
      <c r="H41" s="307">
        <v>8.6544781282809416E-3</v>
      </c>
      <c r="I41" s="307"/>
      <c r="J41" s="307">
        <v>4.484122745870342E-2</v>
      </c>
      <c r="K41" s="307">
        <v>5.0625092385968372E-2</v>
      </c>
      <c r="L41" s="307">
        <v>5.8405643352650471E-2</v>
      </c>
      <c r="M41" s="307"/>
      <c r="N41" s="307">
        <v>0.13707638171992242</v>
      </c>
      <c r="O41" s="307">
        <v>0.2105548479732863</v>
      </c>
      <c r="P41" s="307">
        <v>0.27180467650237228</v>
      </c>
      <c r="Q41" s="308"/>
      <c r="R41" s="307">
        <v>8.1349541749099544E-2</v>
      </c>
      <c r="S41" s="307">
        <v>0.10408665636016606</v>
      </c>
      <c r="T41" s="307">
        <v>0.13290621774499245</v>
      </c>
      <c r="U41" s="308"/>
      <c r="V41" s="307">
        <v>7.1071372812703745E-2</v>
      </c>
      <c r="W41" s="307">
        <v>0.10705927203406089</v>
      </c>
      <c r="X41" s="307">
        <v>0.13364219311859049</v>
      </c>
      <c r="Y41" s="308"/>
      <c r="Z41" s="307">
        <v>0.41088735103613633</v>
      </c>
      <c r="AA41" s="307">
        <v>0.48719403712426046</v>
      </c>
      <c r="AB41" s="307">
        <v>0.50402038404919158</v>
      </c>
      <c r="AC41" s="308"/>
      <c r="AD41" s="307">
        <v>0.65965653096045529</v>
      </c>
      <c r="AE41" s="307">
        <v>0.83116378056151086</v>
      </c>
      <c r="AF41" s="307">
        <v>0.75342606565104131</v>
      </c>
      <c r="AG41" s="308"/>
      <c r="AH41" s="307">
        <v>0.84929184486635223</v>
      </c>
      <c r="AI41" s="307">
        <v>0.95149397569879313</v>
      </c>
      <c r="AJ41" s="307">
        <v>0.73940607074675002</v>
      </c>
      <c r="AK41" s="308"/>
      <c r="AL41" s="307">
        <v>0.28735767932996459</v>
      </c>
      <c r="AM41" s="307">
        <v>0.22485862559929853</v>
      </c>
      <c r="AN41" s="307">
        <v>0.13678663355176762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Brighton and Hove East Sussex West Sussex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61.280000000000115</v>
      </c>
      <c r="C50" s="305">
        <f>SUM(C51:C59)</f>
        <v>64.053999999999832</v>
      </c>
      <c r="D50" s="305">
        <f>SUM(D51:D59)</f>
        <v>67.483999999999995</v>
      </c>
      <c r="E50" s="304"/>
      <c r="F50" s="305">
        <f>SUM(F51:F59)</f>
        <v>0.25323274675612734</v>
      </c>
      <c r="G50" s="305">
        <f>SUM(G51:G59)</f>
        <v>0.30794842537710848</v>
      </c>
      <c r="H50" s="305">
        <f>SUM(H51:H59)</f>
        <v>0.45594448847092117</v>
      </c>
      <c r="I50" s="304"/>
      <c r="J50" s="305">
        <f>SUM(J51:J59)</f>
        <v>3.9121163313379159</v>
      </c>
      <c r="K50" s="305">
        <f>SUM(K51:K59)</f>
        <v>4.7845556729154772</v>
      </c>
      <c r="L50" s="305">
        <f>SUM(L51:L59)</f>
        <v>6.8191667463648278</v>
      </c>
      <c r="M50" s="304"/>
      <c r="N50" s="305">
        <f>SUM(N51:N59)</f>
        <v>6.713853507298726</v>
      </c>
      <c r="O50" s="305">
        <f>SUM(O51:O59)</f>
        <v>7.1426522921300686</v>
      </c>
      <c r="P50" s="305">
        <f>SUM(P51:P59)</f>
        <v>8.4681808780350387</v>
      </c>
      <c r="Q50" s="304"/>
      <c r="R50" s="305">
        <f>SUM(R51:R59)</f>
        <v>2.3787191412562447</v>
      </c>
      <c r="S50" s="305">
        <f>SUM(S51:S59)</f>
        <v>2.5004989174043217</v>
      </c>
      <c r="T50" s="305">
        <f>SUM(T51:T59)</f>
        <v>3.0981339792723004</v>
      </c>
      <c r="U50" s="304"/>
      <c r="V50" s="305">
        <f>SUM(V51:V59)</f>
        <v>4.9407017115082308</v>
      </c>
      <c r="W50" s="305">
        <f>SUM(W51:W59)</f>
        <v>4.9980994565408672</v>
      </c>
      <c r="X50" s="305">
        <f>SUM(X51:X59)</f>
        <v>5.7803885643722239</v>
      </c>
      <c r="Y50" s="304"/>
      <c r="Z50" s="305">
        <f>SUM(Z51:Z59)</f>
        <v>18.133214363286843</v>
      </c>
      <c r="AA50" s="305">
        <f>SUM(AA51:AA59)</f>
        <v>18.473784730858082</v>
      </c>
      <c r="AB50" s="305">
        <f>SUM(AB51:AB59)</f>
        <v>19.349923467071903</v>
      </c>
      <c r="AC50" s="304"/>
      <c r="AD50" s="305">
        <f>SUM(AD51:AD59)</f>
        <v>13.944484561009919</v>
      </c>
      <c r="AE50" s="305">
        <f>SUM(AE51:AE59)</f>
        <v>14.75231983844191</v>
      </c>
      <c r="AF50" s="305">
        <f>SUM(AF51:AF59)</f>
        <v>14.724363841654212</v>
      </c>
      <c r="AG50" s="304"/>
      <c r="AH50" s="305">
        <f>SUM(AH51:AH59)</f>
        <v>8.3401230891201834</v>
      </c>
      <c r="AI50" s="305">
        <f>SUM(AI51:AI59)</f>
        <v>8.830842554915673</v>
      </c>
      <c r="AJ50" s="305">
        <f>SUM(AJ51:AJ59)</f>
        <v>7.4437171178987924</v>
      </c>
      <c r="AK50" s="304"/>
      <c r="AL50" s="305">
        <f>SUM(AL51:AL59)</f>
        <v>2.6635545484259189</v>
      </c>
      <c r="AM50" s="305">
        <f>SUM(AM51:AM59)</f>
        <v>2.2632981114163346</v>
      </c>
      <c r="AN50" s="305">
        <f>SUM(AN51:AN59)</f>
        <v>1.3441809168597674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9.3382740404489901</v>
      </c>
      <c r="C51" s="304">
        <f t="shared" ref="C51:D51" si="68">SUM(G51,K51,O51,S51,W51,AA51,AE51,AI51,AM51)</f>
        <v>8.7288400082144442</v>
      </c>
      <c r="D51" s="304">
        <f t="shared" si="68"/>
        <v>9.874411511908983</v>
      </c>
      <c r="E51" s="304"/>
      <c r="F51" s="304">
        <v>5.5205152829811539E-2</v>
      </c>
      <c r="G51" s="304">
        <v>6.324389037156021E-2</v>
      </c>
      <c r="H51" s="304">
        <v>9.5047337760623241E-2</v>
      </c>
      <c r="I51" s="304"/>
      <c r="J51" s="304">
        <v>1.106037053763349</v>
      </c>
      <c r="K51" s="304">
        <v>1.1774822426964502</v>
      </c>
      <c r="L51" s="304">
        <v>1.710180916343895</v>
      </c>
      <c r="M51" s="304"/>
      <c r="N51" s="304">
        <v>1.7437318046281682</v>
      </c>
      <c r="O51" s="304">
        <v>1.6083235174995822</v>
      </c>
      <c r="P51" s="304">
        <v>1.7944986770225193</v>
      </c>
      <c r="Q51" s="304"/>
      <c r="R51" s="304">
        <v>0.46082344931969066</v>
      </c>
      <c r="S51" s="304">
        <v>0.39376850244852268</v>
      </c>
      <c r="T51" s="304">
        <v>0.41631381396770473</v>
      </c>
      <c r="U51" s="304"/>
      <c r="V51" s="304">
        <v>1.1457574166598843</v>
      </c>
      <c r="W51" s="304">
        <v>1.0086298592476566</v>
      </c>
      <c r="X51" s="304">
        <v>1.1667238537776654</v>
      </c>
      <c r="Y51" s="304"/>
      <c r="Z51" s="304">
        <v>2.3466406311969141</v>
      </c>
      <c r="AA51" s="304">
        <v>2.1120403523274538</v>
      </c>
      <c r="AB51" s="304">
        <v>2.4730280780842344</v>
      </c>
      <c r="AC51" s="304"/>
      <c r="AD51" s="304">
        <v>1.3990623241457985</v>
      </c>
      <c r="AE51" s="304">
        <v>1.2588168071132693</v>
      </c>
      <c r="AF51" s="304">
        <v>1.1940940705515524</v>
      </c>
      <c r="AG51" s="304"/>
      <c r="AH51" s="304">
        <v>0.79643576845184294</v>
      </c>
      <c r="AI51" s="304">
        <v>0.73869068893593992</v>
      </c>
      <c r="AJ51" s="304">
        <v>0.59020375747285303</v>
      </c>
      <c r="AK51" s="304"/>
      <c r="AL51" s="304">
        <v>0.28458043945352951</v>
      </c>
      <c r="AM51" s="304">
        <v>0.36784414757400963</v>
      </c>
      <c r="AN51" s="304">
        <v>0.43432100692793518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8.6938407350456419</v>
      </c>
      <c r="C52" s="304">
        <f t="shared" ref="C52:C59" si="70">SUM(G52,K52,O52,S52,W52,AA52,AE52,AI52,AM52)</f>
        <v>10.103963667406191</v>
      </c>
      <c r="D52" s="304">
        <f t="shared" ref="D52:D59" si="71">SUM(H52,L52,P52,T52,X52,AB52,AF52,AJ52,AN52)</f>
        <v>12.000156268502808</v>
      </c>
      <c r="E52" s="304"/>
      <c r="F52" s="304">
        <v>0.10177317439527371</v>
      </c>
      <c r="G52" s="304">
        <v>0.12485192187028783</v>
      </c>
      <c r="H52" s="304">
        <v>0.16855173932193804</v>
      </c>
      <c r="I52" s="304"/>
      <c r="J52" s="304">
        <v>1.5775299860515346</v>
      </c>
      <c r="K52" s="304">
        <v>2.0953252023886249</v>
      </c>
      <c r="L52" s="304">
        <v>2.9949148514932986</v>
      </c>
      <c r="M52" s="304"/>
      <c r="N52" s="304">
        <v>2.0004615822389602</v>
      </c>
      <c r="O52" s="304">
        <v>2.0781799668231731</v>
      </c>
      <c r="P52" s="304">
        <v>2.2416201329589414</v>
      </c>
      <c r="Q52" s="304"/>
      <c r="R52" s="304">
        <v>0.27325972076165567</v>
      </c>
      <c r="S52" s="304">
        <v>0.23541868925953316</v>
      </c>
      <c r="T52" s="304">
        <v>0.28230734834335508</v>
      </c>
      <c r="U52" s="304"/>
      <c r="V52" s="304">
        <v>0.78177949237534083</v>
      </c>
      <c r="W52" s="304">
        <v>0.70817190761122228</v>
      </c>
      <c r="X52" s="304">
        <v>0.5409033497534268</v>
      </c>
      <c r="Y52" s="304"/>
      <c r="Z52" s="304">
        <v>2.1978135256819624</v>
      </c>
      <c r="AA52" s="304">
        <v>2.704258510434757</v>
      </c>
      <c r="AB52" s="304">
        <v>3.5224328915058232</v>
      </c>
      <c r="AC52" s="304"/>
      <c r="AD52" s="304">
        <v>1.1560271671111395</v>
      </c>
      <c r="AE52" s="304">
        <v>1.4386966139623429</v>
      </c>
      <c r="AF52" s="304">
        <v>1.621003609776305</v>
      </c>
      <c r="AG52" s="304"/>
      <c r="AH52" s="304">
        <v>0.45131925570280335</v>
      </c>
      <c r="AI52" s="304">
        <v>0.50463161438670567</v>
      </c>
      <c r="AJ52" s="304">
        <v>0.41693329071732999</v>
      </c>
      <c r="AK52" s="304"/>
      <c r="AL52" s="304">
        <v>0.1538768307269712</v>
      </c>
      <c r="AM52" s="304">
        <v>0.21442924066954475</v>
      </c>
      <c r="AN52" s="304">
        <v>0.21148905463238832</v>
      </c>
    </row>
    <row r="53" spans="1:40" x14ac:dyDescent="0.2">
      <c r="A53" s="13" t="str">
        <f t="shared" si="67"/>
        <v>Associate professional occupations</v>
      </c>
      <c r="B53" s="304">
        <f t="shared" si="69"/>
        <v>4.7857878999550518</v>
      </c>
      <c r="C53" s="304">
        <f t="shared" si="70"/>
        <v>4.8801459412050363</v>
      </c>
      <c r="D53" s="304">
        <f t="shared" si="71"/>
        <v>5.5133436819938435</v>
      </c>
      <c r="E53" s="304"/>
      <c r="F53" s="304">
        <v>1.4953048955890287E-2</v>
      </c>
      <c r="G53" s="304">
        <v>1.6443836112126704E-2</v>
      </c>
      <c r="H53" s="304">
        <v>2.5406096737297792E-2</v>
      </c>
      <c r="I53" s="304"/>
      <c r="J53" s="304">
        <v>0.48313329266188992</v>
      </c>
      <c r="K53" s="304">
        <v>0.56849659227679739</v>
      </c>
      <c r="L53" s="304">
        <v>0.80715569623401351</v>
      </c>
      <c r="M53" s="304"/>
      <c r="N53" s="304">
        <v>0.83579658765938369</v>
      </c>
      <c r="O53" s="304">
        <v>0.85066652728503345</v>
      </c>
      <c r="P53" s="304">
        <v>0.97498124414146992</v>
      </c>
      <c r="Q53" s="304"/>
      <c r="R53" s="304">
        <v>0.39489955501719243</v>
      </c>
      <c r="S53" s="304">
        <v>0.43574556573690154</v>
      </c>
      <c r="T53" s="304">
        <v>0.54262302284894626</v>
      </c>
      <c r="U53" s="304"/>
      <c r="V53" s="304">
        <v>0.69993184013039256</v>
      </c>
      <c r="W53" s="304">
        <v>0.65944227518274767</v>
      </c>
      <c r="X53" s="304">
        <v>0.73323243107134572</v>
      </c>
      <c r="Y53" s="304"/>
      <c r="Z53" s="304">
        <v>0.94511594461267645</v>
      </c>
      <c r="AA53" s="304">
        <v>0.84213744768614263</v>
      </c>
      <c r="AB53" s="304">
        <v>0.83886204946723508</v>
      </c>
      <c r="AC53" s="304"/>
      <c r="AD53" s="304">
        <v>0.79583183052484718</v>
      </c>
      <c r="AE53" s="304">
        <v>0.82908929032362866</v>
      </c>
      <c r="AF53" s="304">
        <v>0.89537142595524255</v>
      </c>
      <c r="AG53" s="304"/>
      <c r="AH53" s="304">
        <v>0.52671144348185306</v>
      </c>
      <c r="AI53" s="304">
        <v>0.58933367685959137</v>
      </c>
      <c r="AJ53" s="304">
        <v>0.54436006839892626</v>
      </c>
      <c r="AK53" s="304"/>
      <c r="AL53" s="304">
        <v>8.941435691092621E-2</v>
      </c>
      <c r="AM53" s="304">
        <v>8.879072974206724E-2</v>
      </c>
      <c r="AN53" s="304">
        <v>0.15135164713936616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5.5052271319920205</v>
      </c>
      <c r="C54" s="304">
        <f t="shared" si="70"/>
        <v>5.5581388206343796</v>
      </c>
      <c r="D54" s="304">
        <f t="shared" si="71"/>
        <v>5.3381294941213877</v>
      </c>
      <c r="E54" s="304"/>
      <c r="F54" s="304">
        <v>5.5967728961893393E-2</v>
      </c>
      <c r="G54" s="304">
        <v>7.3171433843449957E-2</v>
      </c>
      <c r="H54" s="304">
        <v>0.12459422883644014</v>
      </c>
      <c r="I54" s="304"/>
      <c r="J54" s="304">
        <v>0.29460592224178062</v>
      </c>
      <c r="K54" s="304">
        <v>0.3974249799934913</v>
      </c>
      <c r="L54" s="304">
        <v>0.53982614203992263</v>
      </c>
      <c r="M54" s="304"/>
      <c r="N54" s="304">
        <v>0.90148086342040079</v>
      </c>
      <c r="O54" s="304">
        <v>1.1412220733127487</v>
      </c>
      <c r="P54" s="304">
        <v>1.6204203192728572</v>
      </c>
      <c r="Q54" s="304"/>
      <c r="R54" s="304">
        <v>0.53773314994622068</v>
      </c>
      <c r="S54" s="304">
        <v>0.60537810095056255</v>
      </c>
      <c r="T54" s="304">
        <v>0.81158339778157518</v>
      </c>
      <c r="U54" s="304"/>
      <c r="V54" s="304">
        <v>0.38738026314202967</v>
      </c>
      <c r="W54" s="304">
        <v>0.44479321218494111</v>
      </c>
      <c r="X54" s="304">
        <v>0.63322020146369673</v>
      </c>
      <c r="Y54" s="304"/>
      <c r="Z54" s="304">
        <v>0.99271072501799862</v>
      </c>
      <c r="AA54" s="304">
        <v>0.87115189112550317</v>
      </c>
      <c r="AB54" s="304">
        <v>0.44957753360420299</v>
      </c>
      <c r="AC54" s="304"/>
      <c r="AD54" s="304">
        <v>0.86600251101841541</v>
      </c>
      <c r="AE54" s="304">
        <v>0.67325063258232642</v>
      </c>
      <c r="AF54" s="304">
        <v>0.28736616970459739</v>
      </c>
      <c r="AG54" s="304"/>
      <c r="AH54" s="304">
        <v>1.2291335798541003</v>
      </c>
      <c r="AI54" s="304">
        <v>1.321055355271773</v>
      </c>
      <c r="AJ54" s="304">
        <v>0.86332652150072808</v>
      </c>
      <c r="AK54" s="304"/>
      <c r="AL54" s="304">
        <v>0.24021238838918191</v>
      </c>
      <c r="AM54" s="304">
        <v>3.0691141369583893E-2</v>
      </c>
      <c r="AN54" s="304">
        <v>8.2149799173671847E-3</v>
      </c>
    </row>
    <row r="55" spans="1:40" x14ac:dyDescent="0.2">
      <c r="A55" s="13" t="str">
        <f t="shared" si="67"/>
        <v>Skilled trades occupations</v>
      </c>
      <c r="B55" s="304">
        <f t="shared" si="69"/>
        <v>23.770726733493106</v>
      </c>
      <c r="C55" s="304">
        <f t="shared" si="70"/>
        <v>24.765879279230809</v>
      </c>
      <c r="D55" s="304">
        <f t="shared" si="71"/>
        <v>24.244514591818287</v>
      </c>
      <c r="E55" s="304"/>
      <c r="F55" s="304">
        <v>4.7718636123395873E-3</v>
      </c>
      <c r="G55" s="304">
        <v>5.4559205721952169E-3</v>
      </c>
      <c r="H55" s="304">
        <v>6.9322149349765041E-3</v>
      </c>
      <c r="I55" s="304"/>
      <c r="J55" s="304">
        <v>0.25846329307911864</v>
      </c>
      <c r="K55" s="304">
        <v>0.31741872957543266</v>
      </c>
      <c r="L55" s="304">
        <v>0.44442519074007508</v>
      </c>
      <c r="M55" s="304"/>
      <c r="N55" s="304">
        <v>0.84497399127978878</v>
      </c>
      <c r="O55" s="304">
        <v>1.0043568725986729</v>
      </c>
      <c r="P55" s="304">
        <v>1.2540589961596311</v>
      </c>
      <c r="Q55" s="304"/>
      <c r="R55" s="304">
        <v>0.5287315843605559</v>
      </c>
      <c r="S55" s="304">
        <v>0.6083880071946296</v>
      </c>
      <c r="T55" s="304">
        <v>0.74515522477631801</v>
      </c>
      <c r="U55" s="304"/>
      <c r="V55" s="304">
        <v>1.4244216070515723</v>
      </c>
      <c r="W55" s="304">
        <v>1.5845194868289274</v>
      </c>
      <c r="X55" s="304">
        <v>1.958821223817834</v>
      </c>
      <c r="Y55" s="304"/>
      <c r="Z55" s="304">
        <v>9.0253371333263281</v>
      </c>
      <c r="AA55" s="304">
        <v>8.8940232923355005</v>
      </c>
      <c r="AB55" s="304">
        <v>8.2143362231545627</v>
      </c>
      <c r="AC55" s="304"/>
      <c r="AD55" s="304">
        <v>7.1378528716130694</v>
      </c>
      <c r="AE55" s="304">
        <v>7.6850495169524455</v>
      </c>
      <c r="AF55" s="304">
        <v>7.762763832810438</v>
      </c>
      <c r="AG55" s="304"/>
      <c r="AH55" s="304">
        <v>3.2969686061142642</v>
      </c>
      <c r="AI55" s="304">
        <v>3.6027476703271164</v>
      </c>
      <c r="AJ55" s="304">
        <v>3.6178397480696396</v>
      </c>
      <c r="AK55" s="304"/>
      <c r="AL55" s="304">
        <v>1.2492057830560714</v>
      </c>
      <c r="AM55" s="304">
        <v>1.0639197828458915</v>
      </c>
      <c r="AN55" s="304">
        <v>0.2401819373548115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0.23036888088677565</v>
      </c>
      <c r="C56" s="304">
        <f t="shared" si="70"/>
        <v>0.21213978821318297</v>
      </c>
      <c r="D56" s="304">
        <f t="shared" si="71"/>
        <v>0.22311108774600455</v>
      </c>
      <c r="E56" s="304"/>
      <c r="F56" s="304">
        <v>2.7165132056847506E-4</v>
      </c>
      <c r="G56" s="304">
        <v>1.800365761570667E-4</v>
      </c>
      <c r="H56" s="304">
        <v>2.1853418028107126E-4</v>
      </c>
      <c r="I56" s="304"/>
      <c r="J56" s="304">
        <v>7.4818268846360341E-3</v>
      </c>
      <c r="K56" s="304">
        <v>7.82849951978337E-3</v>
      </c>
      <c r="L56" s="304">
        <v>8.8733318786050428E-3</v>
      </c>
      <c r="M56" s="304"/>
      <c r="N56" s="304">
        <v>1.0597567024279443E-2</v>
      </c>
      <c r="O56" s="304">
        <v>9.1505163634859072E-3</v>
      </c>
      <c r="P56" s="304">
        <v>9.5122680642938783E-3</v>
      </c>
      <c r="Q56" s="304"/>
      <c r="R56" s="304">
        <v>1.9633135457625931E-3</v>
      </c>
      <c r="S56" s="304">
        <v>1.695945729676218E-3</v>
      </c>
      <c r="T56" s="304">
        <v>1.8323269708632717E-3</v>
      </c>
      <c r="U56" s="304"/>
      <c r="V56" s="304">
        <v>7.5646020419448713E-3</v>
      </c>
      <c r="W56" s="304">
        <v>6.9546799279672084E-3</v>
      </c>
      <c r="X56" s="304">
        <v>7.5874265097762876E-3</v>
      </c>
      <c r="Y56" s="304"/>
      <c r="Z56" s="304">
        <v>6.8596796280802841E-2</v>
      </c>
      <c r="AA56" s="304">
        <v>7.5990666290208828E-2</v>
      </c>
      <c r="AB56" s="304">
        <v>9.3228339640758162E-2</v>
      </c>
      <c r="AC56" s="304"/>
      <c r="AD56" s="304">
        <v>1.3821227989230593E-2</v>
      </c>
      <c r="AE56" s="304">
        <v>1.1654840312069443E-2</v>
      </c>
      <c r="AF56" s="304">
        <v>1.1958047755994699E-2</v>
      </c>
      <c r="AG56" s="304"/>
      <c r="AH56" s="304">
        <v>6.697134144030456E-2</v>
      </c>
      <c r="AI56" s="304">
        <v>5.2850071753672435E-2</v>
      </c>
      <c r="AJ56" s="304">
        <v>4.7968868227713214E-2</v>
      </c>
      <c r="AK56" s="304"/>
      <c r="AL56" s="304">
        <v>5.3100554359246252E-2</v>
      </c>
      <c r="AM56" s="304">
        <v>4.5834531740162505E-2</v>
      </c>
      <c r="AN56" s="304">
        <v>4.1931944517718929E-2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1.0372051909113786</v>
      </c>
      <c r="C57" s="304">
        <f t="shared" si="70"/>
        <v>1.0925164245381862</v>
      </c>
      <c r="D57" s="304">
        <f t="shared" si="71"/>
        <v>1.1536318088539457</v>
      </c>
      <c r="E57" s="304"/>
      <c r="F57" s="304">
        <v>3.7229626385926438E-3</v>
      </c>
      <c r="G57" s="304">
        <v>4.7633504498807233E-3</v>
      </c>
      <c r="H57" s="304">
        <v>7.0210992291798854E-3</v>
      </c>
      <c r="I57" s="304"/>
      <c r="J57" s="304">
        <v>7.5860941417071753E-2</v>
      </c>
      <c r="K57" s="304">
        <v>7.5238507747413141E-2</v>
      </c>
      <c r="L57" s="304">
        <v>8.2234384609179367E-2</v>
      </c>
      <c r="M57" s="304"/>
      <c r="N57" s="304">
        <v>0.19326014411043382</v>
      </c>
      <c r="O57" s="304">
        <v>0.21423191889025298</v>
      </c>
      <c r="P57" s="304">
        <v>0.24679592779930226</v>
      </c>
      <c r="Q57" s="304"/>
      <c r="R57" s="304">
        <v>5.0051462266658749E-2</v>
      </c>
      <c r="S57" s="304">
        <v>5.7887815720500141E-2</v>
      </c>
      <c r="T57" s="304">
        <v>6.7341811164773085E-2</v>
      </c>
      <c r="U57" s="304"/>
      <c r="V57" s="304">
        <v>6.1933744228064407E-2</v>
      </c>
      <c r="W57" s="304">
        <v>6.7577232827468692E-2</v>
      </c>
      <c r="X57" s="304">
        <v>7.8694168138072382E-2</v>
      </c>
      <c r="Y57" s="304"/>
      <c r="Z57" s="304">
        <v>0.3962348519514019</v>
      </c>
      <c r="AA57" s="304">
        <v>0.41061346136216348</v>
      </c>
      <c r="AB57" s="304">
        <v>0.47654288911334125</v>
      </c>
      <c r="AC57" s="304"/>
      <c r="AD57" s="304">
        <v>6.0464110671455795E-2</v>
      </c>
      <c r="AE57" s="304">
        <v>5.0464307653169546E-2</v>
      </c>
      <c r="AF57" s="304">
        <v>3.0321163845856165E-2</v>
      </c>
      <c r="AG57" s="304"/>
      <c r="AH57" s="304">
        <v>0.10745534462049049</v>
      </c>
      <c r="AI57" s="304">
        <v>0.10110600698599065</v>
      </c>
      <c r="AJ57" s="304">
        <v>2.2103311744591934E-2</v>
      </c>
      <c r="AK57" s="304"/>
      <c r="AL57" s="304">
        <v>8.822162900720909E-2</v>
      </c>
      <c r="AM57" s="304">
        <v>0.11063382290134689</v>
      </c>
      <c r="AN57" s="304">
        <v>0.14257705320964939</v>
      </c>
    </row>
    <row r="58" spans="1:40" x14ac:dyDescent="0.2">
      <c r="A58" s="13" t="str">
        <f t="shared" si="67"/>
        <v>Process, plant and machine operatives</v>
      </c>
      <c r="B58" s="304">
        <f t="shared" si="69"/>
        <v>4.6520826208166</v>
      </c>
      <c r="C58" s="304">
        <f t="shared" si="70"/>
        <v>5.0401047508559484</v>
      </c>
      <c r="D58" s="304">
        <f t="shared" si="71"/>
        <v>5.102151831646947</v>
      </c>
      <c r="E58" s="304"/>
      <c r="F58" s="304">
        <v>1.6179754718554807E-2</v>
      </c>
      <c r="G58" s="304">
        <v>1.9423787247499491E-2</v>
      </c>
      <c r="H58" s="304">
        <v>2.7708657089272309E-2</v>
      </c>
      <c r="I58" s="304"/>
      <c r="J58" s="304">
        <v>6.2214609201929269E-2</v>
      </c>
      <c r="K58" s="304">
        <v>8.393606474462148E-2</v>
      </c>
      <c r="L58" s="304">
        <v>0.13766238290758917</v>
      </c>
      <c r="M58" s="304"/>
      <c r="N58" s="304">
        <v>9.5015551910469842E-2</v>
      </c>
      <c r="O58" s="304">
        <v>0.11795407015466713</v>
      </c>
      <c r="P58" s="304">
        <v>0.17793128344980216</v>
      </c>
      <c r="Q58" s="304"/>
      <c r="R58" s="304">
        <v>0.11080422527520634</v>
      </c>
      <c r="S58" s="304">
        <v>0.13842812946473806</v>
      </c>
      <c r="T58" s="304">
        <v>0.20617824677263352</v>
      </c>
      <c r="U58" s="304"/>
      <c r="V58" s="304">
        <v>0.25887970562174378</v>
      </c>
      <c r="W58" s="304">
        <v>0.28840880329033847</v>
      </c>
      <c r="X58" s="304">
        <v>0.34866505720772578</v>
      </c>
      <c r="Y58" s="304"/>
      <c r="Z58" s="304">
        <v>1.2837459631190706</v>
      </c>
      <c r="AA58" s="304">
        <v>1.4657866656690379</v>
      </c>
      <c r="AB58" s="304">
        <v>1.7585900760060005</v>
      </c>
      <c r="AC58" s="304"/>
      <c r="AD58" s="304">
        <v>1.5809178200284131</v>
      </c>
      <c r="AE58" s="304">
        <v>1.7554893861833611</v>
      </c>
      <c r="AF58" s="304">
        <v>1.7879145505877949</v>
      </c>
      <c r="AG58" s="304"/>
      <c r="AH58" s="304">
        <v>1.0100517822537882</v>
      </c>
      <c r="AI58" s="304">
        <v>0.97357929845113467</v>
      </c>
      <c r="AJ58" s="304">
        <v>0.61083165526372663</v>
      </c>
      <c r="AK58" s="304"/>
      <c r="AL58" s="304">
        <v>0.23427320868742441</v>
      </c>
      <c r="AM58" s="304">
        <v>0.19709854565054982</v>
      </c>
      <c r="AN58" s="304">
        <v>4.6669922362401875E-2</v>
      </c>
    </row>
    <row r="59" spans="1:40" x14ac:dyDescent="0.2">
      <c r="A59" s="13" t="str">
        <f t="shared" si="67"/>
        <v>Elementary occupations</v>
      </c>
      <c r="B59" s="304">
        <f t="shared" si="69"/>
        <v>3.2664867664505377</v>
      </c>
      <c r="C59" s="304">
        <f t="shared" si="70"/>
        <v>3.6722713197016557</v>
      </c>
      <c r="D59" s="304">
        <f t="shared" si="71"/>
        <v>4.0345497234077836</v>
      </c>
      <c r="E59" s="304"/>
      <c r="F59" s="304">
        <v>3.8740932320288721E-4</v>
      </c>
      <c r="G59" s="304">
        <v>4.1424833395125178E-4</v>
      </c>
      <c r="H59" s="304">
        <v>4.645803809123329E-4</v>
      </c>
      <c r="I59" s="304"/>
      <c r="J59" s="304">
        <v>4.6789406036605558E-2</v>
      </c>
      <c r="K59" s="304">
        <v>6.1404853972861898E-2</v>
      </c>
      <c r="L59" s="304">
        <v>9.3893850118249467E-2</v>
      </c>
      <c r="M59" s="304"/>
      <c r="N59" s="304">
        <v>8.8535415026840258E-2</v>
      </c>
      <c r="O59" s="304">
        <v>0.11856682920245164</v>
      </c>
      <c r="P59" s="304">
        <v>0.14836202916622152</v>
      </c>
      <c r="Q59" s="304"/>
      <c r="R59" s="304">
        <v>2.0452680763301815E-2</v>
      </c>
      <c r="S59" s="304">
        <v>2.3788160899257751E-2</v>
      </c>
      <c r="T59" s="304">
        <v>2.4798786646132092E-2</v>
      </c>
      <c r="U59" s="304"/>
      <c r="V59" s="304">
        <v>0.17305304025725701</v>
      </c>
      <c r="W59" s="304">
        <v>0.22960199943959744</v>
      </c>
      <c r="X59" s="304">
        <v>0.31254085263268117</v>
      </c>
      <c r="Y59" s="304"/>
      <c r="Z59" s="304">
        <v>0.87701879209968558</v>
      </c>
      <c r="AA59" s="304">
        <v>1.0977824436273131</v>
      </c>
      <c r="AB59" s="304">
        <v>1.5233253864957448</v>
      </c>
      <c r="AC59" s="304"/>
      <c r="AD59" s="304">
        <v>0.93450469790754953</v>
      </c>
      <c r="AE59" s="304">
        <v>1.0498084433592956</v>
      </c>
      <c r="AF59" s="304">
        <v>1.1335709706664301</v>
      </c>
      <c r="AG59" s="304"/>
      <c r="AH59" s="304">
        <v>0.85507596720073598</v>
      </c>
      <c r="AI59" s="304">
        <v>0.94684817194374826</v>
      </c>
      <c r="AJ59" s="304">
        <v>0.7301498965032831</v>
      </c>
      <c r="AK59" s="304"/>
      <c r="AL59" s="304">
        <v>0.270669357835359</v>
      </c>
      <c r="AM59" s="304">
        <v>0.14405616892317863</v>
      </c>
      <c r="AN59" s="304">
        <v>6.7443370798129038E-2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244.7660000000003</v>
      </c>
      <c r="C62" s="305">
        <f>SUM(C63:C71)</f>
        <v>248.0139999999999</v>
      </c>
      <c r="D62" s="305">
        <f>SUM(D63:D71)</f>
        <v>259.84600000000006</v>
      </c>
      <c r="E62" s="304"/>
      <c r="F62" s="305">
        <f>SUM(F63:F71)</f>
        <v>0.9137125328825868</v>
      </c>
      <c r="G62" s="305">
        <f>SUM(G63:G71)</f>
        <v>1.1445634383324705</v>
      </c>
      <c r="H62" s="305">
        <f>SUM(H63:H71)</f>
        <v>1.7673005386806213</v>
      </c>
      <c r="I62" s="304"/>
      <c r="J62" s="305">
        <f>SUM(J63:J71)</f>
        <v>11.459105949953832</v>
      </c>
      <c r="K62" s="305">
        <f>SUM(K63:K71)</f>
        <v>13.876279347803127</v>
      </c>
      <c r="L62" s="305">
        <f>SUM(L63:L71)</f>
        <v>20.813191231327306</v>
      </c>
      <c r="M62" s="304"/>
      <c r="N62" s="305">
        <f>SUM(N63:N71)</f>
        <v>38.176787225851115</v>
      </c>
      <c r="O62" s="305">
        <f>SUM(O63:O71)</f>
        <v>42.738889845833299</v>
      </c>
      <c r="P62" s="305">
        <f>SUM(P63:P71)</f>
        <v>56.765675094970248</v>
      </c>
      <c r="Q62" s="304"/>
      <c r="R62" s="305">
        <f>SUM(R63:R71)</f>
        <v>11.47782680868082</v>
      </c>
      <c r="S62" s="305">
        <f>SUM(S63:S71)</f>
        <v>12.472300609797411</v>
      </c>
      <c r="T62" s="305">
        <f>SUM(T63:T71)</f>
        <v>16.298468714657968</v>
      </c>
      <c r="U62" s="304"/>
      <c r="V62" s="305">
        <f>SUM(V63:V71)</f>
        <v>13.23989993935494</v>
      </c>
      <c r="W62" s="305">
        <f>SUM(W63:W71)</f>
        <v>14.070005639475049</v>
      </c>
      <c r="X62" s="305">
        <f>SUM(X63:X71)</f>
        <v>17.874753178714069</v>
      </c>
      <c r="Y62" s="304"/>
      <c r="Z62" s="305">
        <f>SUM(Z63:Z71)</f>
        <v>59.498207228887992</v>
      </c>
      <c r="AA62" s="305">
        <f>SUM(AA63:AA71)</f>
        <v>58.900686616422249</v>
      </c>
      <c r="AB62" s="305">
        <f>SUM(AB63:AB71)</f>
        <v>63.238716792247658</v>
      </c>
      <c r="AC62" s="304"/>
      <c r="AD62" s="305">
        <f>SUM(AD63:AD71)</f>
        <v>59.700869477338578</v>
      </c>
      <c r="AE62" s="305">
        <f>SUM(AE63:AE71)</f>
        <v>58.656600784628807</v>
      </c>
      <c r="AF62" s="305">
        <f>SUM(AF63:AF71)</f>
        <v>52.560582947408705</v>
      </c>
      <c r="AG62" s="304"/>
      <c r="AH62" s="305">
        <f>SUM(AH63:AH71)</f>
        <v>37.718277134061154</v>
      </c>
      <c r="AI62" s="305">
        <f>SUM(AI63:AI71)</f>
        <v>34.770321936361483</v>
      </c>
      <c r="AJ62" s="305">
        <f>SUM(AJ63:AJ71)</f>
        <v>19.822738369154298</v>
      </c>
      <c r="AK62" s="304"/>
      <c r="AL62" s="305">
        <f>SUM(AL63:AL71)</f>
        <v>12.581313702989291</v>
      </c>
      <c r="AM62" s="305">
        <f>SUM(AM63:AM71)</f>
        <v>11.384351781346032</v>
      </c>
      <c r="AN62" s="305">
        <f>SUM(AN63:AN71)</f>
        <v>10.704573132839144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31.91460863615518</v>
      </c>
      <c r="C63" s="304">
        <f t="shared" ref="C63:C71" si="73">SUM(G63,K63,O63,S63,W63,AA63,AE63,AI63,AM63)</f>
        <v>30.617918457058146</v>
      </c>
      <c r="D63" s="304">
        <f t="shared" ref="D63:D71" si="74">SUM(H63,L63,P63,T63,X63,AB63,AF63,AJ63,AN63)</f>
        <v>34.552089942485352</v>
      </c>
      <c r="E63" s="304"/>
      <c r="F63" s="304">
        <v>0.15003481549466471</v>
      </c>
      <c r="G63" s="304">
        <v>0.17364297487768135</v>
      </c>
      <c r="H63" s="304">
        <v>0.27411108595743078</v>
      </c>
      <c r="I63" s="304"/>
      <c r="J63" s="304">
        <v>2.3601536160255554</v>
      </c>
      <c r="K63" s="304">
        <v>2.5813220783059276</v>
      </c>
      <c r="L63" s="304">
        <v>3.7885685239860205</v>
      </c>
      <c r="M63" s="304"/>
      <c r="N63" s="304">
        <v>8.0266491186504556</v>
      </c>
      <c r="O63" s="304">
        <v>8.108585970570493</v>
      </c>
      <c r="P63" s="304">
        <v>10.508224959804499</v>
      </c>
      <c r="Q63" s="304"/>
      <c r="R63" s="304">
        <v>1.6188972360606975</v>
      </c>
      <c r="S63" s="304">
        <v>1.5659617505183403</v>
      </c>
      <c r="T63" s="304">
        <v>2.0472545928251233</v>
      </c>
      <c r="U63" s="304"/>
      <c r="V63" s="304">
        <v>2.053412136445925</v>
      </c>
      <c r="W63" s="304">
        <v>1.9522743491732582</v>
      </c>
      <c r="X63" s="304">
        <v>2.3583326830662683</v>
      </c>
      <c r="Y63" s="304"/>
      <c r="Z63" s="304">
        <v>6.4106152719736977</v>
      </c>
      <c r="AA63" s="304">
        <v>5.834741355954999</v>
      </c>
      <c r="AB63" s="304">
        <v>6.7212860411637863</v>
      </c>
      <c r="AC63" s="304"/>
      <c r="AD63" s="304">
        <v>6.3287097063215425</v>
      </c>
      <c r="AE63" s="304">
        <v>5.7251375589983908</v>
      </c>
      <c r="AF63" s="304">
        <v>5.1295539314772771</v>
      </c>
      <c r="AG63" s="304"/>
      <c r="AH63" s="304">
        <v>4.4200653175211704</v>
      </c>
      <c r="AI63" s="304">
        <v>4.1617323489655753</v>
      </c>
      <c r="AJ63" s="304">
        <v>3.0876427635724979</v>
      </c>
      <c r="AK63" s="304"/>
      <c r="AL63" s="304">
        <v>0.54607141766147094</v>
      </c>
      <c r="AM63" s="304">
        <v>0.51452006969348041</v>
      </c>
      <c r="AN63" s="304">
        <v>0.63711536063244645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20.740192766542886</v>
      </c>
      <c r="C64" s="304">
        <f t="shared" si="73"/>
        <v>23.193897132905889</v>
      </c>
      <c r="D64" s="304">
        <f t="shared" si="74"/>
        <v>26.959758881147316</v>
      </c>
      <c r="E64" s="304"/>
      <c r="F64" s="304">
        <v>0.38196558141521286</v>
      </c>
      <c r="G64" s="304">
        <v>0.50002223123475475</v>
      </c>
      <c r="H64" s="304">
        <v>0.78078786408962686</v>
      </c>
      <c r="I64" s="304"/>
      <c r="J64" s="304">
        <v>2.500984908853666</v>
      </c>
      <c r="K64" s="304">
        <v>3.1801507807764917</v>
      </c>
      <c r="L64" s="304">
        <v>4.6449817733574683</v>
      </c>
      <c r="M64" s="304"/>
      <c r="N64" s="304">
        <v>5.7961191290170548</v>
      </c>
      <c r="O64" s="304">
        <v>6.7177084903481203</v>
      </c>
      <c r="P64" s="304">
        <v>8.547072498845985</v>
      </c>
      <c r="Q64" s="304"/>
      <c r="R64" s="304">
        <v>0.87918524612174076</v>
      </c>
      <c r="S64" s="304">
        <v>0.90332402666437173</v>
      </c>
      <c r="T64" s="304">
        <v>1.0255575973740274</v>
      </c>
      <c r="U64" s="304"/>
      <c r="V64" s="304">
        <v>1.3245044427749169</v>
      </c>
      <c r="W64" s="304">
        <v>1.4836377846491937</v>
      </c>
      <c r="X64" s="304">
        <v>1.8506795831854057</v>
      </c>
      <c r="Y64" s="304"/>
      <c r="Z64" s="304">
        <v>4.2840274199047101</v>
      </c>
      <c r="AA64" s="304">
        <v>4.6539298873578643</v>
      </c>
      <c r="AB64" s="304">
        <v>5.4033856386585501</v>
      </c>
      <c r="AC64" s="304"/>
      <c r="AD64" s="304">
        <v>3.2178672674308113</v>
      </c>
      <c r="AE64" s="304">
        <v>3.2615615161812732</v>
      </c>
      <c r="AF64" s="304">
        <v>2.7657363478609231</v>
      </c>
      <c r="AG64" s="304"/>
      <c r="AH64" s="304">
        <v>1.9549452652203116</v>
      </c>
      <c r="AI64" s="304">
        <v>2.0646606279090056</v>
      </c>
      <c r="AJ64" s="304">
        <v>1.1910801532813959</v>
      </c>
      <c r="AK64" s="304"/>
      <c r="AL64" s="304">
        <v>0.40059350580446673</v>
      </c>
      <c r="AM64" s="304">
        <v>0.42890178778481303</v>
      </c>
      <c r="AN64" s="304">
        <v>0.75047742449393007</v>
      </c>
    </row>
    <row r="65" spans="1:40" x14ac:dyDescent="0.2">
      <c r="A65" s="13" t="str">
        <f t="shared" si="72"/>
        <v>Associate professional occupations</v>
      </c>
      <c r="B65" s="304">
        <f t="shared" si="75"/>
        <v>21.025478053564957</v>
      </c>
      <c r="C65" s="304">
        <f t="shared" si="73"/>
        <v>21.655199785600701</v>
      </c>
      <c r="D65" s="304">
        <f t="shared" si="74"/>
        <v>24.558794103846221</v>
      </c>
      <c r="E65" s="304"/>
      <c r="F65" s="304">
        <v>0.15211228437791105</v>
      </c>
      <c r="G65" s="304">
        <v>0.18126835597481203</v>
      </c>
      <c r="H65" s="304">
        <v>0.26335519102223443</v>
      </c>
      <c r="I65" s="304"/>
      <c r="J65" s="304">
        <v>1.3203034378501444</v>
      </c>
      <c r="K65" s="304">
        <v>1.5183659571696653</v>
      </c>
      <c r="L65" s="304">
        <v>2.0985415199119819</v>
      </c>
      <c r="M65" s="304"/>
      <c r="N65" s="304">
        <v>4.7142221537043625</v>
      </c>
      <c r="O65" s="304">
        <v>5.014452723421547</v>
      </c>
      <c r="P65" s="304">
        <v>6.2971990008173888</v>
      </c>
      <c r="Q65" s="304"/>
      <c r="R65" s="304">
        <v>1.1187331650597439</v>
      </c>
      <c r="S65" s="304">
        <v>1.191326060839154</v>
      </c>
      <c r="T65" s="304">
        <v>1.5341587057665573</v>
      </c>
      <c r="U65" s="304"/>
      <c r="V65" s="304">
        <v>1.4307370561595874</v>
      </c>
      <c r="W65" s="304">
        <v>1.5251969288321774</v>
      </c>
      <c r="X65" s="304">
        <v>1.9394730801708064</v>
      </c>
      <c r="Y65" s="304"/>
      <c r="Z65" s="304">
        <v>4.9674699859602169</v>
      </c>
      <c r="AA65" s="304">
        <v>5.042266559594843</v>
      </c>
      <c r="AB65" s="304">
        <v>5.9335574423265189</v>
      </c>
      <c r="AC65" s="304"/>
      <c r="AD65" s="304">
        <v>4.4343113086225099</v>
      </c>
      <c r="AE65" s="304">
        <v>4.5904073942972525</v>
      </c>
      <c r="AF65" s="304">
        <v>4.6314303888101485</v>
      </c>
      <c r="AG65" s="304"/>
      <c r="AH65" s="304">
        <v>2.3525274356643333</v>
      </c>
      <c r="AI65" s="304">
        <v>2.1294803228924262</v>
      </c>
      <c r="AJ65" s="304">
        <v>1.1797836978745759</v>
      </c>
      <c r="AK65" s="304"/>
      <c r="AL65" s="304">
        <v>0.53506122616614571</v>
      </c>
      <c r="AM65" s="304">
        <v>0.462435482578824</v>
      </c>
      <c r="AN65" s="304">
        <v>0.68129507714601156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21.900766510905111</v>
      </c>
      <c r="C66" s="304">
        <f t="shared" si="73"/>
        <v>23.18769822599273</v>
      </c>
      <c r="D66" s="304">
        <f t="shared" si="74"/>
        <v>24.059104255565522</v>
      </c>
      <c r="E66" s="304"/>
      <c r="F66" s="304">
        <v>6.2084023815211963E-2</v>
      </c>
      <c r="G66" s="304">
        <v>9.1349844835618491E-2</v>
      </c>
      <c r="H66" s="304">
        <v>0.16012832179126904</v>
      </c>
      <c r="I66" s="304"/>
      <c r="J66" s="304">
        <v>1.0950078403125794</v>
      </c>
      <c r="K66" s="304">
        <v>1.428405887468061</v>
      </c>
      <c r="L66" s="304">
        <v>2.2687132405043804</v>
      </c>
      <c r="M66" s="304"/>
      <c r="N66" s="304">
        <v>3.6251663966110241</v>
      </c>
      <c r="O66" s="304">
        <v>4.5288820760169015</v>
      </c>
      <c r="P66" s="304">
        <v>6.3450440481799637</v>
      </c>
      <c r="Q66" s="304"/>
      <c r="R66" s="304">
        <v>1.2387148562457155</v>
      </c>
      <c r="S66" s="304">
        <v>1.4520611148028824</v>
      </c>
      <c r="T66" s="304">
        <v>1.8792144900357273</v>
      </c>
      <c r="U66" s="304"/>
      <c r="V66" s="304">
        <v>1.0748231781457591</v>
      </c>
      <c r="W66" s="304">
        <v>1.139064433691984</v>
      </c>
      <c r="X66" s="304">
        <v>1.3615441240384556</v>
      </c>
      <c r="Y66" s="304"/>
      <c r="Z66" s="304">
        <v>5.5776594605021144</v>
      </c>
      <c r="AA66" s="304">
        <v>5.8590605718066042</v>
      </c>
      <c r="AB66" s="304">
        <v>5.9629861603476204</v>
      </c>
      <c r="AC66" s="304"/>
      <c r="AD66" s="304">
        <v>6.1975058642476943</v>
      </c>
      <c r="AE66" s="304">
        <v>6.597060864761584</v>
      </c>
      <c r="AF66" s="304">
        <v>5.5885013106588213</v>
      </c>
      <c r="AG66" s="304"/>
      <c r="AH66" s="304">
        <v>2.5861063514272979</v>
      </c>
      <c r="AI66" s="304">
        <v>1.7895780714435772</v>
      </c>
      <c r="AJ66" s="304">
        <v>0.2976749812924474</v>
      </c>
      <c r="AK66" s="304"/>
      <c r="AL66" s="304">
        <v>0.4436985395977146</v>
      </c>
      <c r="AM66" s="304">
        <v>0.3022353611655153</v>
      </c>
      <c r="AN66" s="304">
        <v>0.19529757871683479</v>
      </c>
    </row>
    <row r="67" spans="1:40" x14ac:dyDescent="0.2">
      <c r="A67" s="13" t="str">
        <f t="shared" si="72"/>
        <v>Skilled trades occupations</v>
      </c>
      <c r="B67" s="304">
        <f t="shared" si="75"/>
        <v>21.135384146669018</v>
      </c>
      <c r="C67" s="304">
        <f t="shared" si="73"/>
        <v>21.998510550652664</v>
      </c>
      <c r="D67" s="304">
        <f t="shared" si="74"/>
        <v>22.460864681186727</v>
      </c>
      <c r="E67" s="304"/>
      <c r="F67" s="304">
        <v>1.2377569857109132E-2</v>
      </c>
      <c r="G67" s="304">
        <v>1.5987709164550473E-2</v>
      </c>
      <c r="H67" s="304">
        <v>2.5727702917543983E-2</v>
      </c>
      <c r="I67" s="304"/>
      <c r="J67" s="304">
        <v>0.44910954362009886</v>
      </c>
      <c r="K67" s="304">
        <v>0.58565734271283942</v>
      </c>
      <c r="L67" s="304">
        <v>1.0136033089002709</v>
      </c>
      <c r="M67" s="304"/>
      <c r="N67" s="304">
        <v>1.4091724238420997</v>
      </c>
      <c r="O67" s="304">
        <v>1.7355696866107582</v>
      </c>
      <c r="P67" s="304">
        <v>2.3647124576515188</v>
      </c>
      <c r="Q67" s="304"/>
      <c r="R67" s="304">
        <v>0.67009754358747142</v>
      </c>
      <c r="S67" s="304">
        <v>0.72545878915419415</v>
      </c>
      <c r="T67" s="304">
        <v>0.92485566454717694</v>
      </c>
      <c r="U67" s="304"/>
      <c r="V67" s="304">
        <v>1.1760268823518123</v>
      </c>
      <c r="W67" s="304">
        <v>1.3076451533385289</v>
      </c>
      <c r="X67" s="304">
        <v>1.6447862193144291</v>
      </c>
      <c r="Y67" s="304"/>
      <c r="Z67" s="304">
        <v>7.1690714510054114</v>
      </c>
      <c r="AA67" s="304">
        <v>7.6666666891697028</v>
      </c>
      <c r="AB67" s="304">
        <v>8.4974138874575651</v>
      </c>
      <c r="AC67" s="304"/>
      <c r="AD67" s="304">
        <v>4.9043615799326261</v>
      </c>
      <c r="AE67" s="304">
        <v>4.5400439098254335</v>
      </c>
      <c r="AF67" s="304">
        <v>4.1437533163259017</v>
      </c>
      <c r="AG67" s="304"/>
      <c r="AH67" s="304">
        <v>3.8651787896606193</v>
      </c>
      <c r="AI67" s="304">
        <v>4.2259775953973415</v>
      </c>
      <c r="AJ67" s="304">
        <v>3.2310113038240864</v>
      </c>
      <c r="AK67" s="304"/>
      <c r="AL67" s="304">
        <v>1.4799883628117723</v>
      </c>
      <c r="AM67" s="304">
        <v>1.1955036752793124</v>
      </c>
      <c r="AN67" s="304">
        <v>0.6150008202482341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8.8852402679794604</v>
      </c>
      <c r="C68" s="304">
        <f t="shared" si="73"/>
        <v>8.367835612136675</v>
      </c>
      <c r="D68" s="304">
        <f t="shared" si="74"/>
        <v>9.8584947116414039</v>
      </c>
      <c r="E68" s="304"/>
      <c r="F68" s="304">
        <v>1.1703530393580611E-2</v>
      </c>
      <c r="G68" s="304">
        <v>1.479658538443906E-2</v>
      </c>
      <c r="H68" s="304">
        <v>2.289334896071233E-2</v>
      </c>
      <c r="I68" s="304"/>
      <c r="J68" s="304">
        <v>0.22131015586797409</v>
      </c>
      <c r="K68" s="304">
        <v>0.2428408088960701</v>
      </c>
      <c r="L68" s="304">
        <v>0.35709055269439294</v>
      </c>
      <c r="M68" s="304"/>
      <c r="N68" s="304">
        <v>1.2283768664149413</v>
      </c>
      <c r="O68" s="304">
        <v>1.2326106587133772</v>
      </c>
      <c r="P68" s="304">
        <v>1.5916425204583287</v>
      </c>
      <c r="Q68" s="304"/>
      <c r="R68" s="304">
        <v>0.95852368175121061</v>
      </c>
      <c r="S68" s="304">
        <v>1.0228177540871655</v>
      </c>
      <c r="T68" s="304">
        <v>1.4918643670581055</v>
      </c>
      <c r="U68" s="304"/>
      <c r="V68" s="304">
        <v>0.95984017720519266</v>
      </c>
      <c r="W68" s="304">
        <v>0.96557223899383871</v>
      </c>
      <c r="X68" s="304">
        <v>1.3972318019612699</v>
      </c>
      <c r="Y68" s="304"/>
      <c r="Z68" s="304">
        <v>1.8032247151794576</v>
      </c>
      <c r="AA68" s="304">
        <v>1.5622160783108689</v>
      </c>
      <c r="AB68" s="304">
        <v>1.7282855965752897</v>
      </c>
      <c r="AC68" s="304"/>
      <c r="AD68" s="304">
        <v>2.1151523584422574</v>
      </c>
      <c r="AE68" s="304">
        <v>1.9627334515732575</v>
      </c>
      <c r="AF68" s="304">
        <v>2.0818647795948078</v>
      </c>
      <c r="AG68" s="304"/>
      <c r="AH68" s="304">
        <v>1.0233561145587504</v>
      </c>
      <c r="AI68" s="304">
        <v>0.96859972541816353</v>
      </c>
      <c r="AJ68" s="304">
        <v>0.77338450373355849</v>
      </c>
      <c r="AK68" s="304"/>
      <c r="AL68" s="304">
        <v>0.56375266816609659</v>
      </c>
      <c r="AM68" s="304">
        <v>0.3956483107594943</v>
      </c>
      <c r="AN68" s="304">
        <v>0.41423724060493811</v>
      </c>
    </row>
    <row r="69" spans="1:40" x14ac:dyDescent="0.2">
      <c r="A69" s="13" t="str">
        <f t="shared" si="72"/>
        <v>Sales and customer service occupations</v>
      </c>
      <c r="B69" s="304">
        <f t="shared" si="75"/>
        <v>46.130193048716158</v>
      </c>
      <c r="C69" s="304">
        <f t="shared" si="73"/>
        <v>46.060867251390427</v>
      </c>
      <c r="D69" s="304">
        <f t="shared" si="74"/>
        <v>45.830638470590294</v>
      </c>
      <c r="E69" s="304"/>
      <c r="F69" s="304">
        <v>6.3006781138703852E-2</v>
      </c>
      <c r="G69" s="304">
        <v>7.1231515626782357E-2</v>
      </c>
      <c r="H69" s="304">
        <v>0.10171842921536317</v>
      </c>
      <c r="I69" s="304"/>
      <c r="J69" s="304">
        <v>1.484436930190481</v>
      </c>
      <c r="K69" s="304">
        <v>1.8497051481247688</v>
      </c>
      <c r="L69" s="304">
        <v>2.8743406183053768</v>
      </c>
      <c r="M69" s="304"/>
      <c r="N69" s="304">
        <v>6.1687336790001499</v>
      </c>
      <c r="O69" s="304">
        <v>7.023921484052309</v>
      </c>
      <c r="P69" s="304">
        <v>9.4632769146780618</v>
      </c>
      <c r="Q69" s="304"/>
      <c r="R69" s="304">
        <v>1.8830944641807426</v>
      </c>
      <c r="S69" s="304">
        <v>2.0284390186834647</v>
      </c>
      <c r="T69" s="304">
        <v>2.5182225061295771</v>
      </c>
      <c r="U69" s="304"/>
      <c r="V69" s="304">
        <v>1.5694895007888896</v>
      </c>
      <c r="W69" s="304">
        <v>1.5534240862085271</v>
      </c>
      <c r="X69" s="304">
        <v>1.9155748298721345</v>
      </c>
      <c r="Y69" s="304"/>
      <c r="Z69" s="304">
        <v>13.751451783700485</v>
      </c>
      <c r="AA69" s="304">
        <v>13.845977488433004</v>
      </c>
      <c r="AB69" s="304">
        <v>14.888112493540474</v>
      </c>
      <c r="AC69" s="304"/>
      <c r="AD69" s="304">
        <v>11.517455247336976</v>
      </c>
      <c r="AE69" s="304">
        <v>11.073241480725999</v>
      </c>
      <c r="AF69" s="304">
        <v>9.384671666887261</v>
      </c>
      <c r="AG69" s="304"/>
      <c r="AH69" s="304">
        <v>7.2253186694906022</v>
      </c>
      <c r="AI69" s="304">
        <v>6.437704248809343</v>
      </c>
      <c r="AJ69" s="304">
        <v>3.0074584906416475</v>
      </c>
      <c r="AK69" s="304"/>
      <c r="AL69" s="304">
        <v>2.4672059928891241</v>
      </c>
      <c r="AM69" s="304">
        <v>2.177222780726233</v>
      </c>
      <c r="AN69" s="304">
        <v>1.6772625213204013</v>
      </c>
    </row>
    <row r="70" spans="1:40" x14ac:dyDescent="0.2">
      <c r="A70" s="13" t="str">
        <f t="shared" si="72"/>
        <v>Process, plant and machine operatives</v>
      </c>
      <c r="B70" s="304">
        <f t="shared" si="75"/>
        <v>19.656806876781221</v>
      </c>
      <c r="C70" s="304">
        <f t="shared" si="73"/>
        <v>19.29843448419123</v>
      </c>
      <c r="D70" s="304">
        <f t="shared" si="74"/>
        <v>18.735091951305577</v>
      </c>
      <c r="E70" s="304"/>
      <c r="F70" s="304">
        <v>6.0025363882139415E-2</v>
      </c>
      <c r="G70" s="304">
        <v>7.2573945014753685E-2</v>
      </c>
      <c r="H70" s="304">
        <v>0.10887216002089499</v>
      </c>
      <c r="I70" s="304"/>
      <c r="J70" s="304">
        <v>0.40101675017890248</v>
      </c>
      <c r="K70" s="304">
        <v>0.4533147439962249</v>
      </c>
      <c r="L70" s="304">
        <v>0.67422592434650919</v>
      </c>
      <c r="M70" s="304"/>
      <c r="N70" s="304">
        <v>1.1682493239576075</v>
      </c>
      <c r="O70" s="304">
        <v>1.389419469330659</v>
      </c>
      <c r="P70" s="304">
        <v>2.2063341073615885</v>
      </c>
      <c r="Q70" s="304"/>
      <c r="R70" s="304">
        <v>0.4916418943747734</v>
      </c>
      <c r="S70" s="304">
        <v>0.55077401840149698</v>
      </c>
      <c r="T70" s="304">
        <v>0.75414469467904</v>
      </c>
      <c r="U70" s="304"/>
      <c r="V70" s="304">
        <v>0.8255487560584498</v>
      </c>
      <c r="W70" s="304">
        <v>0.86354029534897669</v>
      </c>
      <c r="X70" s="304">
        <v>1.044263868833633</v>
      </c>
      <c r="Y70" s="304"/>
      <c r="Z70" s="304">
        <v>3.9717072642095372</v>
      </c>
      <c r="AA70" s="304">
        <v>4.0622108213985841</v>
      </c>
      <c r="AB70" s="304">
        <v>4.2933950235961857</v>
      </c>
      <c r="AC70" s="304"/>
      <c r="AD70" s="304">
        <v>6.1128146199818412</v>
      </c>
      <c r="AE70" s="304">
        <v>6.1833380915184204</v>
      </c>
      <c r="AF70" s="304">
        <v>5.7367201604757296</v>
      </c>
      <c r="AG70" s="304"/>
      <c r="AH70" s="304">
        <v>4.7165941133036915</v>
      </c>
      <c r="AI70" s="304">
        <v>4.227448041677536</v>
      </c>
      <c r="AJ70" s="304">
        <v>2.9747110643664905</v>
      </c>
      <c r="AK70" s="304"/>
      <c r="AL70" s="304">
        <v>1.9092087908342772</v>
      </c>
      <c r="AM70" s="304">
        <v>1.4958150575045808</v>
      </c>
      <c r="AN70" s="304">
        <v>0.94242494762550288</v>
      </c>
    </row>
    <row r="71" spans="1:40" x14ac:dyDescent="0.2">
      <c r="A71" s="13" t="str">
        <f t="shared" si="72"/>
        <v>Elementary occupations</v>
      </c>
      <c r="B71" s="304">
        <f t="shared" si="75"/>
        <v>53.37732969268631</v>
      </c>
      <c r="C71" s="304">
        <f t="shared" si="73"/>
        <v>53.633638500071456</v>
      </c>
      <c r="D71" s="304">
        <f t="shared" si="74"/>
        <v>52.831163002231627</v>
      </c>
      <c r="E71" s="304"/>
      <c r="F71" s="304">
        <v>2.040258250805331E-2</v>
      </c>
      <c r="G71" s="304">
        <v>2.3690276219078373E-2</v>
      </c>
      <c r="H71" s="304">
        <v>2.9706434705545487E-2</v>
      </c>
      <c r="I71" s="304"/>
      <c r="J71" s="304">
        <v>1.6267827670544293</v>
      </c>
      <c r="K71" s="304">
        <v>2.0365166003530786</v>
      </c>
      <c r="L71" s="304">
        <v>3.0931257693209071</v>
      </c>
      <c r="M71" s="304"/>
      <c r="N71" s="304">
        <v>6.0400981346534106</v>
      </c>
      <c r="O71" s="304">
        <v>6.9877392867691253</v>
      </c>
      <c r="P71" s="304">
        <v>9.4421685871729117</v>
      </c>
      <c r="Q71" s="304"/>
      <c r="R71" s="304">
        <v>2.6189387212987247</v>
      </c>
      <c r="S71" s="304">
        <v>3.0321380766463397</v>
      </c>
      <c r="T71" s="304">
        <v>4.1231960962426335</v>
      </c>
      <c r="U71" s="304"/>
      <c r="V71" s="304">
        <v>2.8255178094244076</v>
      </c>
      <c r="W71" s="304">
        <v>3.2796503692385675</v>
      </c>
      <c r="X71" s="304">
        <v>4.3628669882716657</v>
      </c>
      <c r="Y71" s="304"/>
      <c r="Z71" s="304">
        <v>11.562979876452369</v>
      </c>
      <c r="AA71" s="304">
        <v>10.373617164395773</v>
      </c>
      <c r="AB71" s="304">
        <v>9.81029450858167</v>
      </c>
      <c r="AC71" s="304"/>
      <c r="AD71" s="304">
        <v>14.87269152502232</v>
      </c>
      <c r="AE71" s="304">
        <v>14.723076516747202</v>
      </c>
      <c r="AF71" s="304">
        <v>13.098351045317843</v>
      </c>
      <c r="AG71" s="304"/>
      <c r="AH71" s="304">
        <v>9.5741850772143771</v>
      </c>
      <c r="AI71" s="304">
        <v>8.7651409538485137</v>
      </c>
      <c r="AJ71" s="304">
        <v>4.0799914105675983</v>
      </c>
      <c r="AK71" s="304"/>
      <c r="AL71" s="304">
        <v>4.2357331990582221</v>
      </c>
      <c r="AM71" s="304">
        <v>4.412069255853778</v>
      </c>
      <c r="AN71" s="304">
        <v>4.7914621620508457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255.80799999999994</v>
      </c>
      <c r="C74" s="305">
        <f>SUM(C75:C83)</f>
        <v>263.80399999999992</v>
      </c>
      <c r="D74" s="305">
        <f>SUM(D75:D83)</f>
        <v>278.49999999999989</v>
      </c>
      <c r="E74" s="304"/>
      <c r="F74" s="305">
        <f>SUM(F75:F83)</f>
        <v>5.2495041329562513</v>
      </c>
      <c r="G74" s="305">
        <f>SUM(G75:G83)</f>
        <v>6.0807805080185959</v>
      </c>
      <c r="H74" s="305">
        <f>SUM(H75:H83)</f>
        <v>7.8662164146309186</v>
      </c>
      <c r="I74" s="304"/>
      <c r="J74" s="305">
        <f>SUM(J75:J83)</f>
        <v>41.050492468152392</v>
      </c>
      <c r="K74" s="305">
        <f>SUM(K75:K83)</f>
        <v>47.688622970806954</v>
      </c>
      <c r="L74" s="305">
        <f>SUM(L75:L83)</f>
        <v>61.482754059429269</v>
      </c>
      <c r="M74" s="304"/>
      <c r="N74" s="305">
        <f>SUM(N75:N83)</f>
        <v>72.578235795338799</v>
      </c>
      <c r="O74" s="305">
        <f>SUM(O75:O83)</f>
        <v>76.215113822743632</v>
      </c>
      <c r="P74" s="305">
        <f>SUM(P75:P83)</f>
        <v>84.505856015974132</v>
      </c>
      <c r="Q74" s="304"/>
      <c r="R74" s="305">
        <f>SUM(R75:R83)</f>
        <v>14.087157980516658</v>
      </c>
      <c r="S74" s="305">
        <f>SUM(S75:S83)</f>
        <v>14.891418146949038</v>
      </c>
      <c r="T74" s="305">
        <f>SUM(T75:T83)</f>
        <v>17.697511258907447</v>
      </c>
      <c r="U74" s="304"/>
      <c r="V74" s="305">
        <f>SUM(V75:V83)</f>
        <v>16.402728764297148</v>
      </c>
      <c r="W74" s="305">
        <f>SUM(W75:W83)</f>
        <v>16.888957376483244</v>
      </c>
      <c r="X74" s="305">
        <f>SUM(X75:X83)</f>
        <v>19.263661741584283</v>
      </c>
      <c r="Y74" s="304"/>
      <c r="Z74" s="305">
        <f>SUM(Z75:Z83)</f>
        <v>38.529047124243647</v>
      </c>
      <c r="AA74" s="305">
        <f>SUM(AA75:AA83)</f>
        <v>35.303107120137902</v>
      </c>
      <c r="AB74" s="305">
        <f>SUM(AB75:AB83)</f>
        <v>31.478460404084363</v>
      </c>
      <c r="AC74" s="304"/>
      <c r="AD74" s="305">
        <f>SUM(AD75:AD83)</f>
        <v>35.504189741667737</v>
      </c>
      <c r="AE74" s="305">
        <f>SUM(AE75:AE83)</f>
        <v>34.126943767654595</v>
      </c>
      <c r="AF74" s="305">
        <f>SUM(AF75:AF83)</f>
        <v>28.245998407236083</v>
      </c>
      <c r="AG74" s="304"/>
      <c r="AH74" s="305">
        <f>SUM(AH75:AH83)</f>
        <v>24.38532615700683</v>
      </c>
      <c r="AI74" s="305">
        <f>SUM(AI75:AI83)</f>
        <v>24.495511850304577</v>
      </c>
      <c r="AJ74" s="305">
        <f>SUM(AJ75:AJ83)</f>
        <v>19.950064069623881</v>
      </c>
      <c r="AK74" s="304"/>
      <c r="AL74" s="305">
        <f>SUM(AL75:AL83)</f>
        <v>8.0213178358204988</v>
      </c>
      <c r="AM74" s="305">
        <f>SUM(AM75:AM83)</f>
        <v>8.1135444369013339</v>
      </c>
      <c r="AN74" s="305">
        <f>SUM(AN75:AN83)</f>
        <v>8.009477628529547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39.93036026843096</v>
      </c>
      <c r="C75" s="305">
        <f t="shared" ref="C75:C83" si="77">SUM(G75,K75,O75,S75,W75,AA75,AE75,AI75,AM75)</f>
        <v>38.494191033991143</v>
      </c>
      <c r="D75" s="305">
        <f t="shared" ref="D75:D83" si="78">SUM(H75,L75,P75,T75,X75,AB75,AF75,AJ75,AN75)</f>
        <v>42.222210792842453</v>
      </c>
      <c r="E75" s="304"/>
      <c r="F75" s="304">
        <v>0.98519675447452348</v>
      </c>
      <c r="G75" s="304">
        <v>1.0526789183636327</v>
      </c>
      <c r="H75" s="304">
        <v>1.4065927816109629</v>
      </c>
      <c r="I75" s="304"/>
      <c r="J75" s="304">
        <v>6.7371893268842298</v>
      </c>
      <c r="K75" s="304">
        <v>7.1055017081091219</v>
      </c>
      <c r="L75" s="304">
        <v>9.291850526216523</v>
      </c>
      <c r="M75" s="304"/>
      <c r="N75" s="304">
        <v>12.535465824708149</v>
      </c>
      <c r="O75" s="304">
        <v>11.904705336300582</v>
      </c>
      <c r="P75" s="304">
        <v>13.248267025204393</v>
      </c>
      <c r="Q75" s="304"/>
      <c r="R75" s="304">
        <v>1.9812985912276406</v>
      </c>
      <c r="S75" s="304">
        <v>1.8989983269068988</v>
      </c>
      <c r="T75" s="304">
        <v>2.1715299255615519</v>
      </c>
      <c r="U75" s="304"/>
      <c r="V75" s="304">
        <v>3.3562868940367525</v>
      </c>
      <c r="W75" s="304">
        <v>3.2563536047721899</v>
      </c>
      <c r="X75" s="304">
        <v>3.7915150276816809</v>
      </c>
      <c r="Y75" s="304"/>
      <c r="Z75" s="304">
        <v>6.2218907277639408</v>
      </c>
      <c r="AA75" s="304">
        <v>5.3725496289261967</v>
      </c>
      <c r="AB75" s="304">
        <v>5.2209719831588375</v>
      </c>
      <c r="AC75" s="304"/>
      <c r="AD75" s="304">
        <v>4.7651664593019154</v>
      </c>
      <c r="AE75" s="304">
        <v>4.5028458209426061</v>
      </c>
      <c r="AF75" s="304">
        <v>3.9943283548568207</v>
      </c>
      <c r="AG75" s="304"/>
      <c r="AH75" s="304">
        <v>2.6353654936948923</v>
      </c>
      <c r="AI75" s="304">
        <v>2.6214571862744704</v>
      </c>
      <c r="AJ75" s="304">
        <v>2.1550807616374317</v>
      </c>
      <c r="AK75" s="304"/>
      <c r="AL75" s="304">
        <v>0.71250019633891504</v>
      </c>
      <c r="AM75" s="304">
        <v>0.77910050339544923</v>
      </c>
      <c r="AN75" s="304">
        <v>0.94207440691426014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67.642341821887101</v>
      </c>
      <c r="C76" s="305">
        <f t="shared" si="77"/>
        <v>75.520287891367488</v>
      </c>
      <c r="D76" s="305">
        <f>SUM(H76,L76,P76,T76,X76,AB76,AF76,AJ76,AN76)</f>
        <v>83.227131330379009</v>
      </c>
      <c r="E76" s="304"/>
      <c r="F76" s="304">
        <v>2.8556998215063589</v>
      </c>
      <c r="G76" s="304">
        <v>3.3973049985387869</v>
      </c>
      <c r="H76" s="304">
        <v>4.2654559481572427</v>
      </c>
      <c r="I76" s="304"/>
      <c r="J76" s="304">
        <v>18.383717406036041</v>
      </c>
      <c r="K76" s="304">
        <v>22.138386390735402</v>
      </c>
      <c r="L76" s="304">
        <v>28.116351550458173</v>
      </c>
      <c r="M76" s="304"/>
      <c r="N76" s="304">
        <v>26.041300147434658</v>
      </c>
      <c r="O76" s="304">
        <v>28.093008440633238</v>
      </c>
      <c r="P76" s="304">
        <v>29.059986254395891</v>
      </c>
      <c r="Q76" s="304"/>
      <c r="R76" s="304">
        <v>2.4799373656169488</v>
      </c>
      <c r="S76" s="304">
        <v>2.7280965128247718</v>
      </c>
      <c r="T76" s="304">
        <v>3.1380999447927436</v>
      </c>
      <c r="U76" s="304"/>
      <c r="V76" s="304">
        <v>4.0229780458350737</v>
      </c>
      <c r="W76" s="304">
        <v>4.2711646829741508</v>
      </c>
      <c r="X76" s="304">
        <v>4.6659675786046666</v>
      </c>
      <c r="Y76" s="304"/>
      <c r="Z76" s="304">
        <v>6.1417862519069759</v>
      </c>
      <c r="AA76" s="304">
        <v>6.1309582731681376</v>
      </c>
      <c r="AB76" s="304">
        <v>5.8761286764208123</v>
      </c>
      <c r="AC76" s="304"/>
      <c r="AD76" s="304">
        <v>4.5610477413313193</v>
      </c>
      <c r="AE76" s="304">
        <v>4.9331193469590602</v>
      </c>
      <c r="AF76" s="304">
        <v>4.5791221232246864</v>
      </c>
      <c r="AG76" s="304"/>
      <c r="AH76" s="304">
        <v>2.5377640220690831</v>
      </c>
      <c r="AI76" s="304">
        <v>2.7994263394165539</v>
      </c>
      <c r="AJ76" s="304">
        <v>2.0010955321325588</v>
      </c>
      <c r="AK76" s="304"/>
      <c r="AL76" s="304">
        <v>0.6181110201506359</v>
      </c>
      <c r="AM76" s="304">
        <v>1.0288229061173773</v>
      </c>
      <c r="AN76" s="304">
        <v>1.5249237221922425</v>
      </c>
    </row>
    <row r="77" spans="1:40" x14ac:dyDescent="0.2">
      <c r="A77" s="13" t="str">
        <f t="shared" si="76"/>
        <v>Associate professional occupations</v>
      </c>
      <c r="B77" s="305">
        <f t="shared" si="79"/>
        <v>49.885374302332743</v>
      </c>
      <c r="C77" s="305">
        <f t="shared" si="77"/>
        <v>49.380219809919105</v>
      </c>
      <c r="D77" s="305">
        <f t="shared" si="78"/>
        <v>52.680018946237027</v>
      </c>
      <c r="E77" s="304"/>
      <c r="F77" s="304">
        <v>0.97761040897397977</v>
      </c>
      <c r="G77" s="304">
        <v>1.1015404219986584</v>
      </c>
      <c r="H77" s="304">
        <v>1.4765423693301176</v>
      </c>
      <c r="I77" s="304"/>
      <c r="J77" s="304">
        <v>10.036438943730669</v>
      </c>
      <c r="K77" s="304">
        <v>11.194950200931673</v>
      </c>
      <c r="L77" s="304">
        <v>14.492530295587414</v>
      </c>
      <c r="M77" s="304"/>
      <c r="N77" s="304">
        <v>17.529780720506746</v>
      </c>
      <c r="O77" s="304">
        <v>17.340725401695444</v>
      </c>
      <c r="P77" s="304">
        <v>18.596960216960671</v>
      </c>
      <c r="Q77" s="304"/>
      <c r="R77" s="304">
        <v>3.0648670818603208</v>
      </c>
      <c r="S77" s="304">
        <v>3.1148239917890845</v>
      </c>
      <c r="T77" s="304">
        <v>3.6923446798637447</v>
      </c>
      <c r="U77" s="304"/>
      <c r="V77" s="304">
        <v>3.0232443094626982</v>
      </c>
      <c r="W77" s="304">
        <v>2.9075246210269743</v>
      </c>
      <c r="X77" s="304">
        <v>2.9660906555511244</v>
      </c>
      <c r="Y77" s="304"/>
      <c r="Z77" s="304">
        <v>6.7059228015521546</v>
      </c>
      <c r="AA77" s="304">
        <v>5.8100933747431922</v>
      </c>
      <c r="AB77" s="304">
        <v>4.9297777350850858</v>
      </c>
      <c r="AC77" s="304"/>
      <c r="AD77" s="304">
        <v>4.728965286844697</v>
      </c>
      <c r="AE77" s="304">
        <v>4.0790177844419091</v>
      </c>
      <c r="AF77" s="304">
        <v>2.9483775560891954</v>
      </c>
      <c r="AG77" s="304"/>
      <c r="AH77" s="304">
        <v>3.0084072501444226</v>
      </c>
      <c r="AI77" s="304">
        <v>2.7945695092517635</v>
      </c>
      <c r="AJ77" s="304">
        <v>2.1717689089872021</v>
      </c>
      <c r="AK77" s="304"/>
      <c r="AL77" s="304">
        <v>0.8101374992570527</v>
      </c>
      <c r="AM77" s="304">
        <v>1.0369745040404064</v>
      </c>
      <c r="AN77" s="304">
        <v>1.4056265287824661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30.879394309980352</v>
      </c>
      <c r="C78" s="305">
        <f t="shared" si="77"/>
        <v>30.508664427221539</v>
      </c>
      <c r="D78" s="305">
        <f t="shared" si="78"/>
        <v>28.696254892663585</v>
      </c>
      <c r="E78" s="304"/>
      <c r="F78" s="304">
        <v>0.21415480935906592</v>
      </c>
      <c r="G78" s="304">
        <v>0.26171492163816162</v>
      </c>
      <c r="H78" s="304">
        <v>0.36043094068736509</v>
      </c>
      <c r="I78" s="304"/>
      <c r="J78" s="304">
        <v>2.5265537524600634</v>
      </c>
      <c r="K78" s="304">
        <v>3.1593690148197222</v>
      </c>
      <c r="L78" s="304">
        <v>4.204269942059776</v>
      </c>
      <c r="M78" s="304"/>
      <c r="N78" s="304">
        <v>7.5719907430674711</v>
      </c>
      <c r="O78" s="304">
        <v>8.7459383697648416</v>
      </c>
      <c r="P78" s="304">
        <v>11.10954317295746</v>
      </c>
      <c r="Q78" s="304"/>
      <c r="R78" s="304">
        <v>2.2992432588887781</v>
      </c>
      <c r="S78" s="304">
        <v>2.5126968449160199</v>
      </c>
      <c r="T78" s="304">
        <v>2.9106300845655508</v>
      </c>
      <c r="U78" s="304"/>
      <c r="V78" s="304">
        <v>2.484215415214166</v>
      </c>
      <c r="W78" s="304">
        <v>2.7020514961450415</v>
      </c>
      <c r="X78" s="304">
        <v>3.1479044177116307</v>
      </c>
      <c r="Y78" s="304"/>
      <c r="Z78" s="304">
        <v>5.5651828929003671</v>
      </c>
      <c r="AA78" s="304">
        <v>4.7168475545083544</v>
      </c>
      <c r="AB78" s="304">
        <v>2.540804863763428</v>
      </c>
      <c r="AC78" s="304"/>
      <c r="AD78" s="304">
        <v>5.9317759700992259</v>
      </c>
      <c r="AE78" s="304">
        <v>5.1307117453261464</v>
      </c>
      <c r="AF78" s="304">
        <v>2.9105167842584092</v>
      </c>
      <c r="AG78" s="304"/>
      <c r="AH78" s="304">
        <v>3.1067175334230641</v>
      </c>
      <c r="AI78" s="304">
        <v>2.0455866861050129</v>
      </c>
      <c r="AJ78" s="304">
        <v>0.59026846334346561</v>
      </c>
      <c r="AK78" s="304"/>
      <c r="AL78" s="304">
        <v>1.1795599345681489</v>
      </c>
      <c r="AM78" s="304">
        <v>1.2337477939982402</v>
      </c>
      <c r="AN78" s="304">
        <v>0.92188622331650127</v>
      </c>
    </row>
    <row r="79" spans="1:40" x14ac:dyDescent="0.2">
      <c r="A79" s="13" t="str">
        <f t="shared" si="76"/>
        <v>Skilled trades occupations</v>
      </c>
      <c r="B79" s="305">
        <f t="shared" si="79"/>
        <v>9.4088674083391126</v>
      </c>
      <c r="C79" s="305">
        <f t="shared" si="77"/>
        <v>10.484006242039008</v>
      </c>
      <c r="D79" s="305">
        <f t="shared" si="78"/>
        <v>11.443557251968061</v>
      </c>
      <c r="E79" s="304"/>
      <c r="F79" s="304">
        <v>5.7828477106442275E-2</v>
      </c>
      <c r="G79" s="304">
        <v>7.4570720818387184E-2</v>
      </c>
      <c r="H79" s="304">
        <v>0.10190681347757326</v>
      </c>
      <c r="I79" s="304"/>
      <c r="J79" s="304">
        <v>0.61055612170051177</v>
      </c>
      <c r="K79" s="304">
        <v>0.80163186449496449</v>
      </c>
      <c r="L79" s="304">
        <v>1.1460805930535631</v>
      </c>
      <c r="M79" s="304"/>
      <c r="N79" s="304">
        <v>1.5633794531837462</v>
      </c>
      <c r="O79" s="304">
        <v>1.8280098629437092</v>
      </c>
      <c r="P79" s="304">
        <v>2.4224583350503783</v>
      </c>
      <c r="Q79" s="304"/>
      <c r="R79" s="304">
        <v>0.58742596762367383</v>
      </c>
      <c r="S79" s="304">
        <v>0.66755598705217867</v>
      </c>
      <c r="T79" s="304">
        <v>0.9200851912311212</v>
      </c>
      <c r="U79" s="304"/>
      <c r="V79" s="304">
        <v>0.69122348585219962</v>
      </c>
      <c r="W79" s="304">
        <v>0.72797217759365718</v>
      </c>
      <c r="X79" s="304">
        <v>0.86304687843783401</v>
      </c>
      <c r="Y79" s="304"/>
      <c r="Z79" s="304">
        <v>2.1039106873252762</v>
      </c>
      <c r="AA79" s="304">
        <v>2.0800274608197986</v>
      </c>
      <c r="AB79" s="304">
        <v>1.9383901546789093</v>
      </c>
      <c r="AC79" s="304"/>
      <c r="AD79" s="304">
        <v>2.0417414254571957</v>
      </c>
      <c r="AE79" s="304">
        <v>2.1759450722513702</v>
      </c>
      <c r="AF79" s="304">
        <v>1.9984149849931119</v>
      </c>
      <c r="AG79" s="304"/>
      <c r="AH79" s="304">
        <v>1.1412939310559507</v>
      </c>
      <c r="AI79" s="304">
        <v>1.3132094082392336</v>
      </c>
      <c r="AJ79" s="304">
        <v>1.1658090515824806</v>
      </c>
      <c r="AK79" s="304"/>
      <c r="AL79" s="304">
        <v>0.61150785903411697</v>
      </c>
      <c r="AM79" s="304">
        <v>0.8150836878257085</v>
      </c>
      <c r="AN79" s="304">
        <v>0.88736524946308881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18.853634741788628</v>
      </c>
      <c r="C80" s="305">
        <f t="shared" si="77"/>
        <v>18.867645013744536</v>
      </c>
      <c r="D80" s="305">
        <f t="shared" si="78"/>
        <v>19.329143638707286</v>
      </c>
      <c r="E80" s="304"/>
      <c r="F80" s="304">
        <v>2.1345396229738977E-2</v>
      </c>
      <c r="G80" s="304">
        <v>2.5263208039604239E-2</v>
      </c>
      <c r="H80" s="304">
        <v>3.8322448383392133E-2</v>
      </c>
      <c r="I80" s="304"/>
      <c r="J80" s="304">
        <v>0.98422242762710221</v>
      </c>
      <c r="K80" s="304">
        <v>1.2068877925446126</v>
      </c>
      <c r="L80" s="304">
        <v>1.5825011939838556</v>
      </c>
      <c r="M80" s="304"/>
      <c r="N80" s="304">
        <v>2.8590937536126373</v>
      </c>
      <c r="O80" s="304">
        <v>3.368280935187121</v>
      </c>
      <c r="P80" s="304">
        <v>4.2851905693123014</v>
      </c>
      <c r="Q80" s="304"/>
      <c r="R80" s="304">
        <v>1.7161341489268329</v>
      </c>
      <c r="S80" s="304">
        <v>1.8249896551797886</v>
      </c>
      <c r="T80" s="304">
        <v>2.1907028473533412</v>
      </c>
      <c r="U80" s="304"/>
      <c r="V80" s="304">
        <v>1.3602799284709211</v>
      </c>
      <c r="W80" s="304">
        <v>1.477877659624397</v>
      </c>
      <c r="X80" s="304">
        <v>1.9623844409688178</v>
      </c>
      <c r="Y80" s="304"/>
      <c r="Z80" s="304">
        <v>5.1212688407146905</v>
      </c>
      <c r="AA80" s="304">
        <v>4.7918520808901288</v>
      </c>
      <c r="AB80" s="304">
        <v>4.5189051737185775</v>
      </c>
      <c r="AC80" s="304"/>
      <c r="AD80" s="304">
        <v>3.8753623750501349</v>
      </c>
      <c r="AE80" s="304">
        <v>3.330895906706286</v>
      </c>
      <c r="AF80" s="304">
        <v>2.4382430251167806</v>
      </c>
      <c r="AG80" s="304"/>
      <c r="AH80" s="304">
        <v>2.3824828044116115</v>
      </c>
      <c r="AI80" s="304">
        <v>2.3398588313335735</v>
      </c>
      <c r="AJ80" s="304">
        <v>1.8412457842319248</v>
      </c>
      <c r="AK80" s="304"/>
      <c r="AL80" s="304">
        <v>0.53344506674496106</v>
      </c>
      <c r="AM80" s="304">
        <v>0.50173894423902643</v>
      </c>
      <c r="AN80" s="304">
        <v>0.47164815563829604</v>
      </c>
    </row>
    <row r="81" spans="1:40" x14ac:dyDescent="0.2">
      <c r="A81" s="13" t="str">
        <f t="shared" si="76"/>
        <v>Sales and customer service occupations</v>
      </c>
      <c r="B81" s="305">
        <f t="shared" si="79"/>
        <v>11.80793206219213</v>
      </c>
      <c r="C81" s="305">
        <f t="shared" si="77"/>
        <v>12.682074740995905</v>
      </c>
      <c r="D81" s="305">
        <f t="shared" si="78"/>
        <v>13.358846425929288</v>
      </c>
      <c r="E81" s="304"/>
      <c r="F81" s="304">
        <v>8.7819186780458747E-2</v>
      </c>
      <c r="G81" s="304">
        <v>0.11003409446372754</v>
      </c>
      <c r="H81" s="304">
        <v>0.14143361248609498</v>
      </c>
      <c r="I81" s="304"/>
      <c r="J81" s="304">
        <v>0.82954021788563614</v>
      </c>
      <c r="K81" s="304">
        <v>1.0279637305351357</v>
      </c>
      <c r="L81" s="304">
        <v>1.3785441515029575</v>
      </c>
      <c r="M81" s="304"/>
      <c r="N81" s="304">
        <v>2.5241322013017315</v>
      </c>
      <c r="O81" s="304">
        <v>2.8059067207429456</v>
      </c>
      <c r="P81" s="304">
        <v>3.35401269340093</v>
      </c>
      <c r="Q81" s="304"/>
      <c r="R81" s="304">
        <v>0.7260149349502365</v>
      </c>
      <c r="S81" s="304">
        <v>0.84317444372711514</v>
      </c>
      <c r="T81" s="304">
        <v>1.0623222675909847</v>
      </c>
      <c r="U81" s="304"/>
      <c r="V81" s="304">
        <v>0.78078113543193839</v>
      </c>
      <c r="W81" s="304">
        <v>0.87992858024568321</v>
      </c>
      <c r="X81" s="304">
        <v>1.0250280981022903</v>
      </c>
      <c r="Y81" s="304"/>
      <c r="Z81" s="304">
        <v>2.4369523757258635</v>
      </c>
      <c r="AA81" s="304">
        <v>2.3814411770496888</v>
      </c>
      <c r="AB81" s="304">
        <v>2.1165289373702745</v>
      </c>
      <c r="AC81" s="304"/>
      <c r="AD81" s="304">
        <v>2.7504071954622153</v>
      </c>
      <c r="AE81" s="304">
        <v>2.9122315118012136</v>
      </c>
      <c r="AF81" s="304">
        <v>2.6470558955052721</v>
      </c>
      <c r="AG81" s="304"/>
      <c r="AH81" s="304">
        <v>1.2439376412034682</v>
      </c>
      <c r="AI81" s="304">
        <v>1.2067998422893473</v>
      </c>
      <c r="AJ81" s="304">
        <v>0.98532878856169714</v>
      </c>
      <c r="AK81" s="304"/>
      <c r="AL81" s="304">
        <v>0.42834717345058065</v>
      </c>
      <c r="AM81" s="304">
        <v>0.5145946401410485</v>
      </c>
      <c r="AN81" s="304">
        <v>0.6485919814087866</v>
      </c>
    </row>
    <row r="82" spans="1:40" x14ac:dyDescent="0.2">
      <c r="A82" s="13" t="str">
        <f t="shared" si="76"/>
        <v>Process, plant and machine operatives</v>
      </c>
      <c r="B82" s="305">
        <f t="shared" si="79"/>
        <v>4.4359849007729215</v>
      </c>
      <c r="C82" s="305">
        <f t="shared" si="77"/>
        <v>4.7561438466292651</v>
      </c>
      <c r="D82" s="305">
        <f t="shared" si="78"/>
        <v>4.7695772204211835</v>
      </c>
      <c r="E82" s="304"/>
      <c r="F82" s="304">
        <v>1.7872022917531379E-2</v>
      </c>
      <c r="G82" s="304">
        <v>2.2963783416397741E-2</v>
      </c>
      <c r="H82" s="304">
        <v>2.9026698291801337E-2</v>
      </c>
      <c r="I82" s="304"/>
      <c r="J82" s="304">
        <v>0.25812157665055119</v>
      </c>
      <c r="K82" s="304">
        <v>0.29142899873194156</v>
      </c>
      <c r="L82" s="304">
        <v>0.39388869355864542</v>
      </c>
      <c r="M82" s="304"/>
      <c r="N82" s="304">
        <v>0.41478525961874874</v>
      </c>
      <c r="O82" s="304">
        <v>0.47749252352583366</v>
      </c>
      <c r="P82" s="304">
        <v>0.54801355878689151</v>
      </c>
      <c r="Q82" s="304"/>
      <c r="R82" s="304">
        <v>0.14388968496171639</v>
      </c>
      <c r="S82" s="304">
        <v>0.17903997766194804</v>
      </c>
      <c r="T82" s="304">
        <v>0.23679041672930987</v>
      </c>
      <c r="U82" s="304"/>
      <c r="V82" s="304">
        <v>0.15214172820242938</v>
      </c>
      <c r="W82" s="304">
        <v>0.16467646345068704</v>
      </c>
      <c r="X82" s="304">
        <v>0.20020753052931003</v>
      </c>
      <c r="Y82" s="304"/>
      <c r="Z82" s="304">
        <v>1.1298558118592126</v>
      </c>
      <c r="AA82" s="304">
        <v>1.231808271412707</v>
      </c>
      <c r="AB82" s="304">
        <v>1.4514706367324881</v>
      </c>
      <c r="AC82" s="304"/>
      <c r="AD82" s="304">
        <v>0.8590991468463135</v>
      </c>
      <c r="AE82" s="304">
        <v>0.88615829609680441</v>
      </c>
      <c r="AF82" s="304">
        <v>0.82878389097182237</v>
      </c>
      <c r="AG82" s="304"/>
      <c r="AH82" s="304">
        <v>0.85251257446209183</v>
      </c>
      <c r="AI82" s="304">
        <v>0.87173680433217116</v>
      </c>
      <c r="AJ82" s="304">
        <v>0.60000278701725629</v>
      </c>
      <c r="AK82" s="304"/>
      <c r="AL82" s="304">
        <v>0.60770709525432653</v>
      </c>
      <c r="AM82" s="304">
        <v>0.63083872800077401</v>
      </c>
      <c r="AN82" s="304">
        <v>0.48139300780365923</v>
      </c>
    </row>
    <row r="83" spans="1:40" x14ac:dyDescent="0.2">
      <c r="A83" s="39" t="str">
        <f t="shared" si="76"/>
        <v>Elementary occupations</v>
      </c>
      <c r="B83" s="307">
        <f t="shared" si="79"/>
        <v>22.964110184276006</v>
      </c>
      <c r="C83" s="307">
        <f t="shared" si="77"/>
        <v>23.110766994091883</v>
      </c>
      <c r="D83" s="307">
        <f t="shared" si="78"/>
        <v>22.773259500852014</v>
      </c>
      <c r="E83" s="307"/>
      <c r="F83" s="307">
        <v>3.1977255608151518E-2</v>
      </c>
      <c r="G83" s="307">
        <v>3.4709440741240945E-2</v>
      </c>
      <c r="H83" s="307">
        <v>4.6504802206369759E-2</v>
      </c>
      <c r="I83" s="307"/>
      <c r="J83" s="307">
        <v>0.68415269517758592</v>
      </c>
      <c r="K83" s="307">
        <v>0.76250326990438155</v>
      </c>
      <c r="L83" s="307">
        <v>0.87673711300836366</v>
      </c>
      <c r="M83" s="307"/>
      <c r="N83" s="307">
        <v>1.5383076919049075</v>
      </c>
      <c r="O83" s="307">
        <v>1.6510462319499184</v>
      </c>
      <c r="P83" s="307">
        <v>1.8814241899052038</v>
      </c>
      <c r="Q83" s="307"/>
      <c r="R83" s="307">
        <v>1.0883469464605118</v>
      </c>
      <c r="S83" s="307">
        <v>1.1220424068912345</v>
      </c>
      <c r="T83" s="307">
        <v>1.3750059012190978</v>
      </c>
      <c r="U83" s="307"/>
      <c r="V83" s="307">
        <v>0.5315778217909668</v>
      </c>
      <c r="W83" s="307">
        <v>0.50140809065046543</v>
      </c>
      <c r="X83" s="307">
        <v>0.64151711399693012</v>
      </c>
      <c r="Y83" s="307"/>
      <c r="Z83" s="307">
        <v>3.1022767344951641</v>
      </c>
      <c r="AA83" s="307">
        <v>2.7875292986196922</v>
      </c>
      <c r="AB83" s="307">
        <v>2.8854822431559533</v>
      </c>
      <c r="AC83" s="307"/>
      <c r="AD83" s="307">
        <v>5.9906241412747141</v>
      </c>
      <c r="AE83" s="307">
        <v>6.1760182831291965</v>
      </c>
      <c r="AF83" s="307">
        <v>5.9011557922199849</v>
      </c>
      <c r="AG83" s="307"/>
      <c r="AH83" s="307">
        <v>7.476844906542242</v>
      </c>
      <c r="AI83" s="307">
        <v>8.5028672430624503</v>
      </c>
      <c r="AJ83" s="307">
        <v>8.4394639921298644</v>
      </c>
      <c r="AK83" s="307"/>
      <c r="AL83" s="307">
        <v>2.5200019910217613</v>
      </c>
      <c r="AM83" s="307">
        <v>1.5726427291433036</v>
      </c>
      <c r="AN83" s="307">
        <v>0.72596835301024576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Brighton and Hove East Sussex West Sussex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230.22199999999998</v>
      </c>
      <c r="C92" s="305">
        <f>SUM(C93:C101)</f>
        <v>235.29900000000009</v>
      </c>
      <c r="D92" s="305">
        <f>SUM(D93:D101)</f>
        <v>238.05899999999997</v>
      </c>
      <c r="E92" s="304"/>
      <c r="F92" s="305">
        <f>SUM(F93:F101)</f>
        <v>7.106213903254055</v>
      </c>
      <c r="G92" s="305">
        <f>SUM(G93:G101)</f>
        <v>8.1878144927157468</v>
      </c>
      <c r="H92" s="305">
        <f>SUM(H93:H101)</f>
        <v>9.9797052306260738</v>
      </c>
      <c r="I92" s="304"/>
      <c r="J92" s="305">
        <f>SUM(J93:J101)</f>
        <v>42.677803644935125</v>
      </c>
      <c r="K92" s="305">
        <f>SUM(K93:K101)</f>
        <v>48.573545935932657</v>
      </c>
      <c r="L92" s="305">
        <f>SUM(L93:L101)</f>
        <v>57.181515804950358</v>
      </c>
      <c r="M92" s="304"/>
      <c r="N92" s="305">
        <f>SUM(N93:N101)</f>
        <v>57.462861723577774</v>
      </c>
      <c r="O92" s="305">
        <f>SUM(O93:O101)</f>
        <v>61.938076989004777</v>
      </c>
      <c r="P92" s="305">
        <f>SUM(P93:P101)</f>
        <v>68.453483980389763</v>
      </c>
      <c r="Q92" s="304"/>
      <c r="R92" s="305">
        <f>SUM(R93:R101)</f>
        <v>22.274337469827909</v>
      </c>
      <c r="S92" s="305">
        <f>SUM(S93:S101)</f>
        <v>20.100829438575349</v>
      </c>
      <c r="T92" s="305">
        <f>SUM(T93:T101)</f>
        <v>18.320210770931023</v>
      </c>
      <c r="U92" s="304"/>
      <c r="V92" s="305">
        <f>SUM(V93:V101)</f>
        <v>11.460386174528328</v>
      </c>
      <c r="W92" s="305">
        <f>SUM(W93:W101)</f>
        <v>11.745405073758395</v>
      </c>
      <c r="X92" s="305">
        <f>SUM(X93:X101)</f>
        <v>12.39640557454686</v>
      </c>
      <c r="Y92" s="304"/>
      <c r="Z92" s="305">
        <f>SUM(Z93:Z101)</f>
        <v>44.786674288635481</v>
      </c>
      <c r="AA92" s="305">
        <f>SUM(AA93:AA101)</f>
        <v>45.215986914983532</v>
      </c>
      <c r="AB92" s="305">
        <f>SUM(AB93:AB101)</f>
        <v>44.562082977296669</v>
      </c>
      <c r="AC92" s="304"/>
      <c r="AD92" s="305">
        <f>SUM(AD93:AD101)</f>
        <v>31.059858117371888</v>
      </c>
      <c r="AE92" s="305">
        <f>SUM(AE93:AE101)</f>
        <v>29.142070530278026</v>
      </c>
      <c r="AF92" s="305">
        <f>SUM(AF93:AF101)</f>
        <v>20.566324034615004</v>
      </c>
      <c r="AG92" s="304"/>
      <c r="AH92" s="305">
        <f>SUM(AH93:AH101)</f>
        <v>11.231647427369325</v>
      </c>
      <c r="AI92" s="305">
        <f>SUM(AI93:AI101)</f>
        <v>8.4560491557105646</v>
      </c>
      <c r="AJ92" s="305">
        <f>SUM(AJ93:AJ101)</f>
        <v>4.2468796273586316</v>
      </c>
      <c r="AK92" s="304"/>
      <c r="AL92" s="305">
        <f>SUM(AL93:AL101)</f>
        <v>2.1622172505000634</v>
      </c>
      <c r="AM92" s="305">
        <f>SUM(AM93:AM101)</f>
        <v>1.9392214690410683</v>
      </c>
      <c r="AN92" s="305">
        <f>SUM(AN93:AN101)</f>
        <v>2.3523919992856532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12.308288748195487</v>
      </c>
      <c r="C93" s="305">
        <f t="shared" ref="C93:D93" si="81">SUM(G93,K93,O93,S93,W93,AA93,AE93,AI93,AM93)</f>
        <v>11.809118293995088</v>
      </c>
      <c r="D93" s="305">
        <f t="shared" si="81"/>
        <v>12.605096739396334</v>
      </c>
      <c r="E93" s="304"/>
      <c r="F93" s="304">
        <v>0.26805500113558789</v>
      </c>
      <c r="G93" s="304">
        <v>0.28834273220941475</v>
      </c>
      <c r="H93" s="304">
        <v>0.36061399895625051</v>
      </c>
      <c r="I93" s="304"/>
      <c r="J93" s="304">
        <v>2.6043172501042648</v>
      </c>
      <c r="K93" s="304">
        <v>2.6669745838116299</v>
      </c>
      <c r="L93" s="304">
        <v>3.0790732024698677</v>
      </c>
      <c r="M93" s="304"/>
      <c r="N93" s="304">
        <v>3.7579926615793129</v>
      </c>
      <c r="O93" s="304">
        <v>3.701722637044865</v>
      </c>
      <c r="P93" s="304">
        <v>4.1501962160745025</v>
      </c>
      <c r="Q93" s="304"/>
      <c r="R93" s="304">
        <v>2.112012511256482</v>
      </c>
      <c r="S93" s="304">
        <v>1.9499330243738835</v>
      </c>
      <c r="T93" s="304">
        <v>2.085705124888297</v>
      </c>
      <c r="U93" s="304"/>
      <c r="V93" s="304">
        <v>0.55766559596530374</v>
      </c>
      <c r="W93" s="304">
        <v>0.47423754361392784</v>
      </c>
      <c r="X93" s="304">
        <v>0.45622523189738418</v>
      </c>
      <c r="Y93" s="304"/>
      <c r="Z93" s="304">
        <v>1.7752615854044387</v>
      </c>
      <c r="AA93" s="304">
        <v>1.5511554498192823</v>
      </c>
      <c r="AB93" s="304">
        <v>1.4332030053612275</v>
      </c>
      <c r="AC93" s="304"/>
      <c r="AD93" s="304">
        <v>0.76430286990887408</v>
      </c>
      <c r="AE93" s="304">
        <v>0.68302082589327573</v>
      </c>
      <c r="AF93" s="304">
        <v>0.56344174941683678</v>
      </c>
      <c r="AG93" s="304"/>
      <c r="AH93" s="304">
        <v>0.29645086015347344</v>
      </c>
      <c r="AI93" s="304">
        <v>0.26135368013873655</v>
      </c>
      <c r="AJ93" s="304">
        <v>0.18562035106728225</v>
      </c>
      <c r="AK93" s="304"/>
      <c r="AL93" s="304">
        <v>0.17223041268774769</v>
      </c>
      <c r="AM93" s="304">
        <v>0.23237781709007174</v>
      </c>
      <c r="AN93" s="304">
        <v>0.2910178592646851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83.113737810279588</v>
      </c>
      <c r="C94" s="305">
        <f t="shared" ref="C94:C101" si="83">SUM(G94,K94,O94,S94,W94,AA94,AE94,AI94,AM94)</f>
        <v>83.53653326530403</v>
      </c>
      <c r="D94" s="305">
        <f t="shared" ref="D94:D101" si="84">SUM(H94,L94,P94,T94,X94,AB94,AF94,AJ94,AN94)</f>
        <v>88.52871752433289</v>
      </c>
      <c r="E94" s="305"/>
      <c r="F94" s="304">
        <v>6.1904385766922854</v>
      </c>
      <c r="G94" s="304">
        <v>7.0541853712146931</v>
      </c>
      <c r="H94" s="304">
        <v>8.4654559745087656</v>
      </c>
      <c r="I94" s="304"/>
      <c r="J94" s="304">
        <v>30.076411571211459</v>
      </c>
      <c r="K94" s="304">
        <v>32.966470323031295</v>
      </c>
      <c r="L94" s="304">
        <v>38.002181872904643</v>
      </c>
      <c r="M94" s="304"/>
      <c r="N94" s="304">
        <v>29.144445366974406</v>
      </c>
      <c r="O94" s="304">
        <v>28.486221655734855</v>
      </c>
      <c r="P94" s="304">
        <v>29.365697576881203</v>
      </c>
      <c r="Q94" s="304"/>
      <c r="R94" s="304">
        <v>5.8412302877461837</v>
      </c>
      <c r="S94" s="304">
        <v>3.3070248112360217</v>
      </c>
      <c r="T94" s="304">
        <v>1.7698118896304702</v>
      </c>
      <c r="U94" s="304"/>
      <c r="V94" s="304">
        <v>1.9158363903730342</v>
      </c>
      <c r="W94" s="304">
        <v>1.940050832273321</v>
      </c>
      <c r="X94" s="304">
        <v>2.0292903974477881</v>
      </c>
      <c r="Y94" s="304"/>
      <c r="Z94" s="304">
        <v>5.0849572538375032</v>
      </c>
      <c r="AA94" s="304">
        <v>4.9309451264366126</v>
      </c>
      <c r="AB94" s="304">
        <v>5.1252578316810213</v>
      </c>
      <c r="AC94" s="304"/>
      <c r="AD94" s="304">
        <v>2.9303040863996972</v>
      </c>
      <c r="AE94" s="304">
        <v>2.7378281295715934</v>
      </c>
      <c r="AF94" s="304">
        <v>2.0842429616140734</v>
      </c>
      <c r="AG94" s="304"/>
      <c r="AH94" s="304">
        <v>1.6996535201518883</v>
      </c>
      <c r="AI94" s="304">
        <v>1.7652313039186276</v>
      </c>
      <c r="AJ94" s="304">
        <v>1.1749588247092904</v>
      </c>
      <c r="AK94" s="304"/>
      <c r="AL94" s="304">
        <v>0.23046075689313864</v>
      </c>
      <c r="AM94" s="304">
        <v>0.34857571188701669</v>
      </c>
      <c r="AN94" s="304">
        <v>0.5118201949556509</v>
      </c>
    </row>
    <row r="95" spans="1:40" x14ac:dyDescent="0.2">
      <c r="A95" s="13" t="str">
        <f t="shared" si="80"/>
        <v>Associate professional occupations</v>
      </c>
      <c r="B95" s="305">
        <f t="shared" si="82"/>
        <v>35.760924366597997</v>
      </c>
      <c r="C95" s="305">
        <f t="shared" si="83"/>
        <v>42.068537912486349</v>
      </c>
      <c r="D95" s="305">
        <f t="shared" si="84"/>
        <v>45.234115063318043</v>
      </c>
      <c r="E95" s="305"/>
      <c r="F95" s="304">
        <v>0.34055478833040753</v>
      </c>
      <c r="G95" s="304">
        <v>0.45851995122601774</v>
      </c>
      <c r="H95" s="304">
        <v>0.64407255794037233</v>
      </c>
      <c r="I95" s="304"/>
      <c r="J95" s="304">
        <v>4.8513801900936313</v>
      </c>
      <c r="K95" s="304">
        <v>6.3314173256088466</v>
      </c>
      <c r="L95" s="304">
        <v>7.9990392367311385</v>
      </c>
      <c r="M95" s="304"/>
      <c r="N95" s="304">
        <v>10.78080440731418</v>
      </c>
      <c r="O95" s="304">
        <v>13.789321485581068</v>
      </c>
      <c r="P95" s="304">
        <v>16.689511743910639</v>
      </c>
      <c r="Q95" s="304"/>
      <c r="R95" s="304">
        <v>4.4141481384604164</v>
      </c>
      <c r="S95" s="304">
        <v>4.5267904412776279</v>
      </c>
      <c r="T95" s="304">
        <v>3.6488665891121563</v>
      </c>
      <c r="U95" s="304"/>
      <c r="V95" s="304">
        <v>2.1244894692500753</v>
      </c>
      <c r="W95" s="304">
        <v>2.1825685766825349</v>
      </c>
      <c r="X95" s="304">
        <v>2.3741955505602483</v>
      </c>
      <c r="Y95" s="304"/>
      <c r="Z95" s="304">
        <v>6.6660609577212755</v>
      </c>
      <c r="AA95" s="304">
        <v>7.7512352369431303</v>
      </c>
      <c r="AB95" s="304">
        <v>8.3479155271201027</v>
      </c>
      <c r="AC95" s="304"/>
      <c r="AD95" s="304">
        <v>4.3512297069069588</v>
      </c>
      <c r="AE95" s="304">
        <v>4.78439647266232</v>
      </c>
      <c r="AF95" s="304">
        <v>3.7467237765544303</v>
      </c>
      <c r="AG95" s="304"/>
      <c r="AH95" s="304">
        <v>1.9499786336599501</v>
      </c>
      <c r="AI95" s="304">
        <v>1.9161876773464175</v>
      </c>
      <c r="AJ95" s="304">
        <v>1.254143402838922</v>
      </c>
      <c r="AK95" s="304"/>
      <c r="AL95" s="304">
        <v>0.28227807486110501</v>
      </c>
      <c r="AM95" s="304">
        <v>0.32810074515838628</v>
      </c>
      <c r="AN95" s="304">
        <v>0.52964667855003611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25.512381973777039</v>
      </c>
      <c r="C96" s="305">
        <f t="shared" si="83"/>
        <v>24.465035518928534</v>
      </c>
      <c r="D96" s="305">
        <f t="shared" si="84"/>
        <v>18.394287389089069</v>
      </c>
      <c r="E96" s="305"/>
      <c r="F96" s="304">
        <v>0.17697342845823558</v>
      </c>
      <c r="G96" s="304">
        <v>0.21874291745714158</v>
      </c>
      <c r="H96" s="304">
        <v>0.2955197299067685</v>
      </c>
      <c r="I96" s="304"/>
      <c r="J96" s="304">
        <v>1.9944638390181741</v>
      </c>
      <c r="K96" s="304">
        <v>2.5430895653284082</v>
      </c>
      <c r="L96" s="304">
        <v>2.784284616357708</v>
      </c>
      <c r="M96" s="304"/>
      <c r="N96" s="304">
        <v>5.0257604820159063</v>
      </c>
      <c r="O96" s="304">
        <v>5.8862708082370068</v>
      </c>
      <c r="P96" s="304">
        <v>6.5123086289981744</v>
      </c>
      <c r="Q96" s="304"/>
      <c r="R96" s="304">
        <v>3.098207337630305</v>
      </c>
      <c r="S96" s="304">
        <v>3.6063217470036655</v>
      </c>
      <c r="T96" s="304">
        <v>4.0288153764640615</v>
      </c>
      <c r="U96" s="304"/>
      <c r="V96" s="304">
        <v>1.8989088396138734</v>
      </c>
      <c r="W96" s="304">
        <v>2.0042326433114472</v>
      </c>
      <c r="X96" s="304">
        <v>1.9944243488209981</v>
      </c>
      <c r="Y96" s="304"/>
      <c r="Z96" s="304">
        <v>5.6988232006786417</v>
      </c>
      <c r="AA96" s="304">
        <v>5.4421476515820286</v>
      </c>
      <c r="AB96" s="304">
        <v>2.1823604801021994</v>
      </c>
      <c r="AC96" s="304"/>
      <c r="AD96" s="304">
        <v>4.7458032804616783</v>
      </c>
      <c r="AE96" s="304">
        <v>3.6488446582758369</v>
      </c>
      <c r="AF96" s="304">
        <v>0.56262327949949098</v>
      </c>
      <c r="AG96" s="304"/>
      <c r="AH96" s="304">
        <v>2.563489855173624</v>
      </c>
      <c r="AI96" s="304">
        <v>1.0414307506911953</v>
      </c>
      <c r="AJ96" s="304">
        <v>5.8209986735748035E-3</v>
      </c>
      <c r="AK96" s="304"/>
      <c r="AL96" s="304">
        <v>0.30995171072659788</v>
      </c>
      <c r="AM96" s="304">
        <v>7.3954777041805128E-2</v>
      </c>
      <c r="AN96" s="304">
        <v>2.8129930266092982E-2</v>
      </c>
    </row>
    <row r="97" spans="1:40" x14ac:dyDescent="0.2">
      <c r="A97" s="13" t="str">
        <f t="shared" si="80"/>
        <v>Skilled trades occupations</v>
      </c>
      <c r="B97" s="305">
        <f t="shared" si="82"/>
        <v>2.5451780708668421</v>
      </c>
      <c r="C97" s="305">
        <f t="shared" si="83"/>
        <v>2.4611233902411787</v>
      </c>
      <c r="D97" s="305">
        <f t="shared" si="84"/>
        <v>2.0703056575149894</v>
      </c>
      <c r="E97" s="304"/>
      <c r="F97" s="304">
        <v>2.7432671931686251E-2</v>
      </c>
      <c r="G97" s="304">
        <v>3.5300677240636E-2</v>
      </c>
      <c r="H97" s="304">
        <v>4.4745611932880201E-2</v>
      </c>
      <c r="I97" s="304"/>
      <c r="J97" s="304">
        <v>8.0489265605060603E-2</v>
      </c>
      <c r="K97" s="304">
        <v>0.10125562941973866</v>
      </c>
      <c r="L97" s="304">
        <v>0.15153496215409165</v>
      </c>
      <c r="M97" s="304"/>
      <c r="N97" s="304">
        <v>0.3436425317013147</v>
      </c>
      <c r="O97" s="304">
        <v>0.40314540891483691</v>
      </c>
      <c r="P97" s="304">
        <v>0.44487531346478482</v>
      </c>
      <c r="Q97" s="304"/>
      <c r="R97" s="304">
        <v>0.13286700509776186</v>
      </c>
      <c r="S97" s="304">
        <v>0.1386022310889575</v>
      </c>
      <c r="T97" s="304">
        <v>0.15597370471669109</v>
      </c>
      <c r="U97" s="304"/>
      <c r="V97" s="304">
        <v>0.130092654231004</v>
      </c>
      <c r="W97" s="304">
        <v>0.14463880052796432</v>
      </c>
      <c r="X97" s="304">
        <v>0.18430169378517505</v>
      </c>
      <c r="Y97" s="304"/>
      <c r="Z97" s="304">
        <v>0.59721066554167868</v>
      </c>
      <c r="AA97" s="304">
        <v>0.50614139488330856</v>
      </c>
      <c r="AB97" s="304">
        <v>0.35484512188286554</v>
      </c>
      <c r="AC97" s="304"/>
      <c r="AD97" s="304">
        <v>0.76437657871211895</v>
      </c>
      <c r="AE97" s="304">
        <v>0.69534366684438398</v>
      </c>
      <c r="AF97" s="304">
        <v>0.40442940812329048</v>
      </c>
      <c r="AG97" s="304"/>
      <c r="AH97" s="304">
        <v>0.37516499131233005</v>
      </c>
      <c r="AI97" s="304">
        <v>0.34191580370268415</v>
      </c>
      <c r="AJ97" s="304">
        <v>0.27252852493991736</v>
      </c>
      <c r="AK97" s="304"/>
      <c r="AL97" s="304">
        <v>9.3901706733887397E-2</v>
      </c>
      <c r="AM97" s="304">
        <v>9.4779777618668293E-2</v>
      </c>
      <c r="AN97" s="304">
        <v>5.7071316515293381E-2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56.936723145320769</v>
      </c>
      <c r="C98" s="305">
        <f t="shared" si="83"/>
        <v>58.077611121764292</v>
      </c>
      <c r="D98" s="305">
        <f t="shared" si="84"/>
        <v>60.375202758839485</v>
      </c>
      <c r="E98" s="304"/>
      <c r="F98" s="304">
        <v>5.299553965588303E-2</v>
      </c>
      <c r="G98" s="304">
        <v>7.2244666948932071E-2</v>
      </c>
      <c r="H98" s="304">
        <v>9.8321368678809792E-2</v>
      </c>
      <c r="I98" s="304"/>
      <c r="J98" s="304">
        <v>2.5492020607695305</v>
      </c>
      <c r="K98" s="304">
        <v>3.3416560854680144</v>
      </c>
      <c r="L98" s="304">
        <v>4.4409714000444254</v>
      </c>
      <c r="M98" s="304"/>
      <c r="N98" s="304">
        <v>7.0080648887437951</v>
      </c>
      <c r="O98" s="304">
        <v>8.1309912144276293</v>
      </c>
      <c r="P98" s="304">
        <v>9.5574163815383084</v>
      </c>
      <c r="Q98" s="304"/>
      <c r="R98" s="304">
        <v>5.7893129835572221</v>
      </c>
      <c r="S98" s="304">
        <v>5.6485365933634046</v>
      </c>
      <c r="T98" s="304">
        <v>5.6066605039110877</v>
      </c>
      <c r="U98" s="304"/>
      <c r="V98" s="304">
        <v>3.9324968945206553</v>
      </c>
      <c r="W98" s="304">
        <v>4.0266699359970035</v>
      </c>
      <c r="X98" s="304">
        <v>4.2609033251791963</v>
      </c>
      <c r="Y98" s="304"/>
      <c r="Z98" s="304">
        <v>21.697117682834353</v>
      </c>
      <c r="AA98" s="304">
        <v>22.069943228942996</v>
      </c>
      <c r="AB98" s="304">
        <v>24.483586687819106</v>
      </c>
      <c r="AC98" s="304"/>
      <c r="AD98" s="304">
        <v>13.816620812513701</v>
      </c>
      <c r="AE98" s="304">
        <v>13.29975966352446</v>
      </c>
      <c r="AF98" s="304">
        <v>10.859379698407839</v>
      </c>
      <c r="AG98" s="304"/>
      <c r="AH98" s="304">
        <v>1.7687990792272188</v>
      </c>
      <c r="AI98" s="304">
        <v>1.172643526931439</v>
      </c>
      <c r="AJ98" s="304">
        <v>0.74159976235163605</v>
      </c>
      <c r="AK98" s="304"/>
      <c r="AL98" s="304">
        <v>0.3221132034984015</v>
      </c>
      <c r="AM98" s="304">
        <v>0.31516620616040958</v>
      </c>
      <c r="AN98" s="304">
        <v>0.32636363090908665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2.8730206310961104</v>
      </c>
      <c r="C99" s="305">
        <f t="shared" si="83"/>
        <v>3.0695601640794239</v>
      </c>
      <c r="D99" s="305">
        <f>SUM(H99,L99,P99,T99,X99,AB99,AF99,AJ99,AN99)</f>
        <v>2.9759723136857072</v>
      </c>
      <c r="E99" s="304"/>
      <c r="F99" s="304">
        <v>1.7504064651662203E-2</v>
      </c>
      <c r="G99" s="304">
        <v>2.306588789663103E-2</v>
      </c>
      <c r="H99" s="304">
        <v>2.7606518555450717E-2</v>
      </c>
      <c r="I99" s="304"/>
      <c r="J99" s="304">
        <v>0.32419476100645528</v>
      </c>
      <c r="K99" s="304">
        <v>0.39375238396649981</v>
      </c>
      <c r="L99" s="304">
        <v>0.44629231544422399</v>
      </c>
      <c r="M99" s="304"/>
      <c r="N99" s="304">
        <v>0.71457647331957397</v>
      </c>
      <c r="O99" s="304">
        <v>0.80788546289940744</v>
      </c>
      <c r="P99" s="304">
        <v>0.87710991563481788</v>
      </c>
      <c r="Q99" s="304"/>
      <c r="R99" s="304">
        <v>0.38244670868865466</v>
      </c>
      <c r="S99" s="304">
        <v>0.35609870928523868</v>
      </c>
      <c r="T99" s="304">
        <v>0.33959132885889992</v>
      </c>
      <c r="U99" s="304"/>
      <c r="V99" s="304">
        <v>0.24484198955771375</v>
      </c>
      <c r="W99" s="304">
        <v>0.27738595697196833</v>
      </c>
      <c r="X99" s="304">
        <v>0.29685485901606617</v>
      </c>
      <c r="Y99" s="304"/>
      <c r="Z99" s="304">
        <v>0.57239981697585474</v>
      </c>
      <c r="AA99" s="304">
        <v>0.57567880960807938</v>
      </c>
      <c r="AB99" s="304">
        <v>0.529298692102946</v>
      </c>
      <c r="AC99" s="304"/>
      <c r="AD99" s="304">
        <v>0.43165853801129378</v>
      </c>
      <c r="AE99" s="304">
        <v>0.42240614390665526</v>
      </c>
      <c r="AF99" s="304">
        <v>0.25796411348732301</v>
      </c>
      <c r="AG99" s="304"/>
      <c r="AH99" s="304">
        <v>0.13102759289754989</v>
      </c>
      <c r="AI99" s="304">
        <v>0.12942681888803614</v>
      </c>
      <c r="AJ99" s="304">
        <v>6.6451758508051004E-2</v>
      </c>
      <c r="AK99" s="304"/>
      <c r="AL99" s="304">
        <v>5.4370685987352209E-2</v>
      </c>
      <c r="AM99" s="304">
        <v>8.3859990656907746E-2</v>
      </c>
      <c r="AN99" s="304">
        <v>0.13480281207792905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2.8682819716864159</v>
      </c>
      <c r="C100" s="305">
        <f t="shared" si="83"/>
        <v>3.0643796185927368</v>
      </c>
      <c r="D100" s="305">
        <f t="shared" si="84"/>
        <v>2.8266990685382503</v>
      </c>
      <c r="E100" s="304"/>
      <c r="F100" s="304">
        <v>2.3624749121536628E-2</v>
      </c>
      <c r="G100" s="304">
        <v>3.022476636294984E-2</v>
      </c>
      <c r="H100" s="304">
        <v>3.7948630537346657E-2</v>
      </c>
      <c r="I100" s="304"/>
      <c r="J100" s="304">
        <v>6.6689830281102661E-2</v>
      </c>
      <c r="K100" s="304">
        <v>9.1356029570732009E-2</v>
      </c>
      <c r="L100" s="304">
        <v>0.11012333347676356</v>
      </c>
      <c r="M100" s="304"/>
      <c r="N100" s="304">
        <v>0.26287688718492219</v>
      </c>
      <c r="O100" s="304">
        <v>0.30627580126295606</v>
      </c>
      <c r="P100" s="304">
        <v>0.34673147830856293</v>
      </c>
      <c r="Q100" s="304"/>
      <c r="R100" s="304">
        <v>0.1171184139482938</v>
      </c>
      <c r="S100" s="304">
        <v>0.14709251606042004</v>
      </c>
      <c r="T100" s="304">
        <v>0.17608786693254463</v>
      </c>
      <c r="U100" s="304"/>
      <c r="V100" s="304">
        <v>0.33082489767656204</v>
      </c>
      <c r="W100" s="304">
        <v>0.35647536870919516</v>
      </c>
      <c r="X100" s="304">
        <v>0.415316983089282</v>
      </c>
      <c r="Y100" s="304"/>
      <c r="Z100" s="304">
        <v>0.77551495515886881</v>
      </c>
      <c r="AA100" s="304">
        <v>0.82450392108265536</v>
      </c>
      <c r="AB100" s="304">
        <v>0.83889646035309628</v>
      </c>
      <c r="AC100" s="304"/>
      <c r="AD100" s="304">
        <v>0.53332872629698314</v>
      </c>
      <c r="AE100" s="304">
        <v>0.53078733758168006</v>
      </c>
      <c r="AF100" s="304">
        <v>0.33026200152799789</v>
      </c>
      <c r="AG100" s="304"/>
      <c r="AH100" s="304">
        <v>0.62001601327084765</v>
      </c>
      <c r="AI100" s="304">
        <v>0.61552740363288849</v>
      </c>
      <c r="AJ100" s="304">
        <v>0.32322163141300875</v>
      </c>
      <c r="AK100" s="304"/>
      <c r="AL100" s="304">
        <v>0.1382874987472989</v>
      </c>
      <c r="AM100" s="304">
        <v>0.16213647432925973</v>
      </c>
      <c r="AN100" s="304">
        <v>0.24811068289964766</v>
      </c>
    </row>
    <row r="101" spans="1:40" x14ac:dyDescent="0.2">
      <c r="A101" s="39" t="str">
        <f t="shared" si="80"/>
        <v>Elementary occupations</v>
      </c>
      <c r="B101" s="307">
        <f t="shared" si="82"/>
        <v>8.3034632821797274</v>
      </c>
      <c r="C101" s="307">
        <f t="shared" si="83"/>
        <v>6.7471007146084805</v>
      </c>
      <c r="D101" s="307">
        <f t="shared" si="84"/>
        <v>5.0486034852852244</v>
      </c>
      <c r="E101" s="307"/>
      <c r="F101" s="307">
        <v>8.6350832767713524E-3</v>
      </c>
      <c r="G101" s="307">
        <v>7.1875221593278504E-3</v>
      </c>
      <c r="H101" s="307">
        <v>5.4208396094278383E-3</v>
      </c>
      <c r="I101" s="307"/>
      <c r="J101" s="307">
        <v>0.13065487684545424</v>
      </c>
      <c r="K101" s="307">
        <v>0.13757400972748932</v>
      </c>
      <c r="L101" s="307">
        <v>0.16801486536749091</v>
      </c>
      <c r="M101" s="307"/>
      <c r="N101" s="307">
        <v>0.42469802474436746</v>
      </c>
      <c r="O101" s="307">
        <v>0.42624251490215009</v>
      </c>
      <c r="P101" s="307">
        <v>0.50963672557876072</v>
      </c>
      <c r="Q101" s="307"/>
      <c r="R101" s="307">
        <v>0.38699408344259084</v>
      </c>
      <c r="S101" s="307">
        <v>0.42042936488612953</v>
      </c>
      <c r="T101" s="307">
        <v>0.50869838641681453</v>
      </c>
      <c r="U101" s="307"/>
      <c r="V101" s="307">
        <v>0.32522944334010573</v>
      </c>
      <c r="W101" s="307">
        <v>0.33914541567103379</v>
      </c>
      <c r="X101" s="307">
        <v>0.38489318475072126</v>
      </c>
      <c r="Y101" s="307"/>
      <c r="Z101" s="307">
        <v>1.9193281704828729</v>
      </c>
      <c r="AA101" s="307">
        <v>1.5642360956854426</v>
      </c>
      <c r="AB101" s="307">
        <v>1.2667191708741075</v>
      </c>
      <c r="AC101" s="307"/>
      <c r="AD101" s="307">
        <v>2.7222335181605875</v>
      </c>
      <c r="AE101" s="307">
        <v>2.3396836320178229</v>
      </c>
      <c r="AF101" s="307">
        <v>1.7572570459837202</v>
      </c>
      <c r="AG101" s="307"/>
      <c r="AH101" s="307">
        <v>1.8270668815224438</v>
      </c>
      <c r="AI101" s="307">
        <v>1.2123321904605409</v>
      </c>
      <c r="AJ101" s="307">
        <v>0.22253437285694944</v>
      </c>
      <c r="AK101" s="307"/>
      <c r="AL101" s="307">
        <v>0.55862320036453417</v>
      </c>
      <c r="AM101" s="307">
        <v>0.30026996909854337</v>
      </c>
      <c r="AN101" s="307">
        <v>0.22542889384723155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Brighton and Hove East Sussex West Sussex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Brighton and Hove East Sussex West Sussex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Brighton and Hove East Sussex West Sussex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Brighton and Hove East Sussex West Sussex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Brighton and Hove East Sussex West Sussex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Brighton and Hove East Sussex West Sussex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Brighton and Hove East Sussex West Sussex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Brighton and Hove East Sussex West Sussex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Brighton and Hove East Sussex West Sussex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0.84867454084311145</v>
      </c>
      <c r="C8" s="69">
        <v>1.091482895097966</v>
      </c>
      <c r="D8" s="69">
        <v>1.2279689551621069</v>
      </c>
      <c r="E8" s="69">
        <v>1.2488838599396579</v>
      </c>
      <c r="F8" s="69">
        <v>1.6324289307489723</v>
      </c>
      <c r="G8" s="10"/>
      <c r="H8" s="69">
        <f>F8-D8</f>
        <v>0.40445997558686542</v>
      </c>
      <c r="I8" s="69">
        <f>'RD T1'!E36</f>
        <v>0.74009268664417516</v>
      </c>
      <c r="J8" s="69">
        <f>SUM(H8:I8)</f>
        <v>1.1445526622310407</v>
      </c>
      <c r="L8" t="str">
        <f>A8</f>
        <v>11 Corporate managers and directors</v>
      </c>
      <c r="M8" s="69">
        <v>7.0264432567803166</v>
      </c>
      <c r="N8" s="69">
        <v>9.5587546987726899</v>
      </c>
      <c r="O8" s="69">
        <v>10.416477160529967</v>
      </c>
      <c r="P8" s="69">
        <v>10.390502280195573</v>
      </c>
      <c r="Q8" s="69">
        <v>13.171144811386085</v>
      </c>
      <c r="R8" s="10"/>
      <c r="S8" s="69">
        <f>Q8-O8</f>
        <v>2.7546676508561188</v>
      </c>
      <c r="T8" s="69">
        <f>'RD T1'!E65</f>
        <v>6.1303624673436152</v>
      </c>
      <c r="U8" s="69">
        <f>SUM(S8:T8)</f>
        <v>8.8850301181997331</v>
      </c>
      <c r="W8" t="str">
        <f>A8</f>
        <v>11 Corporate managers and directors</v>
      </c>
      <c r="X8" s="69">
        <v>17.921532086077534</v>
      </c>
      <c r="Y8" s="69">
        <v>22.252673317378953</v>
      </c>
      <c r="Z8" s="69">
        <v>21.782692854773263</v>
      </c>
      <c r="AA8" s="69">
        <v>20.143029654814626</v>
      </c>
      <c r="AB8" s="69">
        <v>22.799545481029813</v>
      </c>
      <c r="AC8" s="69"/>
      <c r="AD8" s="69">
        <f>AB8-Z8</f>
        <v>1.0168526262565507</v>
      </c>
      <c r="AE8" s="69">
        <f>'RD T1'!E94</f>
        <v>12.178843621586337</v>
      </c>
      <c r="AF8" s="69">
        <f>SUM(AD8:AE8)</f>
        <v>13.195696247842887</v>
      </c>
      <c r="AH8" t="str">
        <f>L8</f>
        <v>11 Corporate managers and directors</v>
      </c>
      <c r="AI8" s="69">
        <v>3.5893888203579905</v>
      </c>
      <c r="AJ8" s="69">
        <v>4.3175897753149055</v>
      </c>
      <c r="AK8" s="69">
        <v>4.4007767256302595</v>
      </c>
      <c r="AL8" s="69">
        <v>3.9354310419100815</v>
      </c>
      <c r="AM8" s="69">
        <v>4.3068499084030352</v>
      </c>
      <c r="AN8" s="69"/>
      <c r="AO8" s="69">
        <f>AM8-AK8</f>
        <v>-9.3926817227224291E-2</v>
      </c>
      <c r="AP8" s="69">
        <f>'RD T1'!E123</f>
        <v>2.187196019703249</v>
      </c>
      <c r="AQ8" s="69">
        <f>SUM(AO8:AP8)</f>
        <v>2.0932692024760247</v>
      </c>
      <c r="AS8" t="str">
        <f>W8</f>
        <v>11 Corporate managers and directors</v>
      </c>
      <c r="AT8" s="69">
        <v>5.0223546960930854</v>
      </c>
      <c r="AU8" s="69">
        <v>6.1061373184907879</v>
      </c>
      <c r="AV8" s="69">
        <v>6.1071444601455358</v>
      </c>
      <c r="AW8" s="69">
        <v>5.2847847032142399</v>
      </c>
      <c r="AX8" s="69">
        <v>5.8307101009292168</v>
      </c>
      <c r="AY8" s="69"/>
      <c r="AZ8" s="69">
        <f>AX8-AV8</f>
        <v>-0.27643435921631898</v>
      </c>
      <c r="BA8" s="69">
        <f>'RD T1'!E152</f>
        <v>2.9613656971670843</v>
      </c>
      <c r="BB8" s="69">
        <f>SUM(AZ8:BA8)</f>
        <v>2.6849313379507653</v>
      </c>
      <c r="BD8" t="str">
        <f>AH8</f>
        <v>11 Corporate managers and directors</v>
      </c>
      <c r="BE8" s="69">
        <v>11.290601965859185</v>
      </c>
      <c r="BF8" s="69">
        <v>12.113802108051999</v>
      </c>
      <c r="BG8" s="69">
        <v>13.174949751288491</v>
      </c>
      <c r="BH8" s="69">
        <v>11.297331488386085</v>
      </c>
      <c r="BI8" s="69">
        <v>11.95731564781075</v>
      </c>
      <c r="BJ8" s="69"/>
      <c r="BK8" s="69">
        <f>BI8-BG8</f>
        <v>-1.2176341034777405</v>
      </c>
      <c r="BL8" s="69">
        <f>'RD T1'!E181</f>
        <v>5.2131787622650592</v>
      </c>
      <c r="BM8" s="69">
        <f>SUM(BK8:BL8)</f>
        <v>3.9955446587873187</v>
      </c>
      <c r="BO8" t="str">
        <f>AS8</f>
        <v>11 Corporate managers and directors</v>
      </c>
      <c r="BP8" s="69">
        <v>9.0276090838027763</v>
      </c>
      <c r="BQ8" s="69">
        <v>10.040321499476608</v>
      </c>
      <c r="BR8" s="69">
        <v>9.4351063634692913</v>
      </c>
      <c r="BS8" s="69">
        <v>8.0162806325014735</v>
      </c>
      <c r="BT8" s="69">
        <v>6.6490078241537987</v>
      </c>
      <c r="BU8" s="69"/>
      <c r="BV8" s="69">
        <f>BT8-BR8</f>
        <v>-2.7860985393154927</v>
      </c>
      <c r="BW8" s="69">
        <f>'RD T1'!E210</f>
        <v>3.4611897853999856</v>
      </c>
      <c r="BX8" s="69">
        <f>SUM(BV8:BW8)</f>
        <v>0.67509124608449289</v>
      </c>
      <c r="BZ8" t="str">
        <f>BD8</f>
        <v>11 Corporate managers and directors</v>
      </c>
      <c r="CA8" s="69">
        <v>6.1828069521861888</v>
      </c>
      <c r="CB8" s="69">
        <v>6.3132886818966973</v>
      </c>
      <c r="CC8" s="69">
        <v>6.175141726267066</v>
      </c>
      <c r="CD8" s="69">
        <v>5.6574743638107883</v>
      </c>
      <c r="CE8" s="69">
        <v>4.3127832557261065</v>
      </c>
      <c r="CF8" s="69"/>
      <c r="CG8" s="69">
        <f>CE8-CC8</f>
        <v>-1.8623584705409595</v>
      </c>
      <c r="CH8" s="69">
        <f>'RD T1'!E239</f>
        <v>2.2616397033823539</v>
      </c>
      <c r="CI8" s="69">
        <f>SUM(CG8:CH8)</f>
        <v>0.39928123284139438</v>
      </c>
      <c r="CK8" t="str">
        <f>BO8</f>
        <v>11 Corporate managers and directors</v>
      </c>
      <c r="CL8" s="69">
        <v>0.96099711141993771</v>
      </c>
      <c r="CM8" s="69">
        <v>1.2148104772835273</v>
      </c>
      <c r="CN8" s="69">
        <v>1.1004834868750932</v>
      </c>
      <c r="CO8" s="69">
        <v>1.186223382340913</v>
      </c>
      <c r="CP8" s="69">
        <v>1.442120515181986</v>
      </c>
      <c r="CQ8" s="69"/>
      <c r="CR8" s="69">
        <f>CP8-CN8</f>
        <v>0.3416370283068928</v>
      </c>
      <c r="CS8" s="69">
        <f>'RD T1'!E268</f>
        <v>0.37737118561472988</v>
      </c>
      <c r="CT8" s="69">
        <f>SUM(CR8:CS8)</f>
        <v>0.71900821392162273</v>
      </c>
    </row>
    <row r="9" spans="1:98" x14ac:dyDescent="0.2">
      <c r="A9" s="10" t="str">
        <f>name!D5</f>
        <v>12 Other managers and proprietors</v>
      </c>
      <c r="B9" s="69">
        <v>0.32366213102474589</v>
      </c>
      <c r="C9" s="69">
        <v>0.43126449919952659</v>
      </c>
      <c r="D9" s="69">
        <v>0.43337806581102783</v>
      </c>
      <c r="E9" s="69">
        <v>0.50995373565665281</v>
      </c>
      <c r="F9" s="69">
        <v>0.69332223902176715</v>
      </c>
      <c r="H9" s="69">
        <f t="shared" ref="H9:H32" si="26">F9-D9</f>
        <v>0.25994417321073932</v>
      </c>
      <c r="I9" s="69">
        <f>'RD T1'!E37</f>
        <v>0.34689117045273044</v>
      </c>
      <c r="J9" s="69">
        <f t="shared" ref="J9:J32" si="27">SUM(H9:I9)</f>
        <v>0.6068353436634697</v>
      </c>
      <c r="L9" t="str">
        <f t="shared" ref="L9:L32" si="28">A9</f>
        <v>12 Other managers and proprietors</v>
      </c>
      <c r="M9" s="69">
        <v>2.8315866783215435</v>
      </c>
      <c r="N9" s="69">
        <v>3.5948312744165589</v>
      </c>
      <c r="O9" s="69">
        <v>3.8869857690547396</v>
      </c>
      <c r="P9" s="69">
        <v>4.5395772371589045</v>
      </c>
      <c r="Q9" s="69">
        <v>6.2147068142646198</v>
      </c>
      <c r="S9" s="69">
        <f t="shared" ref="S9:S35" si="29">Q9-O9</f>
        <v>2.3277210452098802</v>
      </c>
      <c r="T9" s="69">
        <f>'RD T1'!E66</f>
        <v>3.0493239915703572</v>
      </c>
      <c r="U9" s="69">
        <f t="shared" ref="U9:U32" si="30">SUM(S9:T9)</f>
        <v>5.3770450367802374</v>
      </c>
      <c r="W9" t="str">
        <f t="shared" ref="W9:W32" si="31">A9</f>
        <v>12 Other managers and proprietors</v>
      </c>
      <c r="X9" s="69">
        <v>6.7721252631399178</v>
      </c>
      <c r="Y9" s="69">
        <v>7.705504044040822</v>
      </c>
      <c r="Z9" s="69">
        <v>7.4080332061669329</v>
      </c>
      <c r="AA9" s="69">
        <v>7.9510540934488896</v>
      </c>
      <c r="AB9" s="69">
        <v>9.6408033419779073</v>
      </c>
      <c r="AC9" s="69"/>
      <c r="AD9" s="69">
        <f t="shared" ref="AD9:AD32" si="32">AB9-Z9</f>
        <v>2.2327701358109744</v>
      </c>
      <c r="AE9" s="69">
        <f>'RD T1'!E95</f>
        <v>5.3616495481600763</v>
      </c>
      <c r="AF9" s="69">
        <f t="shared" ref="AF9:AF32" si="33">SUM(AD9:AE9)</f>
        <v>7.5944196839710507</v>
      </c>
      <c r="AH9" t="str">
        <f t="shared" ref="AH9:AH32" si="34">L9</f>
        <v>12 Other managers and proprietors</v>
      </c>
      <c r="AI9" s="69">
        <v>1.9970127721144244</v>
      </c>
      <c r="AJ9" s="69">
        <v>2.3351606677963548</v>
      </c>
      <c r="AK9" s="69">
        <v>2.3889474705482359</v>
      </c>
      <c r="AL9" s="69">
        <v>2.4217275855369089</v>
      </c>
      <c r="AM9" s="69">
        <v>2.9742971803940521</v>
      </c>
      <c r="AN9" s="69"/>
      <c r="AO9" s="69">
        <f t="shared" ref="AO9:AO32" si="35">AM9-AK9</f>
        <v>0.58534970984581625</v>
      </c>
      <c r="AP9" s="69">
        <f>'RD T1'!E124</f>
        <v>1.6776885440337999</v>
      </c>
      <c r="AQ9" s="69">
        <f t="shared" ref="AQ9:AQ32" si="36">SUM(AO9:AP9)</f>
        <v>2.2630382538796159</v>
      </c>
      <c r="AS9" t="str">
        <f t="shared" ref="AS9:AS32" si="37">W9</f>
        <v>12 Other managers and proprietors</v>
      </c>
      <c r="AT9" s="69">
        <v>2.1833905152445592</v>
      </c>
      <c r="AU9" s="69">
        <v>2.4358845610191837</v>
      </c>
      <c r="AV9" s="69">
        <v>2.4021359531627668</v>
      </c>
      <c r="AW9" s="69">
        <v>2.580543385234535</v>
      </c>
      <c r="AX9" s="69">
        <v>3.0503548953539559</v>
      </c>
      <c r="AY9" s="69"/>
      <c r="AZ9" s="69">
        <f t="shared" ref="AZ9:AZ32" si="38">AX9-AV9</f>
        <v>0.64821894219118903</v>
      </c>
      <c r="BA9" s="69">
        <f>'RD T1'!E153</f>
        <v>1.6371301801480593</v>
      </c>
      <c r="BB9" s="69">
        <f t="shared" ref="BB9:BB32" si="39">SUM(AZ9:BA9)</f>
        <v>2.2853491223392481</v>
      </c>
      <c r="BD9" t="str">
        <f t="shared" ref="BD9:BD32" si="40">AH9</f>
        <v>12 Other managers and proprietors</v>
      </c>
      <c r="BE9" s="69">
        <v>5.6886815538784301</v>
      </c>
      <c r="BF9" s="69">
        <v>5.153777213759013</v>
      </c>
      <c r="BG9" s="69">
        <v>5.4495875105157339</v>
      </c>
      <c r="BH9" s="69">
        <v>5.1593996840225023</v>
      </c>
      <c r="BI9" s="69">
        <v>5.314719930826147</v>
      </c>
      <c r="BJ9" s="69"/>
      <c r="BK9" s="69">
        <f t="shared" ref="BK9:BK32" si="41">BI9-BG9</f>
        <v>-0.13486757968958685</v>
      </c>
      <c r="BL9" s="69">
        <f>'RD T1'!E182</f>
        <v>2.5247895723014095</v>
      </c>
      <c r="BM9" s="69">
        <f t="shared" ref="BM9:BM32" si="42">SUM(BK9:BL9)</f>
        <v>2.3899219926118227</v>
      </c>
      <c r="BO9" t="str">
        <f t="shared" ref="BO9:BO32" si="43">AS9</f>
        <v>12 Other managers and proprietors</v>
      </c>
      <c r="BP9" s="69">
        <v>5.5983235545891361</v>
      </c>
      <c r="BQ9" s="69">
        <v>5.568388222884149</v>
      </c>
      <c r="BR9" s="69">
        <v>5.2694397186957795</v>
      </c>
      <c r="BS9" s="69">
        <v>5.3865430016908808</v>
      </c>
      <c r="BT9" s="69">
        <v>5.1804456360770619</v>
      </c>
      <c r="BU9" s="69"/>
      <c r="BV9" s="69">
        <f t="shared" ref="BV9:BV32" si="44">BT9-BR9</f>
        <v>-8.8994082618717663E-2</v>
      </c>
      <c r="BW9" s="69">
        <f>'RD T1'!E211</f>
        <v>2.8150912905131671</v>
      </c>
      <c r="BX9" s="69">
        <f t="shared" ref="BX9:BX32" si="45">SUM(BV9:BW9)</f>
        <v>2.7260972078944494</v>
      </c>
      <c r="BZ9" t="str">
        <f t="shared" ref="BZ9:BZ32" si="46">BD9</f>
        <v>12 Other managers and proprietors</v>
      </c>
      <c r="CA9" s="69">
        <v>3.5403323136564446</v>
      </c>
      <c r="CB9" s="69">
        <v>3.2564141514094489</v>
      </c>
      <c r="CC9" s="69">
        <v>2.7879000503039983</v>
      </c>
      <c r="CD9" s="69">
        <v>2.8105700086991572</v>
      </c>
      <c r="CE9" s="69">
        <v>2.1393932778061422</v>
      </c>
      <c r="CF9" s="69"/>
      <c r="CG9" s="69">
        <f t="shared" ref="CG9:CG32" si="47">CE9-CC9</f>
        <v>-0.64850677249785615</v>
      </c>
      <c r="CH9" s="69">
        <f>'RD T1'!E240</f>
        <v>1.151022113769947</v>
      </c>
      <c r="CI9" s="69">
        <f t="shared" ref="CI9:CI32" si="48">SUM(CG9:CH9)</f>
        <v>0.50251534127209085</v>
      </c>
      <c r="CK9" t="str">
        <f t="shared" ref="CK9:CK32" si="49">BO9</f>
        <v>12 Other managers and proprietors</v>
      </c>
      <c r="CL9" s="69">
        <v>1.0045441094209455</v>
      </c>
      <c r="CM9" s="69">
        <v>1.0441300153564457</v>
      </c>
      <c r="CN9" s="69">
        <v>0.89684077101906701</v>
      </c>
      <c r="CO9" s="69">
        <v>1.0613354153599019</v>
      </c>
      <c r="CP9" s="69">
        <v>1.3335898180887189</v>
      </c>
      <c r="CQ9" s="69"/>
      <c r="CR9" s="69">
        <f t="shared" ref="CR9:CR32" si="50">CP9-CN9</f>
        <v>0.4367490470696519</v>
      </c>
      <c r="CS9" s="69">
        <f>'RD T1'!E269</f>
        <v>0.37867720824795742</v>
      </c>
      <c r="CT9" s="69">
        <f t="shared" ref="CT9:CT32" si="51">SUM(CR9:CS9)</f>
        <v>0.81542625531760926</v>
      </c>
    </row>
    <row r="10" spans="1:98" x14ac:dyDescent="0.2">
      <c r="A10" s="10" t="str">
        <f>name!D6</f>
        <v>21 Science, research, engineering and technology professionals</v>
      </c>
      <c r="B10" s="69">
        <v>2.1919363293957046</v>
      </c>
      <c r="C10" s="69">
        <v>2.8211876848088075</v>
      </c>
      <c r="D10" s="69">
        <v>2.9971743015747649</v>
      </c>
      <c r="E10" s="69">
        <v>3.8168193917363329</v>
      </c>
      <c r="F10" s="69">
        <v>4.8806319082034051</v>
      </c>
      <c r="G10" s="11"/>
      <c r="H10" s="69">
        <f t="shared" si="26"/>
        <v>1.8834576066286401</v>
      </c>
      <c r="I10" s="69">
        <f>'RD T1'!E38</f>
        <v>1.5735184703459657</v>
      </c>
      <c r="J10" s="69">
        <f t="shared" si="27"/>
        <v>3.4569760769746058</v>
      </c>
      <c r="L10" t="str">
        <f t="shared" si="28"/>
        <v>21 Science, research, engineering and technology professionals</v>
      </c>
      <c r="M10" s="69">
        <v>8.7043740296753835</v>
      </c>
      <c r="N10" s="69">
        <v>11.112481565090581</v>
      </c>
      <c r="O10" s="69">
        <v>12.569263550486992</v>
      </c>
      <c r="P10" s="69">
        <v>17.180368514597724</v>
      </c>
      <c r="Q10" s="69">
        <v>22.978699581340539</v>
      </c>
      <c r="R10" s="11"/>
      <c r="S10" s="69">
        <f t="shared" si="29"/>
        <v>10.409436030853547</v>
      </c>
      <c r="T10" s="69">
        <f>'RD T1'!E67</f>
        <v>7.5783299312509147</v>
      </c>
      <c r="U10" s="69">
        <f t="shared" si="30"/>
        <v>17.987765962104461</v>
      </c>
      <c r="W10" t="str">
        <f t="shared" si="31"/>
        <v>21 Science, research, engineering and technology professionals</v>
      </c>
      <c r="X10" s="69">
        <v>17.124684448344336</v>
      </c>
      <c r="Y10" s="69">
        <v>18.875249878900025</v>
      </c>
      <c r="Z10" s="69">
        <v>18.732048358228614</v>
      </c>
      <c r="AA10" s="69">
        <v>22.639030523664537</v>
      </c>
      <c r="AB10" s="69">
        <v>24.611098205651619</v>
      </c>
      <c r="AC10" s="69"/>
      <c r="AD10" s="69">
        <f t="shared" si="32"/>
        <v>5.8790498474230048</v>
      </c>
      <c r="AE10" s="69">
        <f>'RD T1'!E96</f>
        <v>9.2325350990422947</v>
      </c>
      <c r="AF10" s="69">
        <f t="shared" si="33"/>
        <v>15.1115849464653</v>
      </c>
      <c r="AH10" t="str">
        <f t="shared" si="34"/>
        <v>21 Science, research, engineering and technology professionals</v>
      </c>
      <c r="AI10" s="69">
        <v>1.8303313265380692</v>
      </c>
      <c r="AJ10" s="69">
        <v>1.9895729698472528</v>
      </c>
      <c r="AK10" s="69">
        <v>2.0820139415232264</v>
      </c>
      <c r="AL10" s="69">
        <v>2.5304621929897797</v>
      </c>
      <c r="AM10" s="69">
        <v>2.9389241425376618</v>
      </c>
      <c r="AN10" s="69"/>
      <c r="AO10" s="69">
        <f t="shared" si="35"/>
        <v>0.85691020101443538</v>
      </c>
      <c r="AP10" s="69">
        <f>'RD T1'!E125</f>
        <v>1.0376688611483706</v>
      </c>
      <c r="AQ10" s="69">
        <f t="shared" si="36"/>
        <v>1.894579062162806</v>
      </c>
      <c r="AS10" t="str">
        <f t="shared" si="37"/>
        <v>21 Science, research, engineering and technology professionals</v>
      </c>
      <c r="AT10" s="69">
        <v>4.4024584177209345</v>
      </c>
      <c r="AU10" s="69">
        <v>4.9215709903492604</v>
      </c>
      <c r="AV10" s="69">
        <v>4.8959781287669095</v>
      </c>
      <c r="AW10" s="69">
        <v>5.3209524576732727</v>
      </c>
      <c r="AX10" s="69">
        <v>5.4028175724714274</v>
      </c>
      <c r="AY10" s="69"/>
      <c r="AZ10" s="69">
        <f t="shared" si="38"/>
        <v>0.50683944370451783</v>
      </c>
      <c r="BA10" s="69">
        <f>'RD T1'!E154</f>
        <v>1.9649213310078877</v>
      </c>
      <c r="BB10" s="69">
        <f t="shared" si="39"/>
        <v>2.4717607747124055</v>
      </c>
      <c r="BD10" t="str">
        <f t="shared" si="40"/>
        <v>21 Science, research, engineering and technology professionals</v>
      </c>
      <c r="BE10" s="69">
        <v>6.0375791426457219</v>
      </c>
      <c r="BF10" s="69">
        <v>6.0142022190029145</v>
      </c>
      <c r="BG10" s="69">
        <v>6.615529545871377</v>
      </c>
      <c r="BH10" s="69">
        <v>7.331346095341595</v>
      </c>
      <c r="BI10" s="69">
        <v>7.2516383367159181</v>
      </c>
      <c r="BJ10" s="69"/>
      <c r="BK10" s="69">
        <f t="shared" si="41"/>
        <v>0.63610879084454108</v>
      </c>
      <c r="BL10" s="69">
        <f>'RD T1'!E183</f>
        <v>2.067352164934336</v>
      </c>
      <c r="BM10" s="69">
        <f t="shared" si="42"/>
        <v>2.7034609557788771</v>
      </c>
      <c r="BO10" t="str">
        <f t="shared" si="43"/>
        <v>21 Science, research, engineering and technology professionals</v>
      </c>
      <c r="BP10" s="69">
        <v>4.3737571578676526</v>
      </c>
      <c r="BQ10" s="69">
        <v>4.7142039486700487</v>
      </c>
      <c r="BR10" s="69">
        <v>4.5120642608502868</v>
      </c>
      <c r="BS10" s="69">
        <v>5.2907120449758898</v>
      </c>
      <c r="BT10" s="69">
        <v>4.8535648660581501</v>
      </c>
      <c r="BU10" s="69"/>
      <c r="BV10" s="69">
        <f t="shared" si="44"/>
        <v>0.34150060520786329</v>
      </c>
      <c r="BW10" s="69">
        <f>'RD T1'!E212</f>
        <v>1.6624450471965315</v>
      </c>
      <c r="BX10" s="69">
        <f t="shared" si="45"/>
        <v>2.0039456524043948</v>
      </c>
      <c r="BZ10" t="str">
        <f t="shared" si="46"/>
        <v>21 Science, research, engineering and technology professionals</v>
      </c>
      <c r="CA10" s="69">
        <v>2.7478948481572592</v>
      </c>
      <c r="CB10" s="69">
        <v>2.5836290306698704</v>
      </c>
      <c r="CC10" s="69">
        <v>2.4779913931850599</v>
      </c>
      <c r="CD10" s="69">
        <v>3.0219970668736851</v>
      </c>
      <c r="CE10" s="69">
        <v>2.0032245496801142</v>
      </c>
      <c r="CF10" s="69"/>
      <c r="CG10" s="69">
        <f t="shared" si="47"/>
        <v>-0.47476684350494569</v>
      </c>
      <c r="CH10" s="69">
        <f>'RD T1'!E241</f>
        <v>0.78460101597588761</v>
      </c>
      <c r="CI10" s="69">
        <f t="shared" si="48"/>
        <v>0.30983417247094192</v>
      </c>
      <c r="CK10" t="str">
        <f t="shared" si="49"/>
        <v>21 Science, research, engineering and technology professionals</v>
      </c>
      <c r="CL10" s="69">
        <v>0.46913357376967918</v>
      </c>
      <c r="CM10" s="69">
        <v>0.62564469230008268</v>
      </c>
      <c r="CN10" s="69">
        <v>0.62105415909189821</v>
      </c>
      <c r="CO10" s="69">
        <v>1.0349807843669534</v>
      </c>
      <c r="CP10" s="69">
        <v>1.5094095739412652</v>
      </c>
      <c r="CQ10" s="69"/>
      <c r="CR10" s="69">
        <f t="shared" si="50"/>
        <v>0.88835541484936698</v>
      </c>
      <c r="CS10" s="69">
        <f>'RD T1'!E270</f>
        <v>0.32581414466324748</v>
      </c>
      <c r="CT10" s="69">
        <f t="shared" si="51"/>
        <v>1.2141695595126145</v>
      </c>
    </row>
    <row r="11" spans="1:98" x14ac:dyDescent="0.2">
      <c r="A11" s="10" t="str">
        <f>name!D7</f>
        <v>22 Health professionals</v>
      </c>
      <c r="B11" s="69">
        <v>1.6603030062934665</v>
      </c>
      <c r="C11" s="69">
        <v>2.2807970007310998</v>
      </c>
      <c r="D11" s="69">
        <v>2.4023352789817074</v>
      </c>
      <c r="E11" s="69">
        <v>2.7710622635285396</v>
      </c>
      <c r="F11" s="69">
        <v>3.3429502260302462</v>
      </c>
      <c r="G11" s="11"/>
      <c r="H11" s="69">
        <f t="shared" si="26"/>
        <v>0.94061494704853876</v>
      </c>
      <c r="I11" s="69">
        <f>'RD T1'!E39</f>
        <v>1.4778390253924256</v>
      </c>
      <c r="J11" s="69">
        <f t="shared" si="27"/>
        <v>2.4184539724409646</v>
      </c>
      <c r="L11" t="str">
        <f t="shared" si="28"/>
        <v>22 Health professionals</v>
      </c>
      <c r="M11" s="69">
        <v>5.1661829961475156</v>
      </c>
      <c r="N11" s="69">
        <v>7.1191371539072303</v>
      </c>
      <c r="O11" s="69">
        <v>7.4887662303454796</v>
      </c>
      <c r="P11" s="69">
        <v>8.1085791311882218</v>
      </c>
      <c r="Q11" s="69">
        <v>9.3842358825485821</v>
      </c>
      <c r="R11" s="11"/>
      <c r="S11" s="69">
        <f t="shared" si="29"/>
        <v>1.8954696522031025</v>
      </c>
      <c r="T11" s="69">
        <f>'RD T1'!E68</f>
        <v>4.5976401503852076</v>
      </c>
      <c r="U11" s="69">
        <f t="shared" si="30"/>
        <v>6.4931098025883101</v>
      </c>
      <c r="W11" t="str">
        <f t="shared" si="31"/>
        <v>22 Health professionals</v>
      </c>
      <c r="X11" s="69">
        <v>11.604467619310677</v>
      </c>
      <c r="Y11" s="69">
        <v>14.461118240211007</v>
      </c>
      <c r="Z11" s="69">
        <v>14.24699619764141</v>
      </c>
      <c r="AA11" s="69">
        <v>14.215819721600896</v>
      </c>
      <c r="AB11" s="69">
        <v>15.179725588945896</v>
      </c>
      <c r="AC11" s="69"/>
      <c r="AD11" s="69">
        <f t="shared" si="32"/>
        <v>0.93272939130448584</v>
      </c>
      <c r="AE11" s="69">
        <f>'RD T1'!E97</f>
        <v>8.2910213098870535</v>
      </c>
      <c r="AF11" s="69">
        <f t="shared" si="33"/>
        <v>9.2237507011915394</v>
      </c>
      <c r="AH11" t="str">
        <f t="shared" si="34"/>
        <v>22 Health professionals</v>
      </c>
      <c r="AI11" s="69">
        <v>6.088070943617697</v>
      </c>
      <c r="AJ11" s="69">
        <v>5.1917565627984521</v>
      </c>
      <c r="AK11" s="69">
        <v>4.5803905108349516</v>
      </c>
      <c r="AL11" s="69">
        <v>2.4443898655996397</v>
      </c>
      <c r="AM11" s="69">
        <v>0.93519645335992185</v>
      </c>
      <c r="AN11" s="69"/>
      <c r="AO11" s="69">
        <f t="shared" si="35"/>
        <v>-3.6451940574750297</v>
      </c>
      <c r="AP11" s="69">
        <f>'RD T1'!E126</f>
        <v>0.8268070544516849</v>
      </c>
      <c r="AQ11" s="69">
        <f t="shared" si="36"/>
        <v>-2.8183870030233447</v>
      </c>
      <c r="AS11" t="str">
        <f t="shared" si="37"/>
        <v>22 Health professionals</v>
      </c>
      <c r="AT11" s="69">
        <v>0.81095954274603133</v>
      </c>
      <c r="AU11" s="69">
        <v>0.97115727846906841</v>
      </c>
      <c r="AV11" s="69">
        <v>1.0825397265518708</v>
      </c>
      <c r="AW11" s="69">
        <v>1.0950447146352291</v>
      </c>
      <c r="AX11" s="69">
        <v>1.1803200323098033</v>
      </c>
      <c r="AY11" s="69"/>
      <c r="AZ11" s="69">
        <f t="shared" si="38"/>
        <v>9.7780305757932506E-2</v>
      </c>
      <c r="BA11" s="69">
        <f>'RD T1'!E155</f>
        <v>0.57821552806448029</v>
      </c>
      <c r="BB11" s="69">
        <f t="shared" si="39"/>
        <v>0.67599583382241279</v>
      </c>
      <c r="BD11" t="str">
        <f t="shared" si="40"/>
        <v>22 Health professionals</v>
      </c>
      <c r="BE11" s="69">
        <v>2.9885272372024168</v>
      </c>
      <c r="BF11" s="69">
        <v>3.5778959789071809</v>
      </c>
      <c r="BG11" s="69">
        <v>3.8792852023278903</v>
      </c>
      <c r="BH11" s="69">
        <v>3.8675086741530951</v>
      </c>
      <c r="BI11" s="69">
        <v>4.1878434270153289</v>
      </c>
      <c r="BJ11" s="69"/>
      <c r="BK11" s="69">
        <f t="shared" si="41"/>
        <v>0.30855822468743854</v>
      </c>
      <c r="BL11" s="69">
        <f>'RD T1'!E184</f>
        <v>2.2648562856545871</v>
      </c>
      <c r="BM11" s="69">
        <f t="shared" si="42"/>
        <v>2.5734145103420256</v>
      </c>
      <c r="BO11" t="str">
        <f t="shared" si="43"/>
        <v>22 Health professionals</v>
      </c>
      <c r="BP11" s="69">
        <v>2.1959502200592946</v>
      </c>
      <c r="BQ11" s="69">
        <v>2.4466846879295754</v>
      </c>
      <c r="BR11" s="69">
        <v>2.4493012621123613</v>
      </c>
      <c r="BS11" s="69">
        <v>2.3708736517084894</v>
      </c>
      <c r="BT11" s="69">
        <v>1.9041104722767208</v>
      </c>
      <c r="BU11" s="69"/>
      <c r="BV11" s="69">
        <f t="shared" si="44"/>
        <v>-0.54519078983564051</v>
      </c>
      <c r="BW11" s="69">
        <f>'RD T1'!E213</f>
        <v>1.0485246804396242</v>
      </c>
      <c r="BX11" s="69">
        <f t="shared" si="45"/>
        <v>0.5033338906039837</v>
      </c>
      <c r="BZ11" t="str">
        <f t="shared" si="46"/>
        <v>22 Health professionals</v>
      </c>
      <c r="CA11" s="69">
        <v>1.3029059504209297</v>
      </c>
      <c r="CB11" s="69">
        <v>1.5737308640362839</v>
      </c>
      <c r="CC11" s="69">
        <v>1.2875798804812684</v>
      </c>
      <c r="CD11" s="69">
        <v>1.2939189604258121</v>
      </c>
      <c r="CE11" s="69">
        <v>0.84490127310931573</v>
      </c>
      <c r="CF11" s="69"/>
      <c r="CG11" s="69">
        <f t="shared" si="47"/>
        <v>-0.44267860737195264</v>
      </c>
      <c r="CH11" s="69">
        <f>'RD T1'!E242</f>
        <v>0.49545835157527285</v>
      </c>
      <c r="CI11" s="69">
        <f t="shared" si="48"/>
        <v>5.2779744203320211E-2</v>
      </c>
      <c r="CK11" t="str">
        <f t="shared" si="49"/>
        <v>22 Health professionals</v>
      </c>
      <c r="CL11" s="69">
        <v>0.10846323537716578</v>
      </c>
      <c r="CM11" s="69">
        <v>0.18317852468566534</v>
      </c>
      <c r="CN11" s="69">
        <v>0.18808528553631765</v>
      </c>
      <c r="CO11" s="69">
        <v>0.26461612980347066</v>
      </c>
      <c r="CP11" s="69">
        <v>0.45790970928287589</v>
      </c>
      <c r="CQ11" s="69"/>
      <c r="CR11" s="69">
        <f t="shared" si="50"/>
        <v>0.26982442374655824</v>
      </c>
      <c r="CS11" s="69">
        <f>'RD T1'!E271</f>
        <v>0.1154597902665665</v>
      </c>
      <c r="CT11" s="69">
        <f t="shared" si="51"/>
        <v>0.38528421401312474</v>
      </c>
    </row>
    <row r="12" spans="1:98" x14ac:dyDescent="0.2">
      <c r="A12" s="10" t="str">
        <f>name!D8</f>
        <v>23 Teaching and other educational professionals</v>
      </c>
      <c r="B12" s="69">
        <v>2.8629562992731752</v>
      </c>
      <c r="C12" s="69">
        <v>3.3803519390744321</v>
      </c>
      <c r="D12" s="69">
        <v>3.5597821360118185</v>
      </c>
      <c r="E12" s="69">
        <v>3.7860566216847706</v>
      </c>
      <c r="F12" s="69">
        <v>4.3924598551387168</v>
      </c>
      <c r="G12" s="11"/>
      <c r="H12" s="69">
        <f t="shared" si="26"/>
        <v>0.83267771912689836</v>
      </c>
      <c r="I12" s="69">
        <f>'RD T1'!E40</f>
        <v>2.0168298361041517</v>
      </c>
      <c r="J12" s="69">
        <f t="shared" si="27"/>
        <v>2.84950755523105</v>
      </c>
      <c r="L12" t="str">
        <f t="shared" si="28"/>
        <v>23 Teaching and other educational professionals</v>
      </c>
      <c r="M12" s="69">
        <v>16.479002174995276</v>
      </c>
      <c r="N12" s="69">
        <v>19.848942671734523</v>
      </c>
      <c r="O12" s="69">
        <v>20.356852929709429</v>
      </c>
      <c r="P12" s="69">
        <v>21.472048615554325</v>
      </c>
      <c r="Q12" s="69">
        <v>24.451778751440571</v>
      </c>
      <c r="R12" s="11"/>
      <c r="S12" s="69">
        <f t="shared" si="29"/>
        <v>4.0949258217311417</v>
      </c>
      <c r="T12" s="69">
        <f>'RD T1'!E69</f>
        <v>11.950508682049428</v>
      </c>
      <c r="U12" s="69">
        <f t="shared" si="30"/>
        <v>16.045434503780569</v>
      </c>
      <c r="W12" t="str">
        <f t="shared" si="31"/>
        <v>23 Teaching and other educational professionals</v>
      </c>
      <c r="X12" s="69">
        <v>12.084967404600345</v>
      </c>
      <c r="Y12" s="69">
        <v>11.654258267248634</v>
      </c>
      <c r="Z12" s="69">
        <v>11.397242151591952</v>
      </c>
      <c r="AA12" s="69">
        <v>9.387287929915642</v>
      </c>
      <c r="AB12" s="69">
        <v>8.0608771090759515</v>
      </c>
      <c r="AC12" s="69"/>
      <c r="AD12" s="69">
        <f t="shared" si="32"/>
        <v>-3.3363650425160003</v>
      </c>
      <c r="AE12" s="69">
        <f>'RD T1'!E98</f>
        <v>4.7639079775496</v>
      </c>
      <c r="AF12" s="69">
        <f t="shared" si="33"/>
        <v>1.4275429350335997</v>
      </c>
      <c r="AH12" t="str">
        <f t="shared" si="34"/>
        <v>23 Teaching and other educational professionals</v>
      </c>
      <c r="AI12" s="69">
        <v>1.6075306877447701</v>
      </c>
      <c r="AJ12" s="69">
        <v>1.0215404076757741</v>
      </c>
      <c r="AK12" s="69">
        <v>0.89573424401245216</v>
      </c>
      <c r="AL12" s="69">
        <v>0.53528220552803751</v>
      </c>
      <c r="AM12" s="69">
        <v>0.54333079562544462</v>
      </c>
      <c r="AN12" s="69"/>
      <c r="AO12" s="69">
        <f t="shared" si="35"/>
        <v>-0.35240344838700755</v>
      </c>
      <c r="AP12" s="69">
        <f>'RD T1'!E127</f>
        <v>0.1747180175428191</v>
      </c>
      <c r="AQ12" s="69">
        <f t="shared" si="36"/>
        <v>-0.17768543084418845</v>
      </c>
      <c r="AS12" t="str">
        <f t="shared" si="37"/>
        <v>23 Teaching and other educational professionals</v>
      </c>
      <c r="AT12" s="69">
        <v>0.42579244556988011</v>
      </c>
      <c r="AU12" s="69">
        <v>0.44453952182110507</v>
      </c>
      <c r="AV12" s="69">
        <v>0.45113177812044225</v>
      </c>
      <c r="AW12" s="69">
        <v>0.36689924121462536</v>
      </c>
      <c r="AX12" s="69">
        <v>0.33902693117360871</v>
      </c>
      <c r="AY12" s="69"/>
      <c r="AZ12" s="69">
        <f t="shared" si="38"/>
        <v>-0.11210484694683354</v>
      </c>
      <c r="BA12" s="69">
        <f>'RD T1'!E156</f>
        <v>0.17864249821947126</v>
      </c>
      <c r="BB12" s="69">
        <f t="shared" si="39"/>
        <v>6.6537651272637721E-2</v>
      </c>
      <c r="BD12" t="str">
        <f t="shared" si="40"/>
        <v>23 Teaching and other educational professionals</v>
      </c>
      <c r="BE12" s="69">
        <v>1.488329824566001</v>
      </c>
      <c r="BF12" s="69">
        <v>1.442870183234005</v>
      </c>
      <c r="BG12" s="69">
        <v>1.6279134419070991</v>
      </c>
      <c r="BH12" s="69">
        <v>1.5363891794233746</v>
      </c>
      <c r="BI12" s="69">
        <v>1.8162761085071746</v>
      </c>
      <c r="BJ12" s="69"/>
      <c r="BK12" s="69">
        <f t="shared" si="41"/>
        <v>0.1883626666000755</v>
      </c>
      <c r="BL12" s="69">
        <f>'RD T1'!E185</f>
        <v>0.67967323301043836</v>
      </c>
      <c r="BM12" s="69">
        <f t="shared" si="42"/>
        <v>0.86803589961051386</v>
      </c>
      <c r="BO12" t="str">
        <f t="shared" si="43"/>
        <v>23 Teaching and other educational professionals</v>
      </c>
      <c r="BP12" s="69">
        <v>1.2339497632001519</v>
      </c>
      <c r="BQ12" s="69">
        <v>1.2079929602810566</v>
      </c>
      <c r="BR12" s="69">
        <v>1.2230974301803739</v>
      </c>
      <c r="BS12" s="69">
        <v>1.0910129922313316</v>
      </c>
      <c r="BT12" s="69">
        <v>0.99638962820717025</v>
      </c>
      <c r="BU12" s="69"/>
      <c r="BV12" s="69">
        <f t="shared" si="44"/>
        <v>-0.22670780197320362</v>
      </c>
      <c r="BW12" s="69">
        <f>'RD T1'!E214</f>
        <v>0.48606185107323985</v>
      </c>
      <c r="BX12" s="69">
        <f t="shared" si="45"/>
        <v>0.25935404910003623</v>
      </c>
      <c r="BZ12" t="str">
        <f t="shared" si="46"/>
        <v>23 Teaching and other educational professionals</v>
      </c>
      <c r="CA12" s="69">
        <v>0.80579498940759653</v>
      </c>
      <c r="CB12" s="69">
        <v>0.79774443595862188</v>
      </c>
      <c r="CC12" s="69">
        <v>0.7478091499700501</v>
      </c>
      <c r="CD12" s="69">
        <v>0.76553885593771875</v>
      </c>
      <c r="CE12" s="69">
        <v>0.6378832485577427</v>
      </c>
      <c r="CF12" s="69"/>
      <c r="CG12" s="69">
        <f t="shared" si="47"/>
        <v>-0.1099259014123074</v>
      </c>
      <c r="CH12" s="69">
        <f>'RD T1'!E243</f>
        <v>0.31051299243906372</v>
      </c>
      <c r="CI12" s="69">
        <f t="shared" si="48"/>
        <v>0.20058709102675631</v>
      </c>
      <c r="CK12" t="str">
        <f t="shared" si="49"/>
        <v>23 Teaching and other educational professionals</v>
      </c>
      <c r="CL12" s="69">
        <v>0.11049491608895191</v>
      </c>
      <c r="CM12" s="69">
        <v>0.15194852338367809</v>
      </c>
      <c r="CN12" s="69">
        <v>0.16692976117697356</v>
      </c>
      <c r="CO12" s="69">
        <v>0.208788992730356</v>
      </c>
      <c r="CP12" s="69">
        <v>0.26668010000442038</v>
      </c>
      <c r="CQ12" s="69"/>
      <c r="CR12" s="69">
        <f t="shared" si="50"/>
        <v>9.9750338827446827E-2</v>
      </c>
      <c r="CS12" s="69">
        <f>'RD T1'!E272</f>
        <v>7.686782452219644E-2</v>
      </c>
      <c r="CT12" s="69">
        <f t="shared" si="51"/>
        <v>0.17661816334964325</v>
      </c>
    </row>
    <row r="13" spans="1:98" x14ac:dyDescent="0.2">
      <c r="A13" s="10" t="str">
        <f>name!D9</f>
        <v>24 Business, media and public service professionals</v>
      </c>
      <c r="B13" s="69">
        <v>0.81972776261007563</v>
      </c>
      <c r="C13" s="69">
        <v>1.0656858035249888</v>
      </c>
      <c r="D13" s="69">
        <v>1.2261357097594487</v>
      </c>
      <c r="E13" s="69">
        <v>1.4401704443108341</v>
      </c>
      <c r="F13" s="69">
        <v>1.9173071546698224</v>
      </c>
      <c r="G13" s="11"/>
      <c r="H13" s="69">
        <f t="shared" si="26"/>
        <v>0.69117144491037363</v>
      </c>
      <c r="I13" s="69">
        <f>'RD T1'!E41</f>
        <v>0.77977224365774889</v>
      </c>
      <c r="J13" s="69">
        <f t="shared" si="27"/>
        <v>1.4709436885681226</v>
      </c>
      <c r="L13" t="str">
        <f t="shared" si="28"/>
        <v>24 Business, media and public service professionals</v>
      </c>
      <c r="M13" s="69">
        <v>10.310948901339835</v>
      </c>
      <c r="N13" s="69">
        <v>13.574870594620377</v>
      </c>
      <c r="O13" s="69">
        <v>14.773387565004466</v>
      </c>
      <c r="P13" s="69">
        <v>16.693420720091943</v>
      </c>
      <c r="Q13" s="69">
        <v>20.526598044463782</v>
      </c>
      <c r="R13" s="11"/>
      <c r="S13" s="69">
        <f t="shared" si="29"/>
        <v>5.753210479459316</v>
      </c>
      <c r="T13" s="69">
        <f>'RD T1'!E70</f>
        <v>8.8981187117476583</v>
      </c>
      <c r="U13" s="69">
        <f t="shared" si="30"/>
        <v>14.651329191206974</v>
      </c>
      <c r="W13" t="str">
        <f t="shared" si="31"/>
        <v>24 Business, media and public service professionals</v>
      </c>
      <c r="X13" s="69">
        <v>19.056269383500837</v>
      </c>
      <c r="Y13" s="69">
        <v>22.165665264373686</v>
      </c>
      <c r="Z13" s="69">
        <v>23.035509141264605</v>
      </c>
      <c r="AA13" s="69">
        <v>23.680314150270537</v>
      </c>
      <c r="AB13" s="69">
        <v>25.620688737285615</v>
      </c>
      <c r="AC13" s="69"/>
      <c r="AD13" s="69">
        <f t="shared" si="32"/>
        <v>2.5851795960210104</v>
      </c>
      <c r="AE13" s="69">
        <f>'RD T1'!E99</f>
        <v>12.449198942914681</v>
      </c>
      <c r="AF13" s="69">
        <f t="shared" si="33"/>
        <v>15.034378538935691</v>
      </c>
      <c r="AH13" t="str">
        <f t="shared" si="34"/>
        <v>24 Business, media and public service professionals</v>
      </c>
      <c r="AI13" s="69">
        <v>2.1871589283361059</v>
      </c>
      <c r="AJ13" s="69">
        <v>2.2162590914875442</v>
      </c>
      <c r="AK13" s="69">
        <v>2.3701346852284888</v>
      </c>
      <c r="AL13" s="69">
        <v>2.1464944000049977</v>
      </c>
      <c r="AM13" s="69">
        <v>2.2930649241765684</v>
      </c>
      <c r="AN13" s="69"/>
      <c r="AO13" s="69">
        <f t="shared" si="35"/>
        <v>-7.7069761051920427E-2</v>
      </c>
      <c r="AP13" s="69">
        <f>'RD T1'!E128</f>
        <v>0.84426753934344423</v>
      </c>
      <c r="AQ13" s="69">
        <f t="shared" si="36"/>
        <v>0.7671977782915238</v>
      </c>
      <c r="AS13" t="str">
        <f t="shared" si="37"/>
        <v>24 Business, media and public service professionals</v>
      </c>
      <c r="AT13" s="69">
        <v>3.0579711641141913</v>
      </c>
      <c r="AU13" s="69">
        <v>3.4759762288857528</v>
      </c>
      <c r="AV13" s="69">
        <v>3.6358726076921739</v>
      </c>
      <c r="AW13" s="69">
        <v>3.7235529500418187</v>
      </c>
      <c r="AX13" s="69">
        <v>4.150027561521072</v>
      </c>
      <c r="AY13" s="69"/>
      <c r="AZ13" s="69">
        <f t="shared" si="38"/>
        <v>0.51415495382889809</v>
      </c>
      <c r="BA13" s="69">
        <f>'RD T1'!E157</f>
        <v>1.8767204637328136</v>
      </c>
      <c r="BB13" s="69">
        <f t="shared" si="39"/>
        <v>2.3908754175617117</v>
      </c>
      <c r="BD13" t="str">
        <f t="shared" si="40"/>
        <v>24 Business, media and public service professionals</v>
      </c>
      <c r="BE13" s="69">
        <v>6.5393034994066914</v>
      </c>
      <c r="BF13" s="69">
        <v>6.9149670648971053</v>
      </c>
      <c r="BG13" s="69">
        <v>7.9668374732815943</v>
      </c>
      <c r="BH13" s="69">
        <v>8.1569917944531412</v>
      </c>
      <c r="BI13" s="69">
        <v>8.6863629778736566</v>
      </c>
      <c r="BJ13" s="69"/>
      <c r="BK13" s="69">
        <f t="shared" si="41"/>
        <v>0.71952550459206233</v>
      </c>
      <c r="BL13" s="69">
        <f>'RD T1'!E186</f>
        <v>3.4315583570043602</v>
      </c>
      <c r="BM13" s="69">
        <f t="shared" si="42"/>
        <v>4.1510838615964225</v>
      </c>
      <c r="BO13" t="str">
        <f t="shared" si="43"/>
        <v>24 Business, media and public service professionals</v>
      </c>
      <c r="BP13" s="69">
        <v>4.6400416602582162</v>
      </c>
      <c r="BQ13" s="69">
        <v>4.9985547962298007</v>
      </c>
      <c r="BR13" s="69">
        <v>4.9288334256788273</v>
      </c>
      <c r="BS13" s="69">
        <v>4.8707614843452038</v>
      </c>
      <c r="BT13" s="69">
        <v>4.2464974447380008</v>
      </c>
      <c r="BU13" s="69"/>
      <c r="BV13" s="69">
        <f t="shared" si="44"/>
        <v>-0.68233598094082648</v>
      </c>
      <c r="BW13" s="69">
        <f>'RD T1'!E215</f>
        <v>1.8567209015029504</v>
      </c>
      <c r="BX13" s="69">
        <f t="shared" si="45"/>
        <v>1.174384920562124</v>
      </c>
      <c r="BZ13" t="str">
        <f t="shared" si="46"/>
        <v>24 Business, media and public service professionals</v>
      </c>
      <c r="CA13" s="69">
        <v>2.8472557894811992</v>
      </c>
      <c r="CB13" s="69">
        <v>2.9580540301504468</v>
      </c>
      <c r="CC13" s="69">
        <v>2.8909626935445707</v>
      </c>
      <c r="CD13" s="69">
        <v>2.8866507270732451</v>
      </c>
      <c r="CE13" s="69">
        <v>1.9388714202234747</v>
      </c>
      <c r="CF13" s="69"/>
      <c r="CG13" s="69">
        <f t="shared" si="47"/>
        <v>-0.952091273321096</v>
      </c>
      <c r="CH13" s="69">
        <f>'RD T1'!E244</f>
        <v>0.96540508800938707</v>
      </c>
      <c r="CI13" s="69">
        <f t="shared" si="48"/>
        <v>1.331381468829107E-2</v>
      </c>
      <c r="CK13" t="str">
        <f t="shared" si="49"/>
        <v>24 Business, media and public service professionals</v>
      </c>
      <c r="CL13" s="69">
        <v>0.50373518939584927</v>
      </c>
      <c r="CM13" s="69">
        <v>0.64649041569875287</v>
      </c>
      <c r="CN13" s="69">
        <v>0.65675275946370237</v>
      </c>
      <c r="CO13" s="69">
        <v>0.85746371434803403</v>
      </c>
      <c r="CP13" s="69">
        <v>1.2071356086840734</v>
      </c>
      <c r="CQ13" s="69"/>
      <c r="CR13" s="69">
        <f t="shared" si="50"/>
        <v>0.55038284922037106</v>
      </c>
      <c r="CS13" s="69">
        <f>'RD T1'!E273</f>
        <v>0.29832957166855273</v>
      </c>
      <c r="CT13" s="69">
        <f t="shared" si="51"/>
        <v>0.84871242088892385</v>
      </c>
    </row>
    <row r="14" spans="1:98" x14ac:dyDescent="0.2">
      <c r="A14" s="10" t="str">
        <f>name!D10</f>
        <v>31 Science, engineering and technology associate professionals</v>
      </c>
      <c r="B14" s="69">
        <v>0.23441835800497818</v>
      </c>
      <c r="C14" s="69">
        <v>0.34805113600483439</v>
      </c>
      <c r="D14" s="69">
        <v>0.38624873987042552</v>
      </c>
      <c r="E14" s="69">
        <v>0.42787275137704484</v>
      </c>
      <c r="F14" s="69">
        <v>0.61588828794479222</v>
      </c>
      <c r="G14" s="11"/>
      <c r="H14" s="69">
        <f t="shared" si="26"/>
        <v>0.22963954807436671</v>
      </c>
      <c r="I14" s="69">
        <f>'RD T1'!E42</f>
        <v>0.2311806558939149</v>
      </c>
      <c r="J14" s="69">
        <f t="shared" si="27"/>
        <v>0.46082020396828161</v>
      </c>
      <c r="L14" t="str">
        <f t="shared" si="28"/>
        <v>31 Science, engineering and technology associate professionals</v>
      </c>
      <c r="M14" s="69">
        <v>1.3760182147542179</v>
      </c>
      <c r="N14" s="69">
        <v>1.8355073278581391</v>
      </c>
      <c r="O14" s="69">
        <v>2.1642550738185586</v>
      </c>
      <c r="P14" s="69">
        <v>2.1872856728023002</v>
      </c>
      <c r="Q14" s="69">
        <v>2.8294543021029765</v>
      </c>
      <c r="R14" s="11"/>
      <c r="S14" s="69">
        <f t="shared" si="29"/>
        <v>0.66519922828441791</v>
      </c>
      <c r="T14" s="69">
        <f>'RD T1'!E71</f>
        <v>1.0653022887800707</v>
      </c>
      <c r="U14" s="69">
        <f t="shared" si="30"/>
        <v>1.7305015170644886</v>
      </c>
      <c r="W14" t="str">
        <f t="shared" si="31"/>
        <v>31 Science, engineering and technology associate professionals</v>
      </c>
      <c r="X14" s="69">
        <v>3.3842046640863059</v>
      </c>
      <c r="Y14" s="69">
        <v>4.1337736394461873</v>
      </c>
      <c r="Z14" s="69">
        <v>4.2455391415682744</v>
      </c>
      <c r="AA14" s="69">
        <v>4.0876493830946572</v>
      </c>
      <c r="AB14" s="69">
        <v>4.5667926454628924</v>
      </c>
      <c r="AC14" s="69"/>
      <c r="AD14" s="69">
        <f t="shared" si="32"/>
        <v>0.32125350389461804</v>
      </c>
      <c r="AE14" s="69">
        <f>'RD T1'!E100</f>
        <v>1.9291374990501895</v>
      </c>
      <c r="AF14" s="69">
        <f t="shared" si="33"/>
        <v>2.2503910029448075</v>
      </c>
      <c r="AH14" t="str">
        <f t="shared" si="34"/>
        <v>31 Science, engineering and technology associate professionals</v>
      </c>
      <c r="AI14" s="69">
        <v>0.57175481969089059</v>
      </c>
      <c r="AJ14" s="69">
        <v>0.71777253371486383</v>
      </c>
      <c r="AK14" s="69">
        <v>0.79100018394377292</v>
      </c>
      <c r="AL14" s="69">
        <v>0.82808683834384111</v>
      </c>
      <c r="AM14" s="69">
        <v>1.0692149200918468</v>
      </c>
      <c r="AN14" s="69"/>
      <c r="AO14" s="69">
        <f t="shared" si="35"/>
        <v>0.2782147361480739</v>
      </c>
      <c r="AP14" s="69">
        <f>'RD T1'!E129</f>
        <v>0.43624937443321987</v>
      </c>
      <c r="AQ14" s="69">
        <f t="shared" si="36"/>
        <v>0.71446411058129378</v>
      </c>
      <c r="AS14" t="str">
        <f t="shared" si="37"/>
        <v>31 Science, engineering and technology associate professionals</v>
      </c>
      <c r="AT14" s="69">
        <v>1.440351771709999</v>
      </c>
      <c r="AU14" s="69">
        <v>1.670824778119508</v>
      </c>
      <c r="AV14" s="69">
        <v>1.7219268102398262</v>
      </c>
      <c r="AW14" s="69">
        <v>1.4903947119803471</v>
      </c>
      <c r="AX14" s="69">
        <v>1.4963968183375993</v>
      </c>
      <c r="AY14" s="69"/>
      <c r="AZ14" s="69">
        <f t="shared" si="38"/>
        <v>-0.22552999190222689</v>
      </c>
      <c r="BA14" s="69">
        <f>'RD T1'!E158</f>
        <v>0.5921989115039894</v>
      </c>
      <c r="BB14" s="69">
        <f t="shared" si="39"/>
        <v>0.36666891960176251</v>
      </c>
      <c r="BD14" t="str">
        <f t="shared" si="40"/>
        <v>31 Science, engineering and technology associate professionals</v>
      </c>
      <c r="BE14" s="69">
        <v>2.2406061177009224</v>
      </c>
      <c r="BF14" s="69">
        <v>2.2861233075460223</v>
      </c>
      <c r="BG14" s="69">
        <v>2.6672360910669721</v>
      </c>
      <c r="BH14" s="69">
        <v>2.1103961262820441</v>
      </c>
      <c r="BI14" s="69">
        <v>1.6739549036264083</v>
      </c>
      <c r="BJ14" s="69"/>
      <c r="BK14" s="69">
        <f t="shared" si="41"/>
        <v>-0.99328118744056382</v>
      </c>
      <c r="BL14" s="69">
        <f>'RD T1'!E187</f>
        <v>0.70337228609078961</v>
      </c>
      <c r="BM14" s="69">
        <f t="shared" si="42"/>
        <v>-0.28990890134977421</v>
      </c>
      <c r="BO14" t="str">
        <f t="shared" si="43"/>
        <v>31 Science, engineering and technology associate professionals</v>
      </c>
      <c r="BP14" s="69">
        <v>1.6848932999690946</v>
      </c>
      <c r="BQ14" s="69">
        <v>1.9450057374869392</v>
      </c>
      <c r="BR14" s="69">
        <v>1.9765666980512648</v>
      </c>
      <c r="BS14" s="69">
        <v>1.8357730930196687</v>
      </c>
      <c r="BT14" s="69">
        <v>1.7363470673933949</v>
      </c>
      <c r="BU14" s="69"/>
      <c r="BV14" s="69">
        <f t="shared" si="44"/>
        <v>-0.24021963065786989</v>
      </c>
      <c r="BW14" s="69">
        <f>'RD T1'!E216</f>
        <v>0.68480965876244926</v>
      </c>
      <c r="BX14" s="69">
        <f t="shared" si="45"/>
        <v>0.44459002810457937</v>
      </c>
      <c r="BZ14" t="str">
        <f t="shared" si="46"/>
        <v>31 Science, engineering and technology associate professionals</v>
      </c>
      <c r="CA14" s="69">
        <v>1.3159921861216306</v>
      </c>
      <c r="CB14" s="69">
        <v>1.3727995746894892</v>
      </c>
      <c r="CC14" s="69">
        <v>1.4331302794471352</v>
      </c>
      <c r="CD14" s="69">
        <v>1.397729476964134</v>
      </c>
      <c r="CE14" s="69">
        <v>1.1583119927648022</v>
      </c>
      <c r="CF14" s="69"/>
      <c r="CG14" s="69">
        <f t="shared" si="47"/>
        <v>-0.27481828668233299</v>
      </c>
      <c r="CH14" s="69">
        <f>'RD T1'!E245</f>
        <v>0.45186326397493065</v>
      </c>
      <c r="CI14" s="69">
        <f t="shared" si="48"/>
        <v>0.17704497729259766</v>
      </c>
      <c r="CK14" t="str">
        <f t="shared" si="49"/>
        <v>31 Science, engineering and technology associate professionals</v>
      </c>
      <c r="CL14" s="69">
        <v>0.20838416807202043</v>
      </c>
      <c r="CM14" s="69">
        <v>0.30188545773251302</v>
      </c>
      <c r="CN14" s="69">
        <v>0.3506862949333453</v>
      </c>
      <c r="CO14" s="69">
        <v>0.46358089787949724</v>
      </c>
      <c r="CP14" s="69">
        <v>0.7735717634877628</v>
      </c>
      <c r="CQ14" s="69"/>
      <c r="CR14" s="69">
        <f t="shared" si="50"/>
        <v>0.4228854685544175</v>
      </c>
      <c r="CS14" s="69">
        <f>'RD T1'!E274</f>
        <v>0.18761892527069732</v>
      </c>
      <c r="CT14" s="69">
        <f t="shared" si="51"/>
        <v>0.61050439382511479</v>
      </c>
    </row>
    <row r="15" spans="1:98" x14ac:dyDescent="0.2">
      <c r="A15" s="10" t="str">
        <f>name!D11</f>
        <v>32 Health and social care associate professionals</v>
      </c>
      <c r="B15" s="69">
        <v>6.8697893727627274E-2</v>
      </c>
      <c r="C15" s="69">
        <v>8.7492366246139458E-2</v>
      </c>
      <c r="D15" s="69">
        <v>8.6326572567457224E-2</v>
      </c>
      <c r="E15" s="69">
        <v>0.14943072817687117</v>
      </c>
      <c r="F15" s="69">
        <v>0.21494286786457786</v>
      </c>
      <c r="G15" s="11"/>
      <c r="H15" s="69">
        <f t="shared" si="26"/>
        <v>0.12861629529712065</v>
      </c>
      <c r="I15" s="69">
        <f>'RD T1'!E43</f>
        <v>0.10106477865133673</v>
      </c>
      <c r="J15" s="69">
        <f t="shared" si="27"/>
        <v>0.22968107394845738</v>
      </c>
      <c r="L15" t="str">
        <f t="shared" si="28"/>
        <v>32 Health and social care associate professionals</v>
      </c>
      <c r="M15" s="69">
        <v>1.3659783400971126</v>
      </c>
      <c r="N15" s="69">
        <v>1.8542724483355941</v>
      </c>
      <c r="O15" s="69">
        <v>1.9553463890009997</v>
      </c>
      <c r="P15" s="69">
        <v>3.5049571055187769</v>
      </c>
      <c r="Q15" s="69">
        <v>4.8043753701289535</v>
      </c>
      <c r="R15" s="11"/>
      <c r="S15" s="69">
        <f t="shared" si="29"/>
        <v>2.8490289811279537</v>
      </c>
      <c r="T15" s="69">
        <f>'RD T1'!E72</f>
        <v>2.2406459150842459</v>
      </c>
      <c r="U15" s="69">
        <f t="shared" si="30"/>
        <v>5.0896748962122</v>
      </c>
      <c r="W15" t="str">
        <f t="shared" si="31"/>
        <v>32 Health and social care associate professionals</v>
      </c>
      <c r="X15" s="69">
        <v>4.2257789808716701</v>
      </c>
      <c r="Y15" s="69">
        <v>5.2051129105543597</v>
      </c>
      <c r="Z15" s="69">
        <v>5.2623160169666257</v>
      </c>
      <c r="AA15" s="69">
        <v>8.7746747103753542</v>
      </c>
      <c r="AB15" s="69">
        <v>10.953894081523627</v>
      </c>
      <c r="AC15" s="69"/>
      <c r="AD15" s="69">
        <f t="shared" si="32"/>
        <v>5.6915780645570013</v>
      </c>
      <c r="AE15" s="69">
        <f>'RD T1'!E101</f>
        <v>5.787977241452924</v>
      </c>
      <c r="AF15" s="69">
        <f t="shared" si="33"/>
        <v>11.479555306009924</v>
      </c>
      <c r="AH15" t="str">
        <f t="shared" si="34"/>
        <v>32 Health and social care associate professionals</v>
      </c>
      <c r="AI15" s="69">
        <v>2.8943492191844022</v>
      </c>
      <c r="AJ15" s="69">
        <v>2.6601646600582773</v>
      </c>
      <c r="AK15" s="69">
        <v>2.5334376645481282</v>
      </c>
      <c r="AL15" s="69">
        <v>2.7989784604219863</v>
      </c>
      <c r="AM15" s="69">
        <v>1.7642452538887945</v>
      </c>
      <c r="AN15" s="69"/>
      <c r="AO15" s="69">
        <f t="shared" si="35"/>
        <v>-0.76919241065933375</v>
      </c>
      <c r="AP15" s="69">
        <f>'RD T1'!E130</f>
        <v>1.0664953453302277</v>
      </c>
      <c r="AQ15" s="69">
        <f t="shared" si="36"/>
        <v>0.29730293467089397</v>
      </c>
      <c r="AS15" t="str">
        <f t="shared" si="37"/>
        <v>32 Health and social care associate professionals</v>
      </c>
      <c r="AT15" s="69">
        <v>0.65536368547483792</v>
      </c>
      <c r="AU15" s="69">
        <v>0.75555135772743043</v>
      </c>
      <c r="AV15" s="69">
        <v>0.84949230826268585</v>
      </c>
      <c r="AW15" s="69">
        <v>1.2109146563233764</v>
      </c>
      <c r="AX15" s="69">
        <v>1.4033728220560802</v>
      </c>
      <c r="AY15" s="69"/>
      <c r="AZ15" s="69">
        <f t="shared" si="38"/>
        <v>0.55388051379339431</v>
      </c>
      <c r="BA15" s="69">
        <f>'RD T1'!E159</f>
        <v>0.71245937557971972</v>
      </c>
      <c r="BB15" s="69">
        <f t="shared" si="39"/>
        <v>1.2663398893731141</v>
      </c>
      <c r="BD15" t="str">
        <f t="shared" si="40"/>
        <v>32 Health and social care associate professionals</v>
      </c>
      <c r="BE15" s="69">
        <v>2.3911130228348982</v>
      </c>
      <c r="BF15" s="69">
        <v>2.8047044870809064</v>
      </c>
      <c r="BG15" s="69">
        <v>3.1007592014168046</v>
      </c>
      <c r="BH15" s="69">
        <v>4.8763572829544195</v>
      </c>
      <c r="BI15" s="69">
        <v>6.0281607596987268</v>
      </c>
      <c r="BJ15" s="69"/>
      <c r="BK15" s="69">
        <f t="shared" si="41"/>
        <v>2.9274015582819222</v>
      </c>
      <c r="BL15" s="69">
        <f>'RD T1'!E188</f>
        <v>3.0616118999499435</v>
      </c>
      <c r="BM15" s="69">
        <f t="shared" si="42"/>
        <v>5.9890134582318657</v>
      </c>
      <c r="BO15" t="str">
        <f t="shared" si="43"/>
        <v>32 Health and social care associate professionals</v>
      </c>
      <c r="BP15" s="69">
        <v>1.8923620536145178</v>
      </c>
      <c r="BQ15" s="69">
        <v>2.0288333114473089</v>
      </c>
      <c r="BR15" s="69">
        <v>2.0471184182402031</v>
      </c>
      <c r="BS15" s="69">
        <v>3.0547579930749515</v>
      </c>
      <c r="BT15" s="69">
        <v>2.7080213626232035</v>
      </c>
      <c r="BU15" s="69"/>
      <c r="BV15" s="69">
        <f t="shared" si="44"/>
        <v>0.66090294438300035</v>
      </c>
      <c r="BW15" s="69">
        <f>'RD T1'!E217</f>
        <v>1.4646537388798029</v>
      </c>
      <c r="BX15" s="69">
        <f t="shared" si="45"/>
        <v>2.1255566832628032</v>
      </c>
      <c r="BZ15" t="str">
        <f t="shared" si="46"/>
        <v>32 Health and social care associate professionals</v>
      </c>
      <c r="CA15" s="69">
        <v>0.76980374224284209</v>
      </c>
      <c r="CB15" s="69">
        <v>0.72082209187148327</v>
      </c>
      <c r="CC15" s="69">
        <v>0.61059741116932276</v>
      </c>
      <c r="CD15" s="69">
        <v>0.85756890201209901</v>
      </c>
      <c r="CE15" s="69">
        <v>0.57776244378900521</v>
      </c>
      <c r="CF15" s="69"/>
      <c r="CG15" s="69">
        <f t="shared" si="47"/>
        <v>-3.2834967380317548E-2</v>
      </c>
      <c r="CH15" s="69">
        <f>'RD T1'!E246</f>
        <v>0.32778520268899225</v>
      </c>
      <c r="CI15" s="69">
        <f t="shared" si="48"/>
        <v>0.2949502353086747</v>
      </c>
      <c r="CK15" t="str">
        <f t="shared" si="49"/>
        <v>32 Health and social care associate professionals</v>
      </c>
      <c r="CL15" s="69">
        <v>8.4855651185735903E-2</v>
      </c>
      <c r="CM15" s="69">
        <v>0.10997117239563874</v>
      </c>
      <c r="CN15" s="69">
        <v>0.11585735809414882</v>
      </c>
      <c r="CO15" s="69">
        <v>0.22298162289523149</v>
      </c>
      <c r="CP15" s="69">
        <v>0.39494779559885951</v>
      </c>
      <c r="CQ15" s="69"/>
      <c r="CR15" s="69">
        <f t="shared" si="50"/>
        <v>0.27909043750471069</v>
      </c>
      <c r="CS15" s="69">
        <f>'RD T1'!E275</f>
        <v>0.10307249452718109</v>
      </c>
      <c r="CT15" s="69">
        <f t="shared" si="51"/>
        <v>0.38216293203189178</v>
      </c>
    </row>
    <row r="16" spans="1:98" x14ac:dyDescent="0.2">
      <c r="A16" s="10" t="str">
        <f>name!D12</f>
        <v>33 Protective service occupations</v>
      </c>
      <c r="B16" s="69">
        <v>3.2509775687655652E-2</v>
      </c>
      <c r="C16" s="69">
        <v>3.4378613777187046E-2</v>
      </c>
      <c r="D16" s="69">
        <v>3.9813421312346157E-2</v>
      </c>
      <c r="E16" s="69">
        <v>4.0726231613465738E-2</v>
      </c>
      <c r="F16" s="69">
        <v>5.6389604362711364E-2</v>
      </c>
      <c r="G16" s="11"/>
      <c r="H16" s="69">
        <f t="shared" si="26"/>
        <v>1.6576183050365206E-2</v>
      </c>
      <c r="I16" s="69">
        <f>'RD T1'!E44</f>
        <v>1.5717119984400642E-2</v>
      </c>
      <c r="J16" s="69">
        <f t="shared" si="27"/>
        <v>3.2293303034765852E-2</v>
      </c>
      <c r="L16" t="str">
        <f t="shared" si="28"/>
        <v>33 Protective service occupations</v>
      </c>
      <c r="M16" s="69">
        <v>0.57471479252894253</v>
      </c>
      <c r="N16" s="69">
        <v>0.6730428398292928</v>
      </c>
      <c r="O16" s="69">
        <v>0.82775300747222813</v>
      </c>
      <c r="P16" s="69">
        <v>0.79030756592146512</v>
      </c>
      <c r="Q16" s="69">
        <v>1.1177304106094719</v>
      </c>
      <c r="R16" s="11"/>
      <c r="S16" s="69">
        <f t="shared" si="29"/>
        <v>0.28997740313724374</v>
      </c>
      <c r="T16" s="69">
        <f>'RD T1'!E73</f>
        <v>0.29740713934586333</v>
      </c>
      <c r="U16" s="69">
        <f t="shared" si="30"/>
        <v>0.58738454248310701</v>
      </c>
      <c r="W16" t="str">
        <f t="shared" si="31"/>
        <v>33 Protective service occupations</v>
      </c>
      <c r="X16" s="69">
        <v>2.5865109611177823</v>
      </c>
      <c r="Y16" s="69">
        <v>3.0435211881638495</v>
      </c>
      <c r="Z16" s="69">
        <v>3.3051022693655323</v>
      </c>
      <c r="AA16" s="69">
        <v>3.0738196268196325</v>
      </c>
      <c r="AB16" s="69">
        <v>4.0108584959360662</v>
      </c>
      <c r="AC16" s="69"/>
      <c r="AD16" s="69">
        <f t="shared" si="32"/>
        <v>0.70575622657053394</v>
      </c>
      <c r="AE16" s="69">
        <f>'RD T1'!E102</f>
        <v>1.4274990877776994</v>
      </c>
      <c r="AF16" s="69">
        <f t="shared" si="33"/>
        <v>2.1332553143482333</v>
      </c>
      <c r="AH16" t="str">
        <f t="shared" si="34"/>
        <v>33 Protective service occupations</v>
      </c>
      <c r="AI16" s="69">
        <v>0.68107900462406046</v>
      </c>
      <c r="AJ16" s="69">
        <v>0.77076546987521799</v>
      </c>
      <c r="AK16" s="69">
        <v>0.83983894710552043</v>
      </c>
      <c r="AL16" s="69">
        <v>0.77331412719246817</v>
      </c>
      <c r="AM16" s="69">
        <v>0.96131055030149593</v>
      </c>
      <c r="AN16" s="69"/>
      <c r="AO16" s="69">
        <f t="shared" si="35"/>
        <v>0.1214716031959755</v>
      </c>
      <c r="AP16" s="69">
        <f>'RD T1'!E131</f>
        <v>0.31375774465247996</v>
      </c>
      <c r="AQ16" s="69">
        <f t="shared" si="36"/>
        <v>0.43522934784845546</v>
      </c>
      <c r="AS16" t="str">
        <f t="shared" si="37"/>
        <v>33 Protective service occupations</v>
      </c>
      <c r="AT16" s="69">
        <v>0.65171223147988544</v>
      </c>
      <c r="AU16" s="69">
        <v>0.63411323261218366</v>
      </c>
      <c r="AV16" s="69">
        <v>0.67498070311010205</v>
      </c>
      <c r="AW16" s="69">
        <v>0.5272593897108474</v>
      </c>
      <c r="AX16" s="69">
        <v>0.55605389756581969</v>
      </c>
      <c r="AY16" s="69"/>
      <c r="AZ16" s="69">
        <f t="shared" si="38"/>
        <v>-0.11892680554428237</v>
      </c>
      <c r="BA16" s="69">
        <f>'RD T1'!E160</f>
        <v>0.19848411600210891</v>
      </c>
      <c r="BB16" s="69">
        <f t="shared" si="39"/>
        <v>7.9557310457826547E-2</v>
      </c>
      <c r="BD16" t="str">
        <f t="shared" si="40"/>
        <v>33 Protective service occupations</v>
      </c>
      <c r="BE16" s="69">
        <v>2.3559554708074502</v>
      </c>
      <c r="BF16" s="69">
        <v>2.052366958195738</v>
      </c>
      <c r="BG16" s="69">
        <v>2.2604497016133416</v>
      </c>
      <c r="BH16" s="69">
        <v>1.9060387979418894</v>
      </c>
      <c r="BI16" s="69">
        <v>1.6926687391021134</v>
      </c>
      <c r="BJ16" s="69"/>
      <c r="BK16" s="69">
        <f t="shared" si="41"/>
        <v>-0.56778096251122823</v>
      </c>
      <c r="BL16" s="69">
        <f>'RD T1'!E189</f>
        <v>0.46203041964271357</v>
      </c>
      <c r="BM16" s="69">
        <f t="shared" si="42"/>
        <v>-0.10575054286851465</v>
      </c>
      <c r="BO16" t="str">
        <f t="shared" si="43"/>
        <v>33 Protective service occupations</v>
      </c>
      <c r="BP16" s="69">
        <v>2.4597938746386943</v>
      </c>
      <c r="BQ16" s="69">
        <v>2.477571851840044</v>
      </c>
      <c r="BR16" s="69">
        <v>2.3491887338075936</v>
      </c>
      <c r="BS16" s="69">
        <v>1.9442983664147138</v>
      </c>
      <c r="BT16" s="69">
        <v>1.4938133228567088</v>
      </c>
      <c r="BU16" s="69"/>
      <c r="BV16" s="69">
        <f t="shared" si="44"/>
        <v>-0.85537541095088487</v>
      </c>
      <c r="BW16" s="69">
        <f>'RD T1'!E218</f>
        <v>0.52436386710163574</v>
      </c>
      <c r="BX16" s="69">
        <f t="shared" si="45"/>
        <v>-0.33101154384924913</v>
      </c>
      <c r="BZ16" t="str">
        <f t="shared" si="46"/>
        <v>33 Protective service occupations</v>
      </c>
      <c r="CA16" s="69">
        <v>1.4125492229823549</v>
      </c>
      <c r="CB16" s="69">
        <v>1.2985710384486924</v>
      </c>
      <c r="CC16" s="69">
        <v>1.2643742966012483</v>
      </c>
      <c r="CD16" s="69">
        <v>1.0865313932546359</v>
      </c>
      <c r="CE16" s="69">
        <v>0.89720994170608914</v>
      </c>
      <c r="CF16" s="69"/>
      <c r="CG16" s="69">
        <f t="shared" si="47"/>
        <v>-0.3671643548951592</v>
      </c>
      <c r="CH16" s="69">
        <f>'RD T1'!E247</f>
        <v>0.37684838138131566</v>
      </c>
      <c r="CI16" s="69">
        <f t="shared" si="48"/>
        <v>9.6840264861564607E-3</v>
      </c>
      <c r="CK16" t="str">
        <f t="shared" si="49"/>
        <v>33 Protective service occupations</v>
      </c>
      <c r="CL16" s="69">
        <v>0.18562705557003747</v>
      </c>
      <c r="CM16" s="69">
        <v>0.17211237859861681</v>
      </c>
      <c r="CN16" s="69">
        <v>0.16310945816116745</v>
      </c>
      <c r="CO16" s="69">
        <v>8.8430066027238005E-2</v>
      </c>
      <c r="CP16" s="69">
        <v>9.7654553376501946E-2</v>
      </c>
      <c r="CQ16" s="69"/>
      <c r="CR16" s="69">
        <f t="shared" si="50"/>
        <v>-6.5454904784665507E-2</v>
      </c>
      <c r="CS16" s="69">
        <f>'RD T1'!E276</f>
        <v>1.9009496872396107E-2</v>
      </c>
      <c r="CT16" s="69">
        <f t="shared" si="51"/>
        <v>-4.64454079122694E-2</v>
      </c>
    </row>
    <row r="17" spans="1:98" x14ac:dyDescent="0.2">
      <c r="A17" s="10" t="str">
        <f>name!D13</f>
        <v>34 Culture, media and sports occupations</v>
      </c>
      <c r="B17" s="69">
        <v>0.1982609597400414</v>
      </c>
      <c r="C17" s="69">
        <v>0.2514927884479527</v>
      </c>
      <c r="D17" s="69">
        <v>0.27004706622089519</v>
      </c>
      <c r="E17" s="69">
        <v>0.29100108125715279</v>
      </c>
      <c r="F17" s="69">
        <v>0.36647656338438483</v>
      </c>
      <c r="G17" s="11"/>
      <c r="H17" s="69">
        <f t="shared" si="26"/>
        <v>9.6429497163489641E-2</v>
      </c>
      <c r="I17" s="69">
        <f>'RD T1'!E45</f>
        <v>0.16897090166853157</v>
      </c>
      <c r="J17" s="69">
        <f t="shared" si="27"/>
        <v>0.26540039883202121</v>
      </c>
      <c r="L17" t="str">
        <f t="shared" si="28"/>
        <v>34 Culture, media and sports occupations</v>
      </c>
      <c r="M17" s="69">
        <v>3.429199862720131</v>
      </c>
      <c r="N17" s="69">
        <v>3.6081872316978107</v>
      </c>
      <c r="O17" s="69">
        <v>4.2873351038693075</v>
      </c>
      <c r="P17" s="69">
        <v>4.4435736847506391</v>
      </c>
      <c r="Q17" s="69">
        <v>5.6325821086458649</v>
      </c>
      <c r="R17" s="11"/>
      <c r="S17" s="69">
        <f t="shared" si="29"/>
        <v>1.3452470047765575</v>
      </c>
      <c r="T17" s="69">
        <f>'RD T1'!E74</f>
        <v>2.5321572427136054</v>
      </c>
      <c r="U17" s="69">
        <f t="shared" si="30"/>
        <v>3.8774042474901629</v>
      </c>
      <c r="W17" t="str">
        <f t="shared" si="31"/>
        <v>34 Culture, media and sports occupations</v>
      </c>
      <c r="X17" s="69">
        <v>7.7807058944648251</v>
      </c>
      <c r="Y17" s="69">
        <v>7.3766574254774797</v>
      </c>
      <c r="Z17" s="69">
        <v>7.3906958969291034</v>
      </c>
      <c r="AA17" s="69">
        <v>6.7570529483546187</v>
      </c>
      <c r="AB17" s="69">
        <v>7.2961790238841306</v>
      </c>
      <c r="AC17" s="69"/>
      <c r="AD17" s="69">
        <f t="shared" si="32"/>
        <v>-9.4516873044972805E-2</v>
      </c>
      <c r="AE17" s="69">
        <f>'RD T1'!E103</f>
        <v>3.410374319930078</v>
      </c>
      <c r="AF17" s="69">
        <f t="shared" si="33"/>
        <v>3.3158574468851052</v>
      </c>
      <c r="AH17" t="str">
        <f t="shared" si="34"/>
        <v>34 Culture, media and sports occupations</v>
      </c>
      <c r="AI17" s="69">
        <v>0.85745521015532933</v>
      </c>
      <c r="AJ17" s="69">
        <v>0.85186945965028527</v>
      </c>
      <c r="AK17" s="69">
        <v>0.96025603023953099</v>
      </c>
      <c r="AL17" s="69">
        <v>0.84625783044660163</v>
      </c>
      <c r="AM17" s="69">
        <v>1.040681732378709</v>
      </c>
      <c r="AN17" s="69"/>
      <c r="AO17" s="69">
        <f t="shared" si="35"/>
        <v>8.042570213917799E-2</v>
      </c>
      <c r="AP17" s="69">
        <f>'RD T1'!E132</f>
        <v>0.41809146265503977</v>
      </c>
      <c r="AQ17" s="69">
        <f t="shared" si="36"/>
        <v>0.49851716479421776</v>
      </c>
      <c r="AS17" t="str">
        <f t="shared" si="37"/>
        <v>34 Culture, media and sports occupations</v>
      </c>
      <c r="AT17" s="69">
        <v>1.2658128158185755</v>
      </c>
      <c r="AU17" s="69">
        <v>1.1651275909700094</v>
      </c>
      <c r="AV17" s="69">
        <v>1.1450431041471527</v>
      </c>
      <c r="AW17" s="69">
        <v>0.96869502747340641</v>
      </c>
      <c r="AX17" s="69">
        <v>0.95757530538919577</v>
      </c>
      <c r="AY17" s="69"/>
      <c r="AZ17" s="69">
        <f t="shared" si="38"/>
        <v>-0.18746779875795694</v>
      </c>
      <c r="BA17" s="69">
        <f>'RD T1'!E161</f>
        <v>0.45035331661400901</v>
      </c>
      <c r="BB17" s="69">
        <f t="shared" si="39"/>
        <v>0.26288551785605208</v>
      </c>
      <c r="BD17" t="str">
        <f t="shared" si="40"/>
        <v>34 Culture, media and sports occupations</v>
      </c>
      <c r="BE17" s="69">
        <v>3.0947932756855314</v>
      </c>
      <c r="BF17" s="69">
        <v>2.4070656952319025</v>
      </c>
      <c r="BG17" s="69">
        <v>2.6506795734200788</v>
      </c>
      <c r="BH17" s="69">
        <v>2.205391981535251</v>
      </c>
      <c r="BI17" s="69">
        <v>2.1756140368532604</v>
      </c>
      <c r="BJ17" s="69"/>
      <c r="BK17" s="69">
        <f t="shared" si="41"/>
        <v>-0.47506553656681838</v>
      </c>
      <c r="BL17" s="69">
        <f>'RD T1'!E190</f>
        <v>0.80888192012525317</v>
      </c>
      <c r="BM17" s="69">
        <f t="shared" si="42"/>
        <v>0.33381638355843479</v>
      </c>
      <c r="BO17" t="str">
        <f t="shared" si="43"/>
        <v>34 Culture, media and sports occupations</v>
      </c>
      <c r="BP17" s="69">
        <v>1.8092170964986307</v>
      </c>
      <c r="BQ17" s="69">
        <v>1.3409138078873026</v>
      </c>
      <c r="BR17" s="69">
        <v>1.2278988852583799</v>
      </c>
      <c r="BS17" s="69">
        <v>0.891342106539877</v>
      </c>
      <c r="BT17" s="69">
        <v>0.50666684568573139</v>
      </c>
      <c r="BU17" s="69"/>
      <c r="BV17" s="69">
        <f t="shared" si="44"/>
        <v>-0.72123203957264848</v>
      </c>
      <c r="BW17" s="69">
        <f>'RD T1'!E219</f>
        <v>0.30212779845888404</v>
      </c>
      <c r="BX17" s="69">
        <f t="shared" si="45"/>
        <v>-0.41910424111376443</v>
      </c>
      <c r="BZ17" t="str">
        <f t="shared" si="46"/>
        <v>34 Culture, media and sports occupations</v>
      </c>
      <c r="CA17" s="69">
        <v>1.3068182283925427</v>
      </c>
      <c r="CB17" s="69">
        <v>1.055216635442672</v>
      </c>
      <c r="CC17" s="69">
        <v>0.95064116049071856</v>
      </c>
      <c r="CD17" s="69">
        <v>0.71927826619072466</v>
      </c>
      <c r="CE17" s="69">
        <v>0.40229446253956674</v>
      </c>
      <c r="CF17" s="69"/>
      <c r="CG17" s="69">
        <f t="shared" si="47"/>
        <v>-0.54834669795115176</v>
      </c>
      <c r="CH17" s="69">
        <f>'RD T1'!E248</f>
        <v>0.23155667733986379</v>
      </c>
      <c r="CI17" s="69">
        <f t="shared" si="48"/>
        <v>-0.31679002061128797</v>
      </c>
      <c r="CK17" t="str">
        <f t="shared" si="49"/>
        <v>34 Culture, media and sports occupations</v>
      </c>
      <c r="CL17" s="69">
        <v>0.3196341795132096</v>
      </c>
      <c r="CM17" s="69">
        <v>0.34216762230492648</v>
      </c>
      <c r="CN17" s="69">
        <v>0.32761547643550787</v>
      </c>
      <c r="CO17" s="69">
        <v>0.37344722557287924</v>
      </c>
      <c r="CP17" s="69">
        <v>0.50565881156267078</v>
      </c>
      <c r="CQ17" s="69"/>
      <c r="CR17" s="69">
        <f t="shared" si="50"/>
        <v>0.17804333512716292</v>
      </c>
      <c r="CS17" s="69">
        <f>'RD T1'!E277</f>
        <v>0.12151017113463861</v>
      </c>
      <c r="CT17" s="69">
        <f t="shared" si="51"/>
        <v>0.29955350626180155</v>
      </c>
    </row>
    <row r="18" spans="1:98" x14ac:dyDescent="0.2">
      <c r="A18" s="10" t="str">
        <f>name!D14</f>
        <v>35 Business and public service associate professionals</v>
      </c>
      <c r="B18" s="69">
        <v>0.61403131071010897</v>
      </c>
      <c r="C18" s="69">
        <v>0.75313279836665525</v>
      </c>
      <c r="D18" s="69">
        <v>0.86492656916043154</v>
      </c>
      <c r="E18" s="69">
        <v>1.0115201595017866</v>
      </c>
      <c r="F18" s="69">
        <v>1.3459831409934797</v>
      </c>
      <c r="G18" s="11"/>
      <c r="H18" s="69">
        <f t="shared" si="26"/>
        <v>0.48105657183304817</v>
      </c>
      <c r="I18" s="69">
        <f>'RD T1'!E46</f>
        <v>0.53926544347265637</v>
      </c>
      <c r="J18" s="69">
        <f t="shared" si="27"/>
        <v>1.0203220153057044</v>
      </c>
      <c r="L18" t="str">
        <f t="shared" si="28"/>
        <v>35 Business and public service associate professionals</v>
      </c>
      <c r="M18" s="69">
        <v>6.4261256025286526</v>
      </c>
      <c r="N18" s="69">
        <v>8.0281103316295024</v>
      </c>
      <c r="O18" s="69">
        <v>8.5970630395574847</v>
      </c>
      <c r="P18" s="69">
        <v>9.8327532134904843</v>
      </c>
      <c r="Q18" s="69">
        <v>12.256315352462511</v>
      </c>
      <c r="R18" s="11"/>
      <c r="S18" s="69">
        <f t="shared" si="29"/>
        <v>3.6592523129050267</v>
      </c>
      <c r="T18" s="69">
        <f>'RD T1'!E75</f>
        <v>5.1905464340397032</v>
      </c>
      <c r="U18" s="69">
        <f t="shared" si="30"/>
        <v>8.8497987469447299</v>
      </c>
      <c r="W18" t="str">
        <f t="shared" si="31"/>
        <v>35 Business and public service associate professionals</v>
      </c>
      <c r="X18" s="69">
        <v>14.718046900678512</v>
      </c>
      <c r="Y18" s="69">
        <v>16.38106959205825</v>
      </c>
      <c r="Z18" s="69">
        <v>16.353731855813855</v>
      </c>
      <c r="AA18" s="69">
        <v>16.845601948162948</v>
      </c>
      <c r="AB18" s="69">
        <v>18.226660927825712</v>
      </c>
      <c r="AC18" s="69"/>
      <c r="AD18" s="69">
        <f t="shared" si="32"/>
        <v>1.872929072011857</v>
      </c>
      <c r="AE18" s="69">
        <f>'RD T1'!E104</f>
        <v>8.6792392575132595</v>
      </c>
      <c r="AF18" s="69">
        <f t="shared" si="33"/>
        <v>10.552168329525117</v>
      </c>
      <c r="AH18" t="str">
        <f t="shared" si="34"/>
        <v>35 Business and public service associate professionals</v>
      </c>
      <c r="AI18" s="69">
        <v>3.9290580173412382</v>
      </c>
      <c r="AJ18" s="69">
        <v>4.391578102048558</v>
      </c>
      <c r="AK18" s="69">
        <v>4.5489249472160633</v>
      </c>
      <c r="AL18" s="69">
        <v>4.681262603533721</v>
      </c>
      <c r="AM18" s="69">
        <v>5.262481829466628</v>
      </c>
      <c r="AN18" s="69"/>
      <c r="AO18" s="69">
        <f t="shared" si="35"/>
        <v>0.71355688225056468</v>
      </c>
      <c r="AP18" s="69">
        <f>'RD T1'!E133</f>
        <v>2.3520372907202542</v>
      </c>
      <c r="AQ18" s="69">
        <f t="shared" si="36"/>
        <v>3.0655941729708189</v>
      </c>
      <c r="AS18" t="str">
        <f t="shared" si="37"/>
        <v>35 Business and public service associate professionals</v>
      </c>
      <c r="AT18" s="69">
        <v>3.5753263428950497</v>
      </c>
      <c r="AU18" s="69">
        <v>3.9915161346352228</v>
      </c>
      <c r="AV18" s="69">
        <v>4.0833799937735851</v>
      </c>
      <c r="AW18" s="69">
        <v>4.1356324943105571</v>
      </c>
      <c r="AX18" s="69">
        <v>4.6254145672933893</v>
      </c>
      <c r="AY18" s="69"/>
      <c r="AZ18" s="69">
        <f t="shared" si="38"/>
        <v>0.54203457351980422</v>
      </c>
      <c r="BA18" s="69">
        <f>'RD T1'!E162</f>
        <v>2.0564001270711296</v>
      </c>
      <c r="BB18" s="69">
        <f t="shared" si="39"/>
        <v>2.5984347005909338</v>
      </c>
      <c r="BD18" t="str">
        <f t="shared" si="40"/>
        <v>35 Business and public service associate professionals</v>
      </c>
      <c r="BE18" s="69">
        <v>10.097097506799271</v>
      </c>
      <c r="BF18" s="69">
        <v>9.8388185789566425</v>
      </c>
      <c r="BG18" s="69">
        <v>10.885937963621222</v>
      </c>
      <c r="BH18" s="69">
        <v>10.368480509556788</v>
      </c>
      <c r="BI18" s="69">
        <v>10.255491905044275</v>
      </c>
      <c r="BJ18" s="69"/>
      <c r="BK18" s="69">
        <f t="shared" si="41"/>
        <v>-0.63044605857694691</v>
      </c>
      <c r="BL18" s="69">
        <f>'RD T1'!E191</f>
        <v>4.4584477871138173</v>
      </c>
      <c r="BM18" s="69">
        <f t="shared" si="42"/>
        <v>3.8280017285368704</v>
      </c>
      <c r="BO18" t="str">
        <f t="shared" si="43"/>
        <v>35 Business and public service associate professionals</v>
      </c>
      <c r="BP18" s="69">
        <v>8.299662061569455</v>
      </c>
      <c r="BQ18" s="69">
        <v>8.3041902593362256</v>
      </c>
      <c r="BR18" s="69">
        <v>8.0199999772937183</v>
      </c>
      <c r="BS18" s="69">
        <v>7.6886234859427374</v>
      </c>
      <c r="BT18" s="69">
        <v>6.6209446010854318</v>
      </c>
      <c r="BU18" s="69"/>
      <c r="BV18" s="69">
        <f t="shared" si="44"/>
        <v>-1.3990553762082865</v>
      </c>
      <c r="BW18" s="69">
        <f>'RD T1'!E220</f>
        <v>2.8373627688698217</v>
      </c>
      <c r="BX18" s="69">
        <f t="shared" si="45"/>
        <v>1.4383073926615353</v>
      </c>
      <c r="BZ18" t="str">
        <f t="shared" si="46"/>
        <v>35 Business and public service associate professionals</v>
      </c>
      <c r="CA18" s="69">
        <v>4.9722719231819923</v>
      </c>
      <c r="CB18" s="69">
        <v>4.6655948827885236</v>
      </c>
      <c r="CC18" s="69">
        <v>4.2804717340004466</v>
      </c>
      <c r="CD18" s="69">
        <v>3.9567795353502384</v>
      </c>
      <c r="CE18" s="69">
        <v>2.5257717540612292</v>
      </c>
      <c r="CF18" s="69"/>
      <c r="CG18" s="69">
        <f t="shared" si="47"/>
        <v>-1.7546999799392173</v>
      </c>
      <c r="CH18" s="69">
        <f>'RD T1'!E249</f>
        <v>1.2213123203811738</v>
      </c>
      <c r="CI18" s="69">
        <f t="shared" si="48"/>
        <v>-0.53338765955804357</v>
      </c>
      <c r="CK18" t="str">
        <f t="shared" si="49"/>
        <v>35 Business and public service associate professionals</v>
      </c>
      <c r="CL18" s="69">
        <v>0.83144935966353672</v>
      </c>
      <c r="CM18" s="69">
        <v>0.93017480176189393</v>
      </c>
      <c r="CN18" s="69">
        <v>0.92982825524747093</v>
      </c>
      <c r="CO18" s="69">
        <v>0.9947662504375252</v>
      </c>
      <c r="CP18" s="69">
        <v>1.3065981195562899</v>
      </c>
      <c r="CQ18" s="69"/>
      <c r="CR18" s="69">
        <f t="shared" si="50"/>
        <v>0.37676986430881898</v>
      </c>
      <c r="CS18" s="69">
        <f>'RD T1'!E278</f>
        <v>0.31226229942075023</v>
      </c>
      <c r="CT18" s="69">
        <f t="shared" si="51"/>
        <v>0.68903216372956921</v>
      </c>
    </row>
    <row r="19" spans="1:98" x14ac:dyDescent="0.2">
      <c r="A19" s="10" t="str">
        <f>name!D15</f>
        <v>41 Administrative occupations</v>
      </c>
      <c r="B19" s="69">
        <v>0.34238549165423759</v>
      </c>
      <c r="C19" s="69">
        <v>0.39501371738856955</v>
      </c>
      <c r="D19" s="69">
        <v>0.47770694998245489</v>
      </c>
      <c r="E19" s="69">
        <v>0.58417514885707245</v>
      </c>
      <c r="F19" s="69">
        <v>0.81362841556145149</v>
      </c>
      <c r="G19" s="11"/>
      <c r="H19" s="69">
        <f t="shared" si="26"/>
        <v>0.3359214655789966</v>
      </c>
      <c r="I19" s="69">
        <f>'RD T1'!E47</f>
        <v>0.34807469137704999</v>
      </c>
      <c r="J19" s="69">
        <f t="shared" si="27"/>
        <v>0.68399615695604665</v>
      </c>
      <c r="L19" t="str">
        <f t="shared" si="28"/>
        <v>41 Administrative occupations</v>
      </c>
      <c r="M19" s="69">
        <v>3.9407331552448892</v>
      </c>
      <c r="N19" s="69">
        <v>4.8022213620071019</v>
      </c>
      <c r="O19" s="69">
        <v>5.1943891113510574</v>
      </c>
      <c r="P19" s="69">
        <v>6.4853868504964964</v>
      </c>
      <c r="Q19" s="69">
        <v>8.5914778947575154</v>
      </c>
      <c r="R19" s="11"/>
      <c r="S19" s="69">
        <f t="shared" si="29"/>
        <v>3.397088783406458</v>
      </c>
      <c r="T19" s="69">
        <f>'RD T1'!E76</f>
        <v>3.8182467519962024</v>
      </c>
      <c r="U19" s="69">
        <f t="shared" si="30"/>
        <v>7.2153355354026605</v>
      </c>
      <c r="W19" t="str">
        <f t="shared" si="31"/>
        <v>41 Administrative occupations</v>
      </c>
      <c r="X19" s="69">
        <v>13.494544753981225</v>
      </c>
      <c r="Y19" s="69">
        <v>14.617424942822387</v>
      </c>
      <c r="Z19" s="69">
        <v>15.127702358327159</v>
      </c>
      <c r="AA19" s="69">
        <v>17.539097073645713</v>
      </c>
      <c r="AB19" s="69">
        <v>20.989641996311171</v>
      </c>
      <c r="AC19" s="69"/>
      <c r="AD19" s="69">
        <f t="shared" si="32"/>
        <v>5.8619396379840119</v>
      </c>
      <c r="AE19" s="69">
        <f>'RD T1'!E105</f>
        <v>10.260112085661316</v>
      </c>
      <c r="AF19" s="69">
        <f t="shared" si="33"/>
        <v>16.122051723645328</v>
      </c>
      <c r="AH19" t="str">
        <f t="shared" si="34"/>
        <v>41 Administrative occupations</v>
      </c>
      <c r="AI19" s="69">
        <v>5.1071307153858143</v>
      </c>
      <c r="AJ19" s="69">
        <v>5.6666923331886894</v>
      </c>
      <c r="AK19" s="69">
        <v>5.9890923297112808</v>
      </c>
      <c r="AL19" s="69">
        <v>6.7636588917559015</v>
      </c>
      <c r="AM19" s="69">
        <v>7.964107473991441</v>
      </c>
      <c r="AN19" s="69"/>
      <c r="AO19" s="69">
        <f t="shared" si="35"/>
        <v>1.9750151442801602</v>
      </c>
      <c r="AP19" s="69">
        <f>'RD T1'!E134</f>
        <v>4.1299943168464841</v>
      </c>
      <c r="AQ19" s="69">
        <f t="shared" si="36"/>
        <v>6.1050094611266443</v>
      </c>
      <c r="AS19" t="str">
        <f t="shared" si="37"/>
        <v>41 Administrative occupations</v>
      </c>
      <c r="AT19" s="69">
        <v>4.5796184362945613</v>
      </c>
      <c r="AU19" s="69">
        <v>4.9326872489208498</v>
      </c>
      <c r="AV19" s="69">
        <v>5.1632343822615896</v>
      </c>
      <c r="AW19" s="69">
        <v>5.4545664847561204</v>
      </c>
      <c r="AX19" s="69">
        <v>6.3025470616487063</v>
      </c>
      <c r="AY19" s="69"/>
      <c r="AZ19" s="69">
        <f t="shared" si="38"/>
        <v>1.1393126793871167</v>
      </c>
      <c r="BA19" s="69">
        <f>'RD T1'!E163</f>
        <v>3.149428974613516</v>
      </c>
      <c r="BB19" s="69">
        <f t="shared" si="39"/>
        <v>4.2887416540006331</v>
      </c>
      <c r="BD19" t="str">
        <f t="shared" si="40"/>
        <v>41 Administrative occupations</v>
      </c>
      <c r="BE19" s="69">
        <v>15.211295786552929</v>
      </c>
      <c r="BF19" s="69">
        <v>14.033863975128369</v>
      </c>
      <c r="BG19" s="69">
        <v>15.285681866065804</v>
      </c>
      <c r="BH19" s="69">
        <v>14.543927593268769</v>
      </c>
      <c r="BI19" s="69">
        <v>11.461672858231347</v>
      </c>
      <c r="BJ19" s="69"/>
      <c r="BK19" s="69">
        <f t="shared" si="41"/>
        <v>-3.8240090078344569</v>
      </c>
      <c r="BL19" s="69">
        <f>'RD T1'!E192</f>
        <v>6.738545677767279</v>
      </c>
      <c r="BM19" s="69">
        <f t="shared" si="42"/>
        <v>2.9145366699328221</v>
      </c>
      <c r="BO19" t="str">
        <f t="shared" si="43"/>
        <v>41 Administrative occupations</v>
      </c>
      <c r="BP19" s="69">
        <v>17.108873109729981</v>
      </c>
      <c r="BQ19" s="69">
        <v>15.168685588039367</v>
      </c>
      <c r="BR19" s="69">
        <v>15.146803729973893</v>
      </c>
      <c r="BS19" s="69">
        <v>14.290381507081079</v>
      </c>
      <c r="BT19" s="69">
        <v>9.5149112619450325</v>
      </c>
      <c r="BU19" s="69"/>
      <c r="BV19" s="69">
        <f t="shared" si="44"/>
        <v>-5.6318924680288607</v>
      </c>
      <c r="BW19" s="69">
        <f>'RD T1'!E221</f>
        <v>5.3675136781587973</v>
      </c>
      <c r="BX19" s="69">
        <f t="shared" si="45"/>
        <v>-0.26437878987006336</v>
      </c>
      <c r="BZ19" t="str">
        <f t="shared" si="46"/>
        <v>41 Administrative occupations</v>
      </c>
      <c r="CA19" s="69">
        <v>9.3108070471461168</v>
      </c>
      <c r="CB19" s="69">
        <v>8.2500598091302173</v>
      </c>
      <c r="CC19" s="69">
        <v>7.0440752940834015</v>
      </c>
      <c r="CD19" s="69">
        <v>5.3052917097724492</v>
      </c>
      <c r="CE19" s="69">
        <v>1.6980366603003771</v>
      </c>
      <c r="CF19" s="69"/>
      <c r="CG19" s="69">
        <f t="shared" si="47"/>
        <v>-5.3460386337830244</v>
      </c>
      <c r="CH19" s="69">
        <f>'RD T1'!E250</f>
        <v>1.5786907173669069</v>
      </c>
      <c r="CI19" s="69">
        <f t="shared" si="48"/>
        <v>-3.7673479164161172</v>
      </c>
      <c r="CK19" t="str">
        <f t="shared" si="49"/>
        <v>41 Administrative occupations</v>
      </c>
      <c r="CL19" s="69">
        <v>1.6100167278670297</v>
      </c>
      <c r="CM19" s="69">
        <v>1.726398648685052</v>
      </c>
      <c r="CN19" s="69">
        <v>1.6169675481863697</v>
      </c>
      <c r="CO19" s="69">
        <v>1.2532034220411039</v>
      </c>
      <c r="CP19" s="69">
        <v>0.94892283818646694</v>
      </c>
      <c r="CQ19" s="69"/>
      <c r="CR19" s="69">
        <f t="shared" si="50"/>
        <v>-0.66804470999990273</v>
      </c>
      <c r="CS19" s="69">
        <f>'RD T1'!E279</f>
        <v>0.32092170302002748</v>
      </c>
      <c r="CT19" s="69">
        <f t="shared" si="51"/>
        <v>-0.34712300697987525</v>
      </c>
    </row>
    <row r="20" spans="1:98" x14ac:dyDescent="0.2">
      <c r="A20" s="10" t="str">
        <f>name!D16</f>
        <v>42 Secretarial and related occupations</v>
      </c>
      <c r="B20" s="69">
        <v>3.8864708736308727E-2</v>
      </c>
      <c r="C20" s="69">
        <v>5.1585884295071889E-2</v>
      </c>
      <c r="D20" s="69">
        <v>5.1864600228722142E-2</v>
      </c>
      <c r="E20" s="69">
        <v>8.3077931131896529E-2</v>
      </c>
      <c r="F20" s="69">
        <v>0.1565695295628465</v>
      </c>
      <c r="G20" s="11"/>
      <c r="H20" s="69">
        <f t="shared" si="26"/>
        <v>0.10470492933412437</v>
      </c>
      <c r="I20" s="69">
        <f>'RD T1'!E48</f>
        <v>6.6770437062563096E-2</v>
      </c>
      <c r="J20" s="69">
        <f t="shared" si="27"/>
        <v>0.17147536639668748</v>
      </c>
      <c r="L20" t="str">
        <f t="shared" si="28"/>
        <v>42 Secretarial and related occupations</v>
      </c>
      <c r="M20" s="69">
        <v>0.85001717084801121</v>
      </c>
      <c r="N20" s="69">
        <v>0.98262612092265422</v>
      </c>
      <c r="O20" s="69">
        <v>1.030221318070939</v>
      </c>
      <c r="P20" s="69">
        <v>1.418650575382618</v>
      </c>
      <c r="Q20" s="69">
        <v>1.7316135124113339</v>
      </c>
      <c r="R20" s="11"/>
      <c r="S20" s="69">
        <f t="shared" si="29"/>
        <v>0.7013921943403949</v>
      </c>
      <c r="T20" s="69">
        <f>'RD T1'!E77</f>
        <v>0.87083206237490396</v>
      </c>
      <c r="U20" s="69">
        <f t="shared" si="30"/>
        <v>1.5722242567152989</v>
      </c>
      <c r="W20" t="str">
        <f t="shared" si="31"/>
        <v>42 Secretarial and related occupations</v>
      </c>
      <c r="X20" s="69">
        <v>2.8911997630504809</v>
      </c>
      <c r="Y20" s="69">
        <v>2.9785569797934923</v>
      </c>
      <c r="Z20" s="69">
        <v>3.02182617178432</v>
      </c>
      <c r="AA20" s="69">
        <v>3.83207055175105</v>
      </c>
      <c r="AB20" s="69">
        <v>5.701744902345963</v>
      </c>
      <c r="AC20" s="69"/>
      <c r="AD20" s="69">
        <f t="shared" si="32"/>
        <v>2.679918730561643</v>
      </c>
      <c r="AE20" s="69">
        <f>'RD T1'!E106</f>
        <v>2.6143725280714971</v>
      </c>
      <c r="AF20" s="69">
        <f t="shared" si="33"/>
        <v>5.2942912586331401</v>
      </c>
      <c r="AH20" t="str">
        <f t="shared" si="34"/>
        <v>42 Secretarial and related occupations</v>
      </c>
      <c r="AI20" s="69">
        <v>1.4489558671351321</v>
      </c>
      <c r="AJ20" s="69">
        <v>1.4943159358058444</v>
      </c>
      <c r="AK20" s="69">
        <v>1.543290356451203</v>
      </c>
      <c r="AL20" s="69">
        <v>1.790763740778452</v>
      </c>
      <c r="AM20" s="69">
        <v>2.072847141730104</v>
      </c>
      <c r="AN20" s="69"/>
      <c r="AO20" s="69">
        <f t="shared" si="35"/>
        <v>0.52955678527890093</v>
      </c>
      <c r="AP20" s="69">
        <f>'RD T1'!E135</f>
        <v>1.0969283945308432</v>
      </c>
      <c r="AQ20" s="69">
        <f t="shared" si="36"/>
        <v>1.6264851798097442</v>
      </c>
      <c r="AS20" t="str">
        <f t="shared" si="37"/>
        <v>42 Secretarial and related occupations</v>
      </c>
      <c r="AT20" s="69">
        <v>1.1502575273651838</v>
      </c>
      <c r="AU20" s="69">
        <v>1.139034710943635</v>
      </c>
      <c r="AV20" s="69">
        <v>1.1762319594099624</v>
      </c>
      <c r="AW20" s="69">
        <v>1.3363472023794576</v>
      </c>
      <c r="AX20" s="69">
        <v>1.3516734684899434</v>
      </c>
      <c r="AY20" s="69"/>
      <c r="AZ20" s="69">
        <f t="shared" si="38"/>
        <v>0.17544150907998102</v>
      </c>
      <c r="BA20" s="69">
        <f>'RD T1'!E164</f>
        <v>0.75005831306577597</v>
      </c>
      <c r="BB20" s="69">
        <f t="shared" si="39"/>
        <v>0.92549982214575699</v>
      </c>
      <c r="BD20" t="str">
        <f t="shared" si="40"/>
        <v>42 Secretarial and related occupations</v>
      </c>
      <c r="BE20" s="69">
        <v>4.2094611679381524</v>
      </c>
      <c r="BF20" s="69">
        <v>3.7299230222274073</v>
      </c>
      <c r="BG20" s="69">
        <v>3.8867934565039404</v>
      </c>
      <c r="BH20" s="69">
        <v>3.5825356344305157</v>
      </c>
      <c r="BI20" s="69">
        <v>0.69448897081895711</v>
      </c>
      <c r="BJ20" s="69"/>
      <c r="BK20" s="69">
        <f t="shared" si="41"/>
        <v>-3.1923044856849834</v>
      </c>
      <c r="BL20" s="69">
        <f>'RD T1'!E193</f>
        <v>1.2942095929120874</v>
      </c>
      <c r="BM20" s="69">
        <f t="shared" si="42"/>
        <v>-1.898094892772896</v>
      </c>
      <c r="BO20" t="str">
        <f t="shared" si="43"/>
        <v>42 Secretarial and related occupations</v>
      </c>
      <c r="BP20" s="69">
        <v>5.492822044649702</v>
      </c>
      <c r="BQ20" s="69">
        <v>4.1467141842555071</v>
      </c>
      <c r="BR20" s="69">
        <v>4.0267952818969892</v>
      </c>
      <c r="BS20" s="69">
        <v>2.9359287602066391</v>
      </c>
      <c r="BT20" s="69">
        <v>0.57895535622748007</v>
      </c>
      <c r="BU20" s="69"/>
      <c r="BV20" s="69">
        <f t="shared" si="44"/>
        <v>-3.4478399256695091</v>
      </c>
      <c r="BW20" s="69">
        <f>'RD T1'!E222</f>
        <v>0.96673246044276062</v>
      </c>
      <c r="BX20" s="69">
        <f t="shared" si="45"/>
        <v>-2.4811074652267484</v>
      </c>
      <c r="BZ20" t="str">
        <f t="shared" si="46"/>
        <v>42 Secretarial and related occupations</v>
      </c>
      <c r="CA20" s="69">
        <v>4.2760770350838682</v>
      </c>
      <c r="CB20" s="69">
        <v>3.8154443883277458</v>
      </c>
      <c r="CC20" s="69">
        <v>3.1106880661998062</v>
      </c>
      <c r="CD20" s="69">
        <v>1.3408718174984877</v>
      </c>
      <c r="CE20" s="69">
        <v>0.17402653167238477</v>
      </c>
      <c r="CF20" s="69"/>
      <c r="CG20" s="69">
        <f t="shared" si="47"/>
        <v>-2.9366615345274214</v>
      </c>
      <c r="CH20" s="69">
        <f>'RD T1'!E251</f>
        <v>0.49597783066121753</v>
      </c>
      <c r="CI20" s="69">
        <f t="shared" si="48"/>
        <v>-2.4406837038662039</v>
      </c>
      <c r="CK20" t="str">
        <f t="shared" si="49"/>
        <v>42 Secretarial and related occupations</v>
      </c>
      <c r="CL20" s="69">
        <v>0.72179903767280551</v>
      </c>
      <c r="CM20" s="69">
        <v>0.78815535438109274</v>
      </c>
      <c r="CN20" s="69">
        <v>0.73982414583467082</v>
      </c>
      <c r="CO20" s="69">
        <v>0.57863206893020769</v>
      </c>
      <c r="CP20" s="69">
        <v>0.33477995759069407</v>
      </c>
      <c r="CQ20" s="69"/>
      <c r="CR20" s="69">
        <f t="shared" si="50"/>
        <v>-0.40504418824397675</v>
      </c>
      <c r="CS20" s="69">
        <f>'RD T1'!E280</f>
        <v>0.17642728228594209</v>
      </c>
      <c r="CT20" s="69">
        <f t="shared" si="51"/>
        <v>-0.22861690595803466</v>
      </c>
    </row>
    <row r="21" spans="1:98" x14ac:dyDescent="0.2">
      <c r="A21" s="10" t="str">
        <f>name!D17</f>
        <v>51 Skilled agricultural and related trades</v>
      </c>
      <c r="B21" s="69">
        <v>2.7979994916834082E-2</v>
      </c>
      <c r="C21" s="69">
        <v>3.5983888989168315E-2</v>
      </c>
      <c r="D21" s="69">
        <v>3.3356787755775448E-2</v>
      </c>
      <c r="E21" s="69">
        <v>3.9874869684473062E-2</v>
      </c>
      <c r="F21" s="69">
        <v>5.0418856931601808E-2</v>
      </c>
      <c r="G21" s="11"/>
      <c r="H21" s="69">
        <f t="shared" si="26"/>
        <v>1.706206917582636E-2</v>
      </c>
      <c r="I21" s="69">
        <f>'RD T1'!E49</f>
        <v>3.0397724559851649E-2</v>
      </c>
      <c r="J21" s="69">
        <f t="shared" si="27"/>
        <v>4.7459793735678005E-2</v>
      </c>
      <c r="L21" t="str">
        <f t="shared" si="28"/>
        <v>51 Skilled agricultural and related trades</v>
      </c>
      <c r="M21" s="69">
        <v>0.16942252501226271</v>
      </c>
      <c r="N21" s="69">
        <v>0.22335930805411924</v>
      </c>
      <c r="O21" s="69">
        <v>0.16841801574738935</v>
      </c>
      <c r="P21" s="69">
        <v>0.17865303421325426</v>
      </c>
      <c r="Q21" s="69">
        <v>0.23755800510939287</v>
      </c>
      <c r="R21" s="11"/>
      <c r="S21" s="69">
        <f t="shared" si="29"/>
        <v>6.9139989362003523E-2</v>
      </c>
      <c r="T21" s="69">
        <f>'RD T1'!E78</f>
        <v>0.11387279219967178</v>
      </c>
      <c r="U21" s="69">
        <f t="shared" si="30"/>
        <v>0.1830127815616753</v>
      </c>
      <c r="W21" t="str">
        <f t="shared" si="31"/>
        <v>51 Skilled agricultural and related trades</v>
      </c>
      <c r="X21" s="69">
        <v>1.338828286560366</v>
      </c>
      <c r="Y21" s="69">
        <v>1.5787933313663145</v>
      </c>
      <c r="Z21" s="69">
        <v>1.4440937958029203</v>
      </c>
      <c r="AA21" s="69">
        <v>1.6276357574319933</v>
      </c>
      <c r="AB21" s="69">
        <v>2.3278005966113948</v>
      </c>
      <c r="AC21" s="69"/>
      <c r="AD21" s="69">
        <f t="shared" si="32"/>
        <v>0.88370680080847452</v>
      </c>
      <c r="AE21" s="69">
        <f>'RD T1'!E107</f>
        <v>1.2509027668229136</v>
      </c>
      <c r="AF21" s="69">
        <f t="shared" si="33"/>
        <v>2.1346095676313883</v>
      </c>
      <c r="AH21" t="str">
        <f t="shared" si="34"/>
        <v>51 Skilled agricultural and related trades</v>
      </c>
      <c r="AI21" s="69">
        <v>0.56351921241419045</v>
      </c>
      <c r="AJ21" s="69">
        <v>0.71017157595653935</v>
      </c>
      <c r="AK21" s="69">
        <v>0.53617914261243249</v>
      </c>
      <c r="AL21" s="69">
        <v>0.56353617652508625</v>
      </c>
      <c r="AM21" s="69">
        <v>0.73152674963452791</v>
      </c>
      <c r="AN21" s="69"/>
      <c r="AO21" s="69">
        <f t="shared" si="35"/>
        <v>0.19534760702209542</v>
      </c>
      <c r="AP21" s="69">
        <f>'RD T1'!E136</f>
        <v>0.4431823481427451</v>
      </c>
      <c r="AQ21" s="69">
        <f t="shared" si="36"/>
        <v>0.63852995516484046</v>
      </c>
      <c r="AS21" t="str">
        <f t="shared" si="37"/>
        <v>51 Skilled agricultural and related trades</v>
      </c>
      <c r="AT21" s="69">
        <v>0.76904008261405266</v>
      </c>
      <c r="AU21" s="69">
        <v>1.1017014333348789</v>
      </c>
      <c r="AV21" s="69">
        <v>0.80901845053839694</v>
      </c>
      <c r="AW21" s="69">
        <v>0.81472884608023177</v>
      </c>
      <c r="AX21" s="69">
        <v>1.0839968171745951</v>
      </c>
      <c r="AY21" s="69"/>
      <c r="AZ21" s="69">
        <f t="shared" si="38"/>
        <v>0.27497836663619812</v>
      </c>
      <c r="BA21" s="69">
        <f>'RD T1'!E165</f>
        <v>0.58660317562324549</v>
      </c>
      <c r="BB21" s="69">
        <f t="shared" si="39"/>
        <v>0.86158154225944361</v>
      </c>
      <c r="BD21" t="str">
        <f t="shared" si="40"/>
        <v>51 Skilled agricultural and related trades</v>
      </c>
      <c r="BE21" s="69">
        <v>1.4700531922243976</v>
      </c>
      <c r="BF21" s="69">
        <v>1.5137665851120814</v>
      </c>
      <c r="BG21" s="69">
        <v>1.2071901078050498</v>
      </c>
      <c r="BH21" s="69">
        <v>1.1170719612460256</v>
      </c>
      <c r="BI21" s="69">
        <v>1.125227618454802</v>
      </c>
      <c r="BJ21" s="69"/>
      <c r="BK21" s="69">
        <f t="shared" si="41"/>
        <v>-8.1962489350247747E-2</v>
      </c>
      <c r="BL21" s="69">
        <f>'RD T1'!E194</f>
        <v>0.6056097074372313</v>
      </c>
      <c r="BM21" s="69">
        <f t="shared" si="42"/>
        <v>0.52364721808698356</v>
      </c>
      <c r="BO21" t="str">
        <f t="shared" si="43"/>
        <v>51 Skilled agricultural and related trades</v>
      </c>
      <c r="BP21" s="69">
        <v>2.1048032256128906</v>
      </c>
      <c r="BQ21" s="69">
        <v>2.4238197822345819</v>
      </c>
      <c r="BR21" s="69">
        <v>1.6618862701556802</v>
      </c>
      <c r="BS21" s="69">
        <v>1.6598494349597033</v>
      </c>
      <c r="BT21" s="69">
        <v>1.6837850658882076</v>
      </c>
      <c r="BU21" s="69"/>
      <c r="BV21" s="69">
        <f t="shared" si="44"/>
        <v>2.1898795732527399E-2</v>
      </c>
      <c r="BW21" s="69">
        <f>'RD T1'!E223</f>
        <v>0.87346801748819702</v>
      </c>
      <c r="BX21" s="69">
        <f t="shared" si="45"/>
        <v>0.89536681322072442</v>
      </c>
      <c r="BZ21" t="str">
        <f t="shared" si="46"/>
        <v>51 Skilled agricultural and related trades</v>
      </c>
      <c r="CA21" s="69">
        <v>1.7857385373056849</v>
      </c>
      <c r="CB21" s="69">
        <v>1.752804086885833</v>
      </c>
      <c r="CC21" s="69">
        <v>1.364423231878632</v>
      </c>
      <c r="CD21" s="69">
        <v>1.3103553600387503</v>
      </c>
      <c r="CE21" s="69">
        <v>1.4548507666026074</v>
      </c>
      <c r="CF21" s="69"/>
      <c r="CG21" s="69">
        <f t="shared" si="47"/>
        <v>9.0427534723975356E-2</v>
      </c>
      <c r="CH21" s="69">
        <f>'RD T1'!E252</f>
        <v>0.61667436114566576</v>
      </c>
      <c r="CI21" s="69">
        <f t="shared" si="48"/>
        <v>0.70710189586964112</v>
      </c>
      <c r="CK21" t="str">
        <f t="shared" si="49"/>
        <v>51 Skilled agricultural and related trades</v>
      </c>
      <c r="CL21" s="69">
        <v>0.88511217117575147</v>
      </c>
      <c r="CM21" s="69">
        <v>1.1663134592154192</v>
      </c>
      <c r="CN21" s="69">
        <v>0.7023871895461048</v>
      </c>
      <c r="CO21" s="69">
        <v>0.72545900232296967</v>
      </c>
      <c r="CP21" s="69">
        <v>0.42388320265649543</v>
      </c>
      <c r="CQ21" s="69"/>
      <c r="CR21" s="69">
        <f t="shared" si="50"/>
        <v>-0.27850398688960937</v>
      </c>
      <c r="CS21" s="69">
        <f>'RD T1'!E281</f>
        <v>0.1924743906245194</v>
      </c>
      <c r="CT21" s="69">
        <f t="shared" si="51"/>
        <v>-8.6029596265089964E-2</v>
      </c>
    </row>
    <row r="22" spans="1:98" x14ac:dyDescent="0.2">
      <c r="A22" s="10" t="str">
        <f>name!D18</f>
        <v>52 Skilled metal, electrical and electronic trades</v>
      </c>
      <c r="B22" s="69">
        <v>2.9528722732608675E-2</v>
      </c>
      <c r="C22" s="69">
        <v>3.4014824064287387E-2</v>
      </c>
      <c r="D22" s="69">
        <v>3.6670804647516396E-2</v>
      </c>
      <c r="E22" s="69">
        <v>3.8400851845525698E-2</v>
      </c>
      <c r="F22" s="69">
        <v>5.1199513648318512E-2</v>
      </c>
      <c r="G22" s="11"/>
      <c r="H22" s="69">
        <f t="shared" si="26"/>
        <v>1.4528709000802116E-2</v>
      </c>
      <c r="I22" s="69">
        <f>'RD T1'!E50</f>
        <v>1.9120970301314107E-2</v>
      </c>
      <c r="J22" s="69">
        <f t="shared" si="27"/>
        <v>3.3649679302116223E-2</v>
      </c>
      <c r="L22" t="str">
        <f t="shared" si="28"/>
        <v>52 Skilled metal, electrical and electronic trades</v>
      </c>
      <c r="M22" s="69">
        <v>0.52926085320695726</v>
      </c>
      <c r="N22" s="69">
        <v>0.66096005318048523</v>
      </c>
      <c r="O22" s="69">
        <v>0.60343840970870155</v>
      </c>
      <c r="P22" s="69">
        <v>0.80492169098760302</v>
      </c>
      <c r="Q22" s="69">
        <v>1.2921949052168444</v>
      </c>
      <c r="R22" s="11"/>
      <c r="S22" s="69">
        <f t="shared" si="29"/>
        <v>0.68875649550814289</v>
      </c>
      <c r="T22" s="69">
        <f>'RD T1'!E79</f>
        <v>0.46773164682268564</v>
      </c>
      <c r="U22" s="69">
        <f t="shared" si="30"/>
        <v>1.1564881423308284</v>
      </c>
      <c r="W22" t="str">
        <f t="shared" si="31"/>
        <v>52 Skilled metal, electrical and electronic trades</v>
      </c>
      <c r="X22" s="69">
        <v>1.5909350362449874</v>
      </c>
      <c r="Y22" s="69">
        <v>1.8708136606076851</v>
      </c>
      <c r="Z22" s="69">
        <v>1.5355555420320421</v>
      </c>
      <c r="AA22" s="69">
        <v>1.7539182427944695</v>
      </c>
      <c r="AB22" s="69">
        <v>2.1650159595155469</v>
      </c>
      <c r="AC22" s="69"/>
      <c r="AD22" s="69">
        <f t="shared" si="32"/>
        <v>0.62946041748350479</v>
      </c>
      <c r="AE22" s="69">
        <f>'RD T1'!E108</f>
        <v>0.93927040645734738</v>
      </c>
      <c r="AF22" s="69">
        <f t="shared" si="33"/>
        <v>1.5687308239408522</v>
      </c>
      <c r="AH22" t="str">
        <f t="shared" si="34"/>
        <v>52 Skilled metal, electrical and electronic trades</v>
      </c>
      <c r="AI22" s="69">
        <v>0.57737898529791665</v>
      </c>
      <c r="AJ22" s="69">
        <v>0.70362511055918253</v>
      </c>
      <c r="AK22" s="69">
        <v>0.59761995448698169</v>
      </c>
      <c r="AL22" s="69">
        <v>0.65398791016896474</v>
      </c>
      <c r="AM22" s="69">
        <v>0.82049930659209669</v>
      </c>
      <c r="AN22" s="69"/>
      <c r="AO22" s="69">
        <f t="shared" si="35"/>
        <v>0.222879352105115</v>
      </c>
      <c r="AP22" s="69">
        <f>'RD T1'!E137</f>
        <v>0.32611609257917362</v>
      </c>
      <c r="AQ22" s="69">
        <f t="shared" si="36"/>
        <v>0.54899544468428862</v>
      </c>
      <c r="AS22" t="str">
        <f t="shared" si="37"/>
        <v>52 Skilled metal, electrical and electronic trades</v>
      </c>
      <c r="AT22" s="69">
        <v>2.1462591616006761</v>
      </c>
      <c r="AU22" s="69">
        <v>2.5146266794674719</v>
      </c>
      <c r="AV22" s="69">
        <v>2.2166551281516984</v>
      </c>
      <c r="AW22" s="69">
        <v>2.269349531371994</v>
      </c>
      <c r="AX22" s="69">
        <v>2.6999818302811565</v>
      </c>
      <c r="AY22" s="69"/>
      <c r="AZ22" s="69">
        <f t="shared" si="38"/>
        <v>0.48332670212945805</v>
      </c>
      <c r="BA22" s="69">
        <f>'RD T1'!E166</f>
        <v>1.1196702741270708</v>
      </c>
      <c r="BB22" s="69">
        <f t="shared" si="39"/>
        <v>1.6029969762565288</v>
      </c>
      <c r="BD22" t="str">
        <f t="shared" si="40"/>
        <v>52 Skilled metal, electrical and electronic trades</v>
      </c>
      <c r="BE22" s="69">
        <v>10.580758823001489</v>
      </c>
      <c r="BF22" s="69">
        <v>10.61195142976735</v>
      </c>
      <c r="BG22" s="69">
        <v>9.9205434340195744</v>
      </c>
      <c r="BH22" s="69">
        <v>9.6632056070689973</v>
      </c>
      <c r="BI22" s="69">
        <v>9.2269776452490628</v>
      </c>
      <c r="BJ22" s="69"/>
      <c r="BK22" s="69">
        <f t="shared" si="41"/>
        <v>-0.69356578877051156</v>
      </c>
      <c r="BL22" s="69">
        <f>'RD T1'!E195</f>
        <v>3.3055097161535563</v>
      </c>
      <c r="BM22" s="69">
        <f t="shared" si="42"/>
        <v>2.6119439273830447</v>
      </c>
      <c r="BO22" t="str">
        <f t="shared" si="43"/>
        <v>52 Skilled metal, electrical and electronic trades</v>
      </c>
      <c r="BP22" s="69">
        <v>6.2561375881973555</v>
      </c>
      <c r="BQ22" s="69">
        <v>7.0151816694077311</v>
      </c>
      <c r="BR22" s="69">
        <v>5.6051621150078272</v>
      </c>
      <c r="BS22" s="69">
        <v>5.5080018084585678</v>
      </c>
      <c r="BT22" s="69">
        <v>4.7836439990907227</v>
      </c>
      <c r="BU22" s="69"/>
      <c r="BV22" s="69">
        <f t="shared" si="44"/>
        <v>-0.82151811591710455</v>
      </c>
      <c r="BW22" s="69">
        <f>'RD T1'!E224</f>
        <v>1.907918441361877</v>
      </c>
      <c r="BX22" s="69">
        <f t="shared" si="45"/>
        <v>1.0864003254447725</v>
      </c>
      <c r="BZ22" t="str">
        <f t="shared" si="46"/>
        <v>52 Skilled metal, electrical and electronic trades</v>
      </c>
      <c r="CA22" s="69">
        <v>3.4848554322713801</v>
      </c>
      <c r="CB22" s="69">
        <v>3.0733366360871774</v>
      </c>
      <c r="CC22" s="69">
        <v>2.5418786184039233</v>
      </c>
      <c r="CD22" s="69">
        <v>2.5334843345957956</v>
      </c>
      <c r="CE22" s="69">
        <v>1.4674425098899266</v>
      </c>
      <c r="CF22" s="69"/>
      <c r="CG22" s="69">
        <f t="shared" si="47"/>
        <v>-1.0744361085139966</v>
      </c>
      <c r="CH22" s="69">
        <f>'RD T1'!E253</f>
        <v>0.77789591164418037</v>
      </c>
      <c r="CI22" s="69">
        <f t="shared" si="48"/>
        <v>-0.29654019686981625</v>
      </c>
      <c r="CK22" t="str">
        <f t="shared" si="49"/>
        <v>52 Skilled metal, electrical and electronic trades</v>
      </c>
      <c r="CL22" s="69">
        <v>0.95596332452936739</v>
      </c>
      <c r="CM22" s="69">
        <v>1.1154321826299824</v>
      </c>
      <c r="CN22" s="69">
        <v>0.87478015311714075</v>
      </c>
      <c r="CO22" s="69">
        <v>0.97095231183962472</v>
      </c>
      <c r="CP22" s="69">
        <v>0.7038723182390384</v>
      </c>
      <c r="CQ22" s="69"/>
      <c r="CR22" s="69">
        <f t="shared" si="50"/>
        <v>-0.17090783487810235</v>
      </c>
      <c r="CS22" s="69">
        <f>'RD T1'!E282</f>
        <v>0.25199223881581145</v>
      </c>
      <c r="CT22" s="69">
        <f t="shared" si="51"/>
        <v>8.1084403937709104E-2</v>
      </c>
    </row>
    <row r="23" spans="1:98" x14ac:dyDescent="0.2">
      <c r="A23" s="10" t="str">
        <f>name!D19</f>
        <v>53 Skilled construction and building trades</v>
      </c>
      <c r="B23" s="69">
        <v>1.6209088265102305E-2</v>
      </c>
      <c r="C23" s="69">
        <v>1.1668384903643431E-2</v>
      </c>
      <c r="D23" s="69">
        <v>1.0306348029158112E-2</v>
      </c>
      <c r="E23" s="69">
        <v>1.4669024025956543E-2</v>
      </c>
      <c r="F23" s="69">
        <v>1.5644810460833734E-2</v>
      </c>
      <c r="G23" s="11"/>
      <c r="H23" s="69">
        <f t="shared" si="26"/>
        <v>5.3384624316756227E-3</v>
      </c>
      <c r="I23" s="69">
        <f>'RD T1'!E51</f>
        <v>6.7752714995707192E-3</v>
      </c>
      <c r="J23" s="69">
        <f t="shared" si="27"/>
        <v>1.2113733931246342E-2</v>
      </c>
      <c r="L23" t="str">
        <f t="shared" si="28"/>
        <v>53 Skilled construction and building trades</v>
      </c>
      <c r="M23" s="69">
        <v>0.2676370800088822</v>
      </c>
      <c r="N23" s="69">
        <v>0.30135292246095474</v>
      </c>
      <c r="O23" s="69">
        <v>0.29665246403499229</v>
      </c>
      <c r="P23" s="69">
        <v>0.3310569308385673</v>
      </c>
      <c r="Q23" s="69">
        <v>0.39470927499872449</v>
      </c>
      <c r="R23" s="11"/>
      <c r="S23" s="69">
        <f t="shared" si="29"/>
        <v>9.8056810963732199E-2</v>
      </c>
      <c r="T23" s="69">
        <f>'RD T1'!E80</f>
        <v>0.1759713773186222</v>
      </c>
      <c r="U23" s="69">
        <f t="shared" si="30"/>
        <v>0.27402818828235442</v>
      </c>
      <c r="W23" t="str">
        <f t="shared" si="31"/>
        <v>53 Skilled construction and building trades</v>
      </c>
      <c r="X23" s="69">
        <v>0.98143801901002137</v>
      </c>
      <c r="Y23" s="69">
        <v>1.0046213493662337</v>
      </c>
      <c r="Z23" s="69">
        <v>0.88970336319277288</v>
      </c>
      <c r="AA23" s="69">
        <v>0.96697989979977883</v>
      </c>
      <c r="AB23" s="69">
        <v>1.0426712096056305</v>
      </c>
      <c r="AC23" s="69"/>
      <c r="AD23" s="69">
        <f t="shared" si="32"/>
        <v>0.15296784641285766</v>
      </c>
      <c r="AE23" s="69">
        <f>'RD T1'!E109</f>
        <v>0.52265329954269424</v>
      </c>
      <c r="AF23" s="69">
        <f t="shared" si="33"/>
        <v>0.67562114595555189</v>
      </c>
      <c r="AH23" t="str">
        <f t="shared" si="34"/>
        <v>53 Skilled construction and building trades</v>
      </c>
      <c r="AI23" s="69">
        <v>0.58980741780637602</v>
      </c>
      <c r="AJ23" s="69">
        <v>0.69876610187370114</v>
      </c>
      <c r="AK23" s="69">
        <v>0.60768497350947315</v>
      </c>
      <c r="AL23" s="69">
        <v>0.66476340925313171</v>
      </c>
      <c r="AM23" s="69">
        <v>0.74564569722543372</v>
      </c>
      <c r="AN23" s="69"/>
      <c r="AO23" s="69">
        <f t="shared" si="35"/>
        <v>0.13796072371596058</v>
      </c>
      <c r="AP23" s="69">
        <f>'RD T1'!E138</f>
        <v>0.39660175731034342</v>
      </c>
      <c r="AQ23" s="69">
        <f t="shared" si="36"/>
        <v>0.53456248102630399</v>
      </c>
      <c r="AS23" t="str">
        <f t="shared" si="37"/>
        <v>53 Skilled construction and building trades</v>
      </c>
      <c r="AT23" s="69">
        <v>0.8626327633593085</v>
      </c>
      <c r="AU23" s="69">
        <v>0.86873296395649624</v>
      </c>
      <c r="AV23" s="69">
        <v>0.81901947802475927</v>
      </c>
      <c r="AW23" s="69">
        <v>0.90016815154224339</v>
      </c>
      <c r="AX23" s="69">
        <v>0.91395403714076318</v>
      </c>
      <c r="AY23" s="69"/>
      <c r="AZ23" s="69">
        <f t="shared" si="38"/>
        <v>9.4934559116003903E-2</v>
      </c>
      <c r="BA23" s="69">
        <f>'RD T1'!E167</f>
        <v>0.49828546103079646</v>
      </c>
      <c r="BB23" s="69">
        <f t="shared" si="39"/>
        <v>0.59322002014680031</v>
      </c>
      <c r="BD23" t="str">
        <f t="shared" si="40"/>
        <v>53 Skilled construction and building trades</v>
      </c>
      <c r="BE23" s="69">
        <v>8.4955908842320458</v>
      </c>
      <c r="BF23" s="69">
        <v>7.3984410480249849</v>
      </c>
      <c r="BG23" s="69">
        <v>7.0662563009551134</v>
      </c>
      <c r="BH23" s="69">
        <v>6.6319856420680381</v>
      </c>
      <c r="BI23" s="69">
        <v>5.5566521993292755</v>
      </c>
      <c r="BJ23" s="69"/>
      <c r="BK23" s="69">
        <f t="shared" si="41"/>
        <v>-1.5096041016258379</v>
      </c>
      <c r="BL23" s="69">
        <f>'RD T1'!E196</f>
        <v>2.3691169765466018</v>
      </c>
      <c r="BM23" s="69">
        <f t="shared" si="42"/>
        <v>0.85951287492076389</v>
      </c>
      <c r="BO23" t="str">
        <f t="shared" si="43"/>
        <v>53 Skilled construction and building trades</v>
      </c>
      <c r="BP23" s="69">
        <v>6.9619586159988911</v>
      </c>
      <c r="BQ23" s="69">
        <v>7.6416330457023305</v>
      </c>
      <c r="BR23" s="69">
        <v>6.3395517478109538</v>
      </c>
      <c r="BS23" s="69">
        <v>6.6802936765090548</v>
      </c>
      <c r="BT23" s="69">
        <v>6.3434381277577163</v>
      </c>
      <c r="BU23" s="69"/>
      <c r="BV23" s="69">
        <f t="shared" si="44"/>
        <v>3.8863799467625526E-3</v>
      </c>
      <c r="BW23" s="69">
        <f>'RD T1'!E225</f>
        <v>2.8653380625946832</v>
      </c>
      <c r="BX23" s="69">
        <f t="shared" si="45"/>
        <v>2.8692244425414457</v>
      </c>
      <c r="BZ23" t="str">
        <f t="shared" si="46"/>
        <v>53 Skilled construction and building trades</v>
      </c>
      <c r="CA23" s="69">
        <v>4.0089932382412359</v>
      </c>
      <c r="CB23" s="69">
        <v>3.3380462127657977</v>
      </c>
      <c r="CC23" s="69">
        <v>2.9837336383443276</v>
      </c>
      <c r="CD23" s="69">
        <v>3.1892023105527953</v>
      </c>
      <c r="CE23" s="69">
        <v>2.9711150073090264</v>
      </c>
      <c r="CF23" s="69"/>
      <c r="CG23" s="69">
        <f t="shared" si="47"/>
        <v>-1.2618631035301142E-2</v>
      </c>
      <c r="CH23" s="69">
        <f>'RD T1'!E254</f>
        <v>1.2191463659372859</v>
      </c>
      <c r="CI23" s="69">
        <f t="shared" si="48"/>
        <v>1.2065277349019847</v>
      </c>
      <c r="CK23" t="str">
        <f t="shared" si="49"/>
        <v>53 Skilled construction and building trades</v>
      </c>
      <c r="CL23" s="69">
        <v>1.7543350292647337</v>
      </c>
      <c r="CM23" s="69">
        <v>1.6312991927008806</v>
      </c>
      <c r="CN23" s="69">
        <v>1.3032178159590901</v>
      </c>
      <c r="CO23" s="69">
        <v>1.1137906926805314</v>
      </c>
      <c r="CP23" s="69">
        <v>0.35104558579674722</v>
      </c>
      <c r="CQ23" s="69"/>
      <c r="CR23" s="69">
        <f t="shared" si="50"/>
        <v>-0.95217223016234298</v>
      </c>
      <c r="CS23" s="69">
        <f>'RD T1'!E283</f>
        <v>0.2251180156365622</v>
      </c>
      <c r="CT23" s="69">
        <f t="shared" si="51"/>
        <v>-0.72705421452578078</v>
      </c>
    </row>
    <row r="24" spans="1:98" x14ac:dyDescent="0.2">
      <c r="A24" s="10" t="str">
        <f>name!D20</f>
        <v>54 Textiles, printing and other skilled trades</v>
      </c>
      <c r="B24" s="69">
        <v>5.5859901242462325E-2</v>
      </c>
      <c r="C24" s="69">
        <v>6.1479152567602752E-2</v>
      </c>
      <c r="D24" s="69">
        <v>6.5889778162132207E-2</v>
      </c>
      <c r="E24" s="69">
        <v>9.0902926671846934E-2</v>
      </c>
      <c r="F24" s="69">
        <v>0.12658978828340822</v>
      </c>
      <c r="G24" s="11"/>
      <c r="H24" s="69">
        <f t="shared" si="26"/>
        <v>6.0700010121276016E-2</v>
      </c>
      <c r="I24" s="69">
        <f>'RD T1'!E52</f>
        <v>5.241483053360859E-2</v>
      </c>
      <c r="J24" s="69">
        <f t="shared" si="27"/>
        <v>0.11311484065488461</v>
      </c>
      <c r="L24" t="str">
        <f t="shared" si="28"/>
        <v>54 Textiles, printing and other skilled trades</v>
      </c>
      <c r="M24" s="69">
        <v>0.54315943582901594</v>
      </c>
      <c r="N24" s="69">
        <v>0.62881681093781128</v>
      </c>
      <c r="O24" s="69">
        <v>0.67246658708643847</v>
      </c>
      <c r="P24" s="69">
        <v>0.89062870774686387</v>
      </c>
      <c r="Q24" s="69">
        <v>1.3903902316950725</v>
      </c>
      <c r="R24" s="11"/>
      <c r="S24" s="69">
        <f t="shared" si="29"/>
        <v>0.717923644608634</v>
      </c>
      <c r="T24" s="69">
        <f>'RD T1'!E81</f>
        <v>0.57030286073151881</v>
      </c>
      <c r="U24" s="69">
        <f t="shared" si="30"/>
        <v>1.2882265053401527</v>
      </c>
      <c r="W24" t="str">
        <f t="shared" si="31"/>
        <v>54 Textiles, printing and other skilled trades</v>
      </c>
      <c r="X24" s="69">
        <v>1.7262510531628079</v>
      </c>
      <c r="Y24" s="69">
        <v>1.8390879599938204</v>
      </c>
      <c r="Z24" s="69">
        <v>1.6879534789305342</v>
      </c>
      <c r="AA24" s="69">
        <v>2.16347971645513</v>
      </c>
      <c r="AB24" s="69">
        <v>2.9383054638969344</v>
      </c>
      <c r="AC24" s="69"/>
      <c r="AD24" s="69">
        <f t="shared" si="32"/>
        <v>1.2503519849664002</v>
      </c>
      <c r="AE24" s="69">
        <f>'RD T1'!E110</f>
        <v>1.3043073058704968</v>
      </c>
      <c r="AF24" s="69">
        <f t="shared" si="33"/>
        <v>2.5546592908368968</v>
      </c>
      <c r="AH24" t="str">
        <f t="shared" si="34"/>
        <v>54 Textiles, printing and other skilled trades</v>
      </c>
      <c r="AI24" s="69">
        <v>0.66454054717400768</v>
      </c>
      <c r="AJ24" s="69">
        <v>0.67033646334287833</v>
      </c>
      <c r="AK24" s="69">
        <v>0.63512670881167688</v>
      </c>
      <c r="AL24" s="69">
        <v>0.71733485812264364</v>
      </c>
      <c r="AM24" s="69">
        <v>0.94487418284027058</v>
      </c>
      <c r="AN24" s="69"/>
      <c r="AO24" s="69">
        <f t="shared" si="35"/>
        <v>0.30974747402859371</v>
      </c>
      <c r="AP24" s="69">
        <f>'RD T1'!E139</f>
        <v>0.42440941508579422</v>
      </c>
      <c r="AQ24" s="69">
        <f t="shared" si="36"/>
        <v>0.73415688911438792</v>
      </c>
      <c r="AS24" t="str">
        <f t="shared" si="37"/>
        <v>54 Textiles, printing and other skilled trades</v>
      </c>
      <c r="AT24" s="69">
        <v>0.79814117601563606</v>
      </c>
      <c r="AU24" s="69">
        <v>0.81207163900208879</v>
      </c>
      <c r="AV24" s="69">
        <v>0.76783074117285233</v>
      </c>
      <c r="AW24" s="69">
        <v>0.90447016669729197</v>
      </c>
      <c r="AX24" s="69">
        <v>1.1435034405724516</v>
      </c>
      <c r="AY24" s="69"/>
      <c r="AZ24" s="69">
        <f t="shared" si="38"/>
        <v>0.37567269939959924</v>
      </c>
      <c r="BA24" s="69">
        <f>'RD T1'!E168</f>
        <v>0.51800043674871943</v>
      </c>
      <c r="BB24" s="69">
        <f t="shared" si="39"/>
        <v>0.89367313614831867</v>
      </c>
      <c r="BD24" t="str">
        <f t="shared" si="40"/>
        <v>54 Textiles, printing and other skilled trades</v>
      </c>
      <c r="BE24" s="69">
        <v>5.3035615324876124</v>
      </c>
      <c r="BF24" s="69">
        <v>4.9053922161605445</v>
      </c>
      <c r="BG24" s="69">
        <v>4.6649350032199299</v>
      </c>
      <c r="BH24" s="69">
        <v>5.3125287502174787</v>
      </c>
      <c r="BI24" s="69">
        <v>6.035753658791692</v>
      </c>
      <c r="BJ24" s="69"/>
      <c r="BK24" s="69">
        <f t="shared" si="41"/>
        <v>1.3708186555717621</v>
      </c>
      <c r="BL24" s="69">
        <f>'RD T1'!E197</f>
        <v>2.2448183474025374</v>
      </c>
      <c r="BM24" s="69">
        <f t="shared" si="42"/>
        <v>3.6156370029742995</v>
      </c>
      <c r="BO24" t="str">
        <f t="shared" si="43"/>
        <v>54 Textiles, printing and other skilled trades</v>
      </c>
      <c r="BP24" s="69">
        <v>5.2778863657286266</v>
      </c>
      <c r="BQ24" s="69">
        <v>4.5396090134221172</v>
      </c>
      <c r="BR24" s="69">
        <v>4.0947035287061393</v>
      </c>
      <c r="BS24" s="69">
        <v>3.8850169577645257</v>
      </c>
      <c r="BT24" s="69">
        <v>3.4770788458083932</v>
      </c>
      <c r="BU24" s="69"/>
      <c r="BV24" s="69">
        <f t="shared" si="44"/>
        <v>-0.61762468289774608</v>
      </c>
      <c r="BW24" s="69">
        <f>'RD T1'!E226</f>
        <v>1.4608431344563133</v>
      </c>
      <c r="BX24" s="69">
        <f t="shared" si="45"/>
        <v>0.84321845155856723</v>
      </c>
      <c r="BZ24" t="str">
        <f t="shared" si="46"/>
        <v>54 Textiles, printing and other skilled trades</v>
      </c>
      <c r="CA24" s="69">
        <v>4.8072266618153696</v>
      </c>
      <c r="CB24" s="69">
        <v>4.1167399843758341</v>
      </c>
      <c r="CC24" s="69">
        <v>3.5172566993138923</v>
      </c>
      <c r="CD24" s="69">
        <v>3.9829129311030278</v>
      </c>
      <c r="CE24" s="69">
        <v>3.2994980038692492</v>
      </c>
      <c r="CF24" s="69"/>
      <c r="CG24" s="69">
        <f t="shared" si="47"/>
        <v>-0.2177586954446431</v>
      </c>
      <c r="CH24" s="69">
        <f>'RD T1'!E255</f>
        <v>1.3709835746158954</v>
      </c>
      <c r="CI24" s="69">
        <f t="shared" si="48"/>
        <v>1.1532248791712523</v>
      </c>
      <c r="CK24" t="str">
        <f t="shared" si="49"/>
        <v>54 Textiles, printing and other skilled trades</v>
      </c>
      <c r="CL24" s="69">
        <v>1.5563503896002786</v>
      </c>
      <c r="CM24" s="69">
        <v>1.4893066641072936</v>
      </c>
      <c r="CN24" s="69">
        <v>1.2762917935693829</v>
      </c>
      <c r="CO24" s="69">
        <v>0.99205859325262979</v>
      </c>
      <c r="CP24" s="69">
        <v>0.61938711701276161</v>
      </c>
      <c r="CQ24" s="69"/>
      <c r="CR24" s="69">
        <f t="shared" si="50"/>
        <v>-0.65690467655662133</v>
      </c>
      <c r="CS24" s="69">
        <f>'RD T1'!E284</f>
        <v>0.24268568718596312</v>
      </c>
      <c r="CT24" s="69">
        <f t="shared" si="51"/>
        <v>-0.41421898937065821</v>
      </c>
    </row>
    <row r="25" spans="1:98" x14ac:dyDescent="0.2">
      <c r="A25" s="10" t="str">
        <f>name!D21</f>
        <v>61 Caring personal service occupations</v>
      </c>
      <c r="B25" s="69">
        <v>5.4358134272151859E-2</v>
      </c>
      <c r="C25" s="69">
        <v>6.5588047761498888E-2</v>
      </c>
      <c r="D25" s="69">
        <v>6.6349570140896791E-2</v>
      </c>
      <c r="E25" s="69">
        <v>8.8334322332105406E-2</v>
      </c>
      <c r="F25" s="69">
        <v>0.12145950943717622</v>
      </c>
      <c r="G25" s="11"/>
      <c r="H25" s="69">
        <f t="shared" si="26"/>
        <v>5.5109939296279428E-2</v>
      </c>
      <c r="I25" s="69">
        <f>'RD T1'!E53</f>
        <v>5.3376030319986181E-2</v>
      </c>
      <c r="J25" s="69">
        <f t="shared" si="27"/>
        <v>0.10848596961626561</v>
      </c>
      <c r="L25" t="str">
        <f t="shared" si="28"/>
        <v>61 Caring personal service occupations</v>
      </c>
      <c r="M25" s="69">
        <v>2.3056527930504958</v>
      </c>
      <c r="N25" s="69">
        <v>3.1127985138931233</v>
      </c>
      <c r="O25" s="69">
        <v>3.1672918711476576</v>
      </c>
      <c r="P25" s="69">
        <v>4.1607948689283507</v>
      </c>
      <c r="Q25" s="69">
        <v>5.5409525140819884</v>
      </c>
      <c r="R25" s="11"/>
      <c r="S25" s="69">
        <f t="shared" si="29"/>
        <v>2.3736606429343308</v>
      </c>
      <c r="T25" s="69">
        <f>'RD T1'!E82</f>
        <v>2.673893099381131</v>
      </c>
      <c r="U25" s="69">
        <f t="shared" si="30"/>
        <v>5.0475537423154613</v>
      </c>
      <c r="W25" t="str">
        <f t="shared" si="31"/>
        <v>61 Caring personal service occupations</v>
      </c>
      <c r="X25" s="69">
        <v>7.5568021447689624</v>
      </c>
      <c r="Y25" s="69">
        <v>9.0168557747345659</v>
      </c>
      <c r="Z25" s="69">
        <v>8.5482997583855376</v>
      </c>
      <c r="AA25" s="69">
        <v>9.863769386744428</v>
      </c>
      <c r="AB25" s="69">
        <v>11.561676084153204</v>
      </c>
      <c r="AC25" s="69"/>
      <c r="AD25" s="69">
        <f t="shared" si="32"/>
        <v>3.0133763257676662</v>
      </c>
      <c r="AE25" s="69">
        <f>'RD T1'!E111</f>
        <v>6.5523086576156908</v>
      </c>
      <c r="AF25" s="69">
        <f t="shared" si="33"/>
        <v>9.5656849833833562</v>
      </c>
      <c r="AH25" t="str">
        <f t="shared" si="34"/>
        <v>61 Caring personal service occupations</v>
      </c>
      <c r="AI25" s="69">
        <v>6.7462462003956309</v>
      </c>
      <c r="AJ25" s="69">
        <v>7.1606705025917767</v>
      </c>
      <c r="AK25" s="69">
        <v>6.8490629433836672</v>
      </c>
      <c r="AL25" s="69">
        <v>6.8511089607419366</v>
      </c>
      <c r="AM25" s="69">
        <v>7.1241299756586791</v>
      </c>
      <c r="AN25" s="69"/>
      <c r="AO25" s="69">
        <f t="shared" si="35"/>
        <v>0.27506703227501195</v>
      </c>
      <c r="AP25" s="69">
        <f>'RD T1'!E140</f>
        <v>3.9917835485525743</v>
      </c>
      <c r="AQ25" s="69">
        <f t="shared" si="36"/>
        <v>4.2668505808275867</v>
      </c>
      <c r="AS25" t="str">
        <f t="shared" si="37"/>
        <v>61 Caring personal service occupations</v>
      </c>
      <c r="AT25" s="69">
        <v>3.7338182177188401</v>
      </c>
      <c r="AU25" s="69">
        <v>4.3082059499643099</v>
      </c>
      <c r="AV25" s="69">
        <v>4.1658424862172554</v>
      </c>
      <c r="AW25" s="69">
        <v>4.2746757310537529</v>
      </c>
      <c r="AX25" s="69">
        <v>4.549794132463397</v>
      </c>
      <c r="AY25" s="69"/>
      <c r="AZ25" s="69">
        <f t="shared" si="38"/>
        <v>0.38395164624614164</v>
      </c>
      <c r="BA25" s="69">
        <f>'RD T1'!E169</f>
        <v>2.5498549779553041</v>
      </c>
      <c r="BB25" s="69">
        <f t="shared" si="39"/>
        <v>2.9338066242014458</v>
      </c>
      <c r="BD25" t="str">
        <f t="shared" si="40"/>
        <v>61 Caring personal service occupations</v>
      </c>
      <c r="BE25" s="69">
        <v>21.255094353924616</v>
      </c>
      <c r="BF25" s="69">
        <v>22.810343876579442</v>
      </c>
      <c r="BG25" s="69">
        <v>22.850207919009573</v>
      </c>
      <c r="BH25" s="69">
        <v>23.418971627028807</v>
      </c>
      <c r="BI25" s="69">
        <v>26.253937627045818</v>
      </c>
      <c r="BJ25" s="69"/>
      <c r="BK25" s="69">
        <f t="shared" si="41"/>
        <v>3.403729708036245</v>
      </c>
      <c r="BL25" s="69">
        <f>'RD T1'!E198</f>
        <v>13.750124921739189</v>
      </c>
      <c r="BM25" s="69">
        <f t="shared" si="42"/>
        <v>17.153854629775434</v>
      </c>
      <c r="BO25" t="str">
        <f t="shared" si="43"/>
        <v>61 Caring personal service occupations</v>
      </c>
      <c r="BP25" s="69">
        <v>16.725308298177367</v>
      </c>
      <c r="BQ25" s="69">
        <v>16.032112943759508</v>
      </c>
      <c r="BR25" s="69">
        <v>14.683156789917629</v>
      </c>
      <c r="BS25" s="69">
        <v>14.267173778951852</v>
      </c>
      <c r="BT25" s="69">
        <v>11.810931758040013</v>
      </c>
      <c r="BU25" s="69"/>
      <c r="BV25" s="69">
        <f t="shared" si="44"/>
        <v>-2.8722250318776155</v>
      </c>
      <c r="BW25" s="69">
        <f>'RD T1'!E227</f>
        <v>6.2785603840516799</v>
      </c>
      <c r="BX25" s="69">
        <f t="shared" si="45"/>
        <v>3.4063353521740645</v>
      </c>
      <c r="BZ25" t="str">
        <f t="shared" si="46"/>
        <v>61 Caring personal service occupations</v>
      </c>
      <c r="CA25" s="69">
        <v>5.0526153500769651</v>
      </c>
      <c r="CB25" s="69">
        <v>3.0136084139963648</v>
      </c>
      <c r="CC25" s="69">
        <v>2.5066536799288168</v>
      </c>
      <c r="CD25" s="69">
        <v>2.1170652236992051</v>
      </c>
      <c r="CE25" s="69">
        <v>1.7541958006332818</v>
      </c>
      <c r="CF25" s="69"/>
      <c r="CG25" s="69">
        <f t="shared" si="47"/>
        <v>-0.75245787929553498</v>
      </c>
      <c r="CH25" s="69">
        <f>'RD T1'!E256</f>
        <v>0.66185256871599785</v>
      </c>
      <c r="CI25" s="69">
        <f t="shared" si="48"/>
        <v>-9.0605310579537135E-2</v>
      </c>
      <c r="CK25" t="str">
        <f t="shared" si="49"/>
        <v>61 Caring personal service occupations</v>
      </c>
      <c r="CL25" s="69">
        <v>0.69469891592967259</v>
      </c>
      <c r="CM25" s="69">
        <v>0.58259946756424374</v>
      </c>
      <c r="CN25" s="69">
        <v>0.57188981410161588</v>
      </c>
      <c r="CO25" s="69">
        <v>0.69257164435055896</v>
      </c>
      <c r="CP25" s="69">
        <v>0.85180602599753863</v>
      </c>
      <c r="CQ25" s="69"/>
      <c r="CR25" s="69">
        <f t="shared" si="50"/>
        <v>0.27991621189592275</v>
      </c>
      <c r="CS25" s="69">
        <f>'RD T1'!E285</f>
        <v>0.18849601523476053</v>
      </c>
      <c r="CT25" s="69">
        <f t="shared" si="51"/>
        <v>0.46841222713068331</v>
      </c>
    </row>
    <row r="26" spans="1:98" x14ac:dyDescent="0.2">
      <c r="A26" s="10" t="str">
        <f>name!D22</f>
        <v>62 Leisure, travel and related personal service occupations</v>
      </c>
      <c r="B26" s="69">
        <v>2.5311228443420077E-2</v>
      </c>
      <c r="C26" s="69">
        <v>3.7279915547788318E-2</v>
      </c>
      <c r="D26" s="69">
        <v>4.1469336253837301E-2</v>
      </c>
      <c r="E26" s="69">
        <v>4.7678008872366007E-2</v>
      </c>
      <c r="F26" s="69">
        <v>6.2231055717095446E-2</v>
      </c>
      <c r="G26" s="11"/>
      <c r="H26" s="69">
        <f t="shared" si="26"/>
        <v>2.0761719463258145E-2</v>
      </c>
      <c r="I26" s="69">
        <f>'RD T1'!E54</f>
        <v>2.9158190944634156E-2</v>
      </c>
      <c r="J26" s="69">
        <f t="shared" si="27"/>
        <v>4.9919910407892301E-2</v>
      </c>
      <c r="L26" t="str">
        <f t="shared" si="28"/>
        <v>62 Leisure, travel and related personal service occupations</v>
      </c>
      <c r="M26" s="69">
        <v>0.46679677700578198</v>
      </c>
      <c r="N26" s="69">
        <v>0.61359354195667815</v>
      </c>
      <c r="O26" s="69">
        <v>0.58237540220853823</v>
      </c>
      <c r="P26" s="69">
        <v>0.6385536062219328</v>
      </c>
      <c r="Q26" s="69">
        <v>0.83042306471847283</v>
      </c>
      <c r="R26" s="11"/>
      <c r="S26" s="69">
        <f t="shared" si="29"/>
        <v>0.2480476625099346</v>
      </c>
      <c r="T26" s="69">
        <f>'RD T1'!E83</f>
        <v>0.3909669086813467</v>
      </c>
      <c r="U26" s="69">
        <f t="shared" si="30"/>
        <v>0.63901457119128136</v>
      </c>
      <c r="W26" t="str">
        <f t="shared" si="31"/>
        <v>62 Leisure, travel and related personal service occupations</v>
      </c>
      <c r="X26" s="69">
        <v>2.2795366565907274</v>
      </c>
      <c r="Y26" s="69">
        <v>2.9192646466147161</v>
      </c>
      <c r="Z26" s="69">
        <v>2.6169203559022272</v>
      </c>
      <c r="AA26" s="69">
        <v>2.9220637293565734</v>
      </c>
      <c r="AB26" s="69">
        <v>3.8598113938326168</v>
      </c>
      <c r="AC26" s="69"/>
      <c r="AD26" s="69">
        <f t="shared" si="32"/>
        <v>1.2428910379303897</v>
      </c>
      <c r="AE26" s="69">
        <f>'RD T1'!E112</f>
        <v>1.9361669262642223</v>
      </c>
      <c r="AF26" s="69">
        <f t="shared" si="33"/>
        <v>3.179057964194612</v>
      </c>
      <c r="AH26" t="str">
        <f t="shared" si="34"/>
        <v>62 Leisure, travel and related personal service occupations</v>
      </c>
      <c r="AI26" s="69">
        <v>1.4177710540987307</v>
      </c>
      <c r="AJ26" s="69">
        <v>1.7707271315748381</v>
      </c>
      <c r="AK26" s="69">
        <v>1.628321377962598</v>
      </c>
      <c r="AL26" s="69">
        <v>1.6746053759541506</v>
      </c>
      <c r="AM26" s="69">
        <v>2.1982610366864916</v>
      </c>
      <c r="AN26" s="69"/>
      <c r="AO26" s="69">
        <f t="shared" si="35"/>
        <v>0.56993965872389363</v>
      </c>
      <c r="AP26" s="69">
        <f>'RD T1'!E141</f>
        <v>1.1186354900579654</v>
      </c>
      <c r="AQ26" s="69">
        <f t="shared" si="36"/>
        <v>1.688575148781859</v>
      </c>
      <c r="AS26" t="str">
        <f t="shared" si="37"/>
        <v>62 Leisure, travel and related personal service occupations</v>
      </c>
      <c r="AT26" s="69">
        <v>1.6869058658779599</v>
      </c>
      <c r="AU26" s="69">
        <v>2.1555374288422318</v>
      </c>
      <c r="AV26" s="69">
        <v>2.1444021757765648</v>
      </c>
      <c r="AW26" s="69">
        <v>2.2535990336701919</v>
      </c>
      <c r="AX26" s="69">
        <v>3.1192962930657764</v>
      </c>
      <c r="AY26" s="69"/>
      <c r="AZ26" s="69">
        <f t="shared" si="38"/>
        <v>0.9748941172892116</v>
      </c>
      <c r="BA26" s="69">
        <f>'RD T1'!E170</f>
        <v>1.5752953576620947</v>
      </c>
      <c r="BB26" s="69">
        <f t="shared" si="39"/>
        <v>2.5501894749513063</v>
      </c>
      <c r="BD26" t="str">
        <f t="shared" si="40"/>
        <v>62 Leisure, travel and related personal service occupations</v>
      </c>
      <c r="BE26" s="69">
        <v>6.1470249571181501</v>
      </c>
      <c r="BF26" s="69">
        <v>5.9506479199099269</v>
      </c>
      <c r="BG26" s="69">
        <v>5.851156057941524</v>
      </c>
      <c r="BH26" s="69">
        <v>5.1265767753880738</v>
      </c>
      <c r="BI26" s="69">
        <v>4.5997268465612322</v>
      </c>
      <c r="BJ26" s="69"/>
      <c r="BK26" s="69">
        <f t="shared" si="41"/>
        <v>-1.2514292113802918</v>
      </c>
      <c r="BL26" s="69">
        <f>'RD T1'!E199</f>
        <v>2.3160825144057964</v>
      </c>
      <c r="BM26" s="69">
        <f t="shared" si="42"/>
        <v>1.0646533030255045</v>
      </c>
      <c r="BO26" t="str">
        <f t="shared" si="43"/>
        <v>62 Leisure, travel and related personal service occupations</v>
      </c>
      <c r="BP26" s="69">
        <v>5.9798538522770617</v>
      </c>
      <c r="BQ26" s="69">
        <v>5.6501239260270371</v>
      </c>
      <c r="BR26" s="69">
        <v>5.1320687266154819</v>
      </c>
      <c r="BS26" s="69">
        <v>4.3586050901986235</v>
      </c>
      <c r="BT26" s="69">
        <v>3.5621099470420567</v>
      </c>
      <c r="BU26" s="69"/>
      <c r="BV26" s="69">
        <f t="shared" si="44"/>
        <v>-1.5699587795734251</v>
      </c>
      <c r="BW26" s="69">
        <f>'RD T1'!E228</f>
        <v>1.8655605063380909</v>
      </c>
      <c r="BX26" s="69">
        <f t="shared" si="45"/>
        <v>0.29560172676466578</v>
      </c>
      <c r="BZ26" t="str">
        <f t="shared" si="46"/>
        <v>62 Leisure, travel and related personal service occupations</v>
      </c>
      <c r="CA26" s="69">
        <v>3.5454650352615587</v>
      </c>
      <c r="CB26" s="69">
        <v>3.6098167676645549</v>
      </c>
      <c r="CC26" s="69">
        <v>2.9363111266026971</v>
      </c>
      <c r="CD26" s="69">
        <v>2.6649795205766598</v>
      </c>
      <c r="CE26" s="69">
        <v>1.8909428256597676</v>
      </c>
      <c r="CF26" s="69"/>
      <c r="CG26" s="69">
        <f t="shared" si="47"/>
        <v>-1.0453683009429295</v>
      </c>
      <c r="CH26" s="69">
        <f>'RD T1'!E257</f>
        <v>1.0132333014451824</v>
      </c>
      <c r="CI26" s="69">
        <f t="shared" si="48"/>
        <v>-3.2134999497747119E-2</v>
      </c>
      <c r="CK26" t="str">
        <f t="shared" si="49"/>
        <v>62 Leisure, travel and related personal service occupations</v>
      </c>
      <c r="CL26" s="69">
        <v>1.0640897639493661</v>
      </c>
      <c r="CM26" s="69">
        <v>1.1172692355316043</v>
      </c>
      <c r="CN26" s="69">
        <v>0.95473780075933401</v>
      </c>
      <c r="CO26" s="69">
        <v>0.6695680116542615</v>
      </c>
      <c r="CP26" s="69">
        <v>0.54635310766202505</v>
      </c>
      <c r="CQ26" s="69"/>
      <c r="CR26" s="69">
        <f t="shared" si="50"/>
        <v>-0.40838469309730896</v>
      </c>
      <c r="CS26" s="69">
        <f>'RD T1'!E286</f>
        <v>0.19133354761733362</v>
      </c>
      <c r="CT26" s="69">
        <f t="shared" si="51"/>
        <v>-0.21705114547997534</v>
      </c>
    </row>
    <row r="27" spans="1:98" x14ac:dyDescent="0.2">
      <c r="A27" s="10" t="str">
        <f>name!D23</f>
        <v>63 Community and civil enforcement occupations</v>
      </c>
      <c r="B27" s="69">
        <v>1.9579639194086105E-3</v>
      </c>
      <c r="C27" s="69">
        <v>1.9686494565832866E-3</v>
      </c>
      <c r="D27" s="69">
        <v>2.2727850263855082E-3</v>
      </c>
      <c r="E27" s="69">
        <v>2.2341994292448103E-3</v>
      </c>
      <c r="F27" s="69">
        <v>3.0912754662816479E-3</v>
      </c>
      <c r="G27" s="11"/>
      <c r="H27" s="69">
        <f t="shared" si="26"/>
        <v>8.1849043989613976E-4</v>
      </c>
      <c r="I27" s="69">
        <f>'RD T1'!E55</f>
        <v>1.390515798771288E-3</v>
      </c>
      <c r="J27" s="69">
        <f t="shared" si="27"/>
        <v>2.2090062386674277E-3</v>
      </c>
      <c r="L27" t="str">
        <f t="shared" si="28"/>
        <v>63 Community and civil enforcement occupations</v>
      </c>
      <c r="M27" s="69">
        <v>3.6750167579938653E-2</v>
      </c>
      <c r="N27" s="69">
        <v>3.6055094241880033E-2</v>
      </c>
      <c r="O27" s="69">
        <v>5.2350719822927633E-2</v>
      </c>
      <c r="P27" s="69">
        <v>4.2153413870051039E-2</v>
      </c>
      <c r="Q27" s="69">
        <v>6.1547942354053677E-2</v>
      </c>
      <c r="R27" s="11"/>
      <c r="S27" s="69">
        <f t="shared" si="29"/>
        <v>9.1972225311260439E-3</v>
      </c>
      <c r="T27" s="69">
        <f>'RD T1'!E84</f>
        <v>2.6494124308478407E-2</v>
      </c>
      <c r="U27" s="69">
        <f t="shared" si="30"/>
        <v>3.5691346839604454E-2</v>
      </c>
      <c r="W27" t="str">
        <f t="shared" si="31"/>
        <v>63 Community and civil enforcement occupations</v>
      </c>
      <c r="X27" s="69">
        <v>0.17615231185325728</v>
      </c>
      <c r="Y27" s="69">
        <v>0.19512936412699106</v>
      </c>
      <c r="Z27" s="69">
        <v>0.20639250022631275</v>
      </c>
      <c r="AA27" s="69">
        <v>0.21462412536753589</v>
      </c>
      <c r="AB27" s="69">
        <v>0.26201585375294656</v>
      </c>
      <c r="AC27" s="69"/>
      <c r="AD27" s="69">
        <f t="shared" si="32"/>
        <v>5.5623353526633806E-2</v>
      </c>
      <c r="AE27" s="69">
        <f>'RD T1'!E113</f>
        <v>0.1444918353781566</v>
      </c>
      <c r="AF27" s="69">
        <f t="shared" si="33"/>
        <v>0.20011518890479041</v>
      </c>
      <c r="AH27" t="str">
        <f t="shared" si="34"/>
        <v>63 Community and civil enforcement occupations</v>
      </c>
      <c r="AI27" s="69">
        <v>4.857815545092109E-2</v>
      </c>
      <c r="AJ27" s="69">
        <v>4.9191822536667415E-2</v>
      </c>
      <c r="AK27" s="69">
        <v>6.1634510782153741E-2</v>
      </c>
      <c r="AL27" s="69">
        <v>4.8284112669962354E-2</v>
      </c>
      <c r="AM27" s="69">
        <v>5.7742309759528758E-2</v>
      </c>
      <c r="AN27" s="69"/>
      <c r="AO27" s="69">
        <f t="shared" si="35"/>
        <v>-3.8922010226249831E-3</v>
      </c>
      <c r="AP27" s="69">
        <f>'RD T1'!E142</f>
        <v>3.1150502404399125E-2</v>
      </c>
      <c r="AQ27" s="69">
        <f t="shared" si="36"/>
        <v>2.7258301381774142E-2</v>
      </c>
      <c r="AS27" t="str">
        <f t="shared" si="37"/>
        <v>63 Community and civil enforcement occupations</v>
      </c>
      <c r="AT27" s="69">
        <v>4.9354711257966991E-2</v>
      </c>
      <c r="AU27" s="69">
        <v>4.5454692646767485E-2</v>
      </c>
      <c r="AV27" s="69">
        <v>5.4861255846002953E-2</v>
      </c>
      <c r="AW27" s="69">
        <v>3.9433164553106768E-2</v>
      </c>
      <c r="AX27" s="69">
        <v>4.1849347266439615E-2</v>
      </c>
      <c r="AY27" s="69"/>
      <c r="AZ27" s="69">
        <f t="shared" si="38"/>
        <v>-1.3011908579563337E-2</v>
      </c>
      <c r="BA27" s="69">
        <f>'RD T1'!E171</f>
        <v>2.498840812470822E-2</v>
      </c>
      <c r="BB27" s="69">
        <f t="shared" si="39"/>
        <v>1.1976499545144882E-2</v>
      </c>
      <c r="BD27" t="str">
        <f t="shared" si="40"/>
        <v>63 Community and civil enforcement occupations</v>
      </c>
      <c r="BE27" s="69">
        <v>0.18857699827870447</v>
      </c>
      <c r="BF27" s="69">
        <v>0.12430405261890298</v>
      </c>
      <c r="BG27" s="69">
        <v>0.18373271262407873</v>
      </c>
      <c r="BH27" s="69">
        <v>0.11689761773131395</v>
      </c>
      <c r="BI27" s="69">
        <v>0.12762279204649768</v>
      </c>
      <c r="BJ27" s="69"/>
      <c r="BK27" s="69">
        <f t="shared" si="41"/>
        <v>-5.6109920577581046E-2</v>
      </c>
      <c r="BL27" s="69">
        <f>'RD T1'!E200</f>
        <v>4.7878158923380265E-2</v>
      </c>
      <c r="BM27" s="69">
        <f t="shared" si="42"/>
        <v>-8.231761654200781E-3</v>
      </c>
      <c r="BO27" t="str">
        <f t="shared" si="43"/>
        <v>63 Community and civil enforcement occupations</v>
      </c>
      <c r="BP27" s="69">
        <v>0.23593467623161363</v>
      </c>
      <c r="BQ27" s="69">
        <v>0.20502981031291473</v>
      </c>
      <c r="BR27" s="69">
        <v>0.23960446264038732</v>
      </c>
      <c r="BS27" s="69">
        <v>0.16780926556090056</v>
      </c>
      <c r="BT27" s="69">
        <v>0.1596577951772267</v>
      </c>
      <c r="BU27" s="69"/>
      <c r="BV27" s="69">
        <f t="shared" si="44"/>
        <v>-7.994666746316062E-2</v>
      </c>
      <c r="BW27" s="69">
        <f>'RD T1'!E229</f>
        <v>7.1864867016694145E-2</v>
      </c>
      <c r="BX27" s="69">
        <f t="shared" si="45"/>
        <v>-8.081800446466475E-3</v>
      </c>
      <c r="BZ27" t="str">
        <f t="shared" si="46"/>
        <v>63 Community and civil enforcement occupations</v>
      </c>
      <c r="CA27" s="69">
        <v>0.19443411371845892</v>
      </c>
      <c r="CB27" s="69">
        <v>0.16318299433211483</v>
      </c>
      <c r="CC27" s="69">
        <v>0.18539763453834754</v>
      </c>
      <c r="CD27" s="69">
        <v>0.14326126038899617</v>
      </c>
      <c r="CE27" s="69">
        <v>0.1179762329731613</v>
      </c>
      <c r="CF27" s="69"/>
      <c r="CG27" s="69">
        <f t="shared" si="47"/>
        <v>-6.7421401565186237E-2</v>
      </c>
      <c r="CH27" s="69">
        <f>'RD T1'!E258</f>
        <v>5.6716555070854512E-2</v>
      </c>
      <c r="CI27" s="69">
        <f t="shared" si="48"/>
        <v>-1.0704846494331725E-2</v>
      </c>
      <c r="CK27" t="str">
        <f t="shared" si="49"/>
        <v>63 Community and civil enforcement occupations</v>
      </c>
      <c r="CL27" s="69">
        <v>5.1535041779317885E-2</v>
      </c>
      <c r="CM27" s="69">
        <v>3.8912557226407303E-2</v>
      </c>
      <c r="CN27" s="69">
        <v>5.1455469925481105E-2</v>
      </c>
      <c r="CO27" s="69">
        <v>2.2161669721960604E-2</v>
      </c>
      <c r="CP27" s="69">
        <v>1.5381120123841822E-2</v>
      </c>
      <c r="CQ27" s="69"/>
      <c r="CR27" s="69">
        <f t="shared" si="50"/>
        <v>-3.6074349801639281E-2</v>
      </c>
      <c r="CS27" s="69">
        <f>'RD T1'!E287</f>
        <v>5.3407160647390723E-3</v>
      </c>
      <c r="CT27" s="69">
        <f t="shared" si="51"/>
        <v>-3.0733633736900211E-2</v>
      </c>
    </row>
    <row r="28" spans="1:98" x14ac:dyDescent="0.2">
      <c r="A28" s="10" t="str">
        <f>name!D24</f>
        <v>71 Sales occupations</v>
      </c>
      <c r="B28" s="69">
        <v>0.1241675647314486</v>
      </c>
      <c r="C28" s="69">
        <v>0.1460867474403664</v>
      </c>
      <c r="D28" s="69">
        <v>0.13463012078221814</v>
      </c>
      <c r="E28" s="69">
        <v>0.15194428724384346</v>
      </c>
      <c r="F28" s="69">
        <v>0.19601315577904083</v>
      </c>
      <c r="G28" s="11"/>
      <c r="H28" s="69">
        <f t="shared" si="26"/>
        <v>6.1383034996822683E-2</v>
      </c>
      <c r="I28" s="69">
        <f>'RD T1'!E56</f>
        <v>7.7137438070577991E-2</v>
      </c>
      <c r="J28" s="69">
        <f t="shared" si="27"/>
        <v>0.13852047306740067</v>
      </c>
      <c r="L28" t="str">
        <f t="shared" si="28"/>
        <v>71 Sales occupations</v>
      </c>
      <c r="M28" s="69">
        <v>1.6914676841213312</v>
      </c>
      <c r="N28" s="69">
        <v>2.0264151153399212</v>
      </c>
      <c r="O28" s="69">
        <v>2.2254918787862876</v>
      </c>
      <c r="P28" s="69">
        <v>2.6801166894358341</v>
      </c>
      <c r="Q28" s="69">
        <v>3.8596990766911667</v>
      </c>
      <c r="R28" s="11"/>
      <c r="S28" s="69">
        <f t="shared" si="29"/>
        <v>1.6342071979048791</v>
      </c>
      <c r="T28" s="69">
        <f>'RD T1'!E85</f>
        <v>1.4544125023016159</v>
      </c>
      <c r="U28" s="69">
        <f t="shared" si="30"/>
        <v>3.088619700206495</v>
      </c>
      <c r="W28" t="str">
        <f t="shared" si="31"/>
        <v>71 Sales occupations</v>
      </c>
      <c r="X28" s="69">
        <v>6.6844080120485891</v>
      </c>
      <c r="Y28" s="69">
        <v>7.4272337705276028</v>
      </c>
      <c r="Z28" s="69">
        <v>7.6330065450408302</v>
      </c>
      <c r="AA28" s="69">
        <v>8.4290626347002782</v>
      </c>
      <c r="AB28" s="69">
        <v>10.687300393536532</v>
      </c>
      <c r="AC28" s="69"/>
      <c r="AD28" s="69">
        <f t="shared" si="32"/>
        <v>3.0542938484957016</v>
      </c>
      <c r="AE28" s="69">
        <f>'RD T1'!E114</f>
        <v>4.8166463953089034</v>
      </c>
      <c r="AF28" s="69">
        <f t="shared" si="33"/>
        <v>7.870940243804605</v>
      </c>
      <c r="AH28" t="str">
        <f t="shared" si="34"/>
        <v>71 Sales occupations</v>
      </c>
      <c r="AI28" s="69">
        <v>2.2213948455175352</v>
      </c>
      <c r="AJ28" s="69">
        <v>2.2976053023415712</v>
      </c>
      <c r="AK28" s="69">
        <v>2.3618595283799411</v>
      </c>
      <c r="AL28" s="69">
        <v>2.4578478883508605</v>
      </c>
      <c r="AM28" s="69">
        <v>2.9677918120859523</v>
      </c>
      <c r="AN28" s="69"/>
      <c r="AO28" s="69">
        <f t="shared" si="35"/>
        <v>0.60593228370601127</v>
      </c>
      <c r="AP28" s="69">
        <f>'RD T1'!E143</f>
        <v>1.371302949156443</v>
      </c>
      <c r="AQ28" s="69">
        <f t="shared" si="36"/>
        <v>1.9772352328624543</v>
      </c>
      <c r="AS28" t="str">
        <f t="shared" si="37"/>
        <v>71 Sales occupations</v>
      </c>
      <c r="AT28" s="69">
        <v>1.8970451965275037</v>
      </c>
      <c r="AU28" s="69">
        <v>1.9299857918795644</v>
      </c>
      <c r="AV28" s="69">
        <v>1.9676126821540487</v>
      </c>
      <c r="AW28" s="69">
        <v>1.9883443701582493</v>
      </c>
      <c r="AX28" s="69">
        <v>2.39558935429246</v>
      </c>
      <c r="AY28" s="69"/>
      <c r="AZ28" s="69">
        <f t="shared" si="38"/>
        <v>0.42797667213841128</v>
      </c>
      <c r="BA28" s="69">
        <f>'RD T1'!E172</f>
        <v>0.9629626402635868</v>
      </c>
      <c r="BB28" s="69">
        <f t="shared" si="39"/>
        <v>1.390939312401998</v>
      </c>
      <c r="BD28" t="str">
        <f t="shared" si="40"/>
        <v>71 Sales occupations</v>
      </c>
      <c r="BE28" s="69">
        <v>13.876373743677789</v>
      </c>
      <c r="BF28" s="69">
        <v>13.089653432645012</v>
      </c>
      <c r="BG28" s="69">
        <v>14.372091121800519</v>
      </c>
      <c r="BH28" s="69">
        <v>14.279449604229567</v>
      </c>
      <c r="BI28" s="69">
        <v>14.804817870374007</v>
      </c>
      <c r="BJ28" s="69"/>
      <c r="BK28" s="69">
        <f t="shared" si="41"/>
        <v>0.43272674857348825</v>
      </c>
      <c r="BL28" s="69">
        <f>'RD T1'!E201</f>
        <v>6.351187851384438</v>
      </c>
      <c r="BM28" s="69">
        <f t="shared" si="42"/>
        <v>6.7839145999579262</v>
      </c>
      <c r="BO28" t="str">
        <f t="shared" si="43"/>
        <v>71 Sales occupations</v>
      </c>
      <c r="BP28" s="69">
        <v>13.979844458530886</v>
      </c>
      <c r="BQ28" s="69">
        <v>12.488932660284044</v>
      </c>
      <c r="BR28" s="69">
        <v>11.94290181655567</v>
      </c>
      <c r="BS28" s="69">
        <v>11.418035477177908</v>
      </c>
      <c r="BT28" s="69">
        <v>9.4934104866457449</v>
      </c>
      <c r="BU28" s="69"/>
      <c r="BV28" s="69">
        <f t="shared" si="44"/>
        <v>-2.4494913299099252</v>
      </c>
      <c r="BW28" s="69">
        <f>'RD T1'!E230</f>
        <v>4.6134912945179307</v>
      </c>
      <c r="BX28" s="69">
        <f t="shared" si="45"/>
        <v>2.1639999646080055</v>
      </c>
      <c r="BZ28" t="str">
        <f t="shared" si="46"/>
        <v>71 Sales occupations</v>
      </c>
      <c r="CA28" s="69">
        <v>9.3977876371992615</v>
      </c>
      <c r="CB28" s="69">
        <v>8.6797552705101708</v>
      </c>
      <c r="CC28" s="69">
        <v>7.6384201752292045</v>
      </c>
      <c r="CD28" s="69">
        <v>6.7085857674080609</v>
      </c>
      <c r="CE28" s="69">
        <v>2.8587426556755466</v>
      </c>
      <c r="CF28" s="69"/>
      <c r="CG28" s="69">
        <f t="shared" si="47"/>
        <v>-4.7796775195536583</v>
      </c>
      <c r="CH28" s="69">
        <f>'RD T1'!E259</f>
        <v>1.8495472871426741</v>
      </c>
      <c r="CI28" s="69">
        <f t="shared" si="48"/>
        <v>-2.9301302324109839</v>
      </c>
      <c r="CK28" t="str">
        <f t="shared" si="49"/>
        <v>71 Sales occupations</v>
      </c>
      <c r="CL28" s="69">
        <v>3.135755696967673</v>
      </c>
      <c r="CM28" s="69">
        <v>3.0354372818225701</v>
      </c>
      <c r="CN28" s="69">
        <v>2.7004864834748874</v>
      </c>
      <c r="CO28" s="69">
        <v>2.3953479639594257</v>
      </c>
      <c r="CP28" s="69">
        <v>1.9331407735058341</v>
      </c>
      <c r="CQ28" s="69"/>
      <c r="CR28" s="69">
        <f t="shared" si="50"/>
        <v>-0.76734570996905327</v>
      </c>
      <c r="CS28" s="69">
        <f>'RD T1'!E288</f>
        <v>0.55259103675216459</v>
      </c>
      <c r="CT28" s="69">
        <f t="shared" si="51"/>
        <v>-0.21475467321688868</v>
      </c>
    </row>
    <row r="29" spans="1:98" x14ac:dyDescent="0.2">
      <c r="A29" s="10" t="str">
        <f>name!D25</f>
        <v>72 Customer service occupations</v>
      </c>
      <c r="B29" s="69">
        <v>4.2239607889616615E-2</v>
      </c>
      <c r="C29" s="69">
        <v>5.0119987520898537E-2</v>
      </c>
      <c r="D29" s="69">
        <v>5.7796378088379861E-2</v>
      </c>
      <c r="E29" s="69">
        <v>7.784829780773117E-2</v>
      </c>
      <c r="F29" s="69">
        <v>0.10362648416598787</v>
      </c>
      <c r="G29" s="11"/>
      <c r="H29" s="69">
        <f>F29-D29</f>
        <v>4.5830106077608006E-2</v>
      </c>
      <c r="I29" s="69">
        <f>'RD T1'!E57</f>
        <v>3.8038829474334963E-2</v>
      </c>
      <c r="J29" s="69">
        <f t="shared" si="27"/>
        <v>8.3868935551942969E-2</v>
      </c>
      <c r="L29" t="str">
        <f t="shared" si="28"/>
        <v>72 Customer service occupations</v>
      </c>
      <c r="M29" s="69">
        <v>0.49231766077266997</v>
      </c>
      <c r="N29" s="69">
        <v>0.63958640042784687</v>
      </c>
      <c r="O29" s="69">
        <v>0.66708741596927812</v>
      </c>
      <c r="P29" s="69">
        <v>0.86134828775288264</v>
      </c>
      <c r="Q29" s="69">
        <v>1.1455652465233721</v>
      </c>
      <c r="R29" s="11"/>
      <c r="S29" s="69">
        <f t="shared" si="29"/>
        <v>0.47847783055409399</v>
      </c>
      <c r="T29" s="69">
        <f>'RD T1'!E86</f>
        <v>0.45936568263463584</v>
      </c>
      <c r="U29" s="69">
        <f t="shared" si="30"/>
        <v>0.93784351318872983</v>
      </c>
      <c r="W29" t="str">
        <f t="shared" si="31"/>
        <v>72 Customer service occupations</v>
      </c>
      <c r="X29" s="69">
        <v>2.0087218437723018</v>
      </c>
      <c r="Y29" s="69">
        <v>2.4101023314050969</v>
      </c>
      <c r="Z29" s="69">
        <v>2.459947920762354</v>
      </c>
      <c r="AA29" s="69">
        <v>2.9271099987598155</v>
      </c>
      <c r="AB29" s="69">
        <v>3.816863255680079</v>
      </c>
      <c r="AC29" s="69"/>
      <c r="AD29" s="69">
        <f t="shared" si="32"/>
        <v>1.356915334917725</v>
      </c>
      <c r="AE29" s="69">
        <f>'RD T1'!E115</f>
        <v>1.6106968417911203</v>
      </c>
      <c r="AF29" s="69">
        <f t="shared" si="33"/>
        <v>2.9676121767088453</v>
      </c>
      <c r="AH29" t="str">
        <f t="shared" si="34"/>
        <v>72 Customer service occupations</v>
      </c>
      <c r="AI29" s="69">
        <v>0.64017554218773498</v>
      </c>
      <c r="AJ29" s="69">
        <v>0.80179333280215492</v>
      </c>
      <c r="AK29" s="69">
        <v>0.88530933803228917</v>
      </c>
      <c r="AL29" s="69">
        <v>1.030324166743454</v>
      </c>
      <c r="AM29" s="69">
        <v>1.2537028486876705</v>
      </c>
      <c r="AN29" s="69"/>
      <c r="AO29" s="69">
        <f t="shared" si="35"/>
        <v>0.36839351065538128</v>
      </c>
      <c r="AP29" s="69">
        <f>'RD T1'!E144</f>
        <v>0.58891664406025224</v>
      </c>
      <c r="AQ29" s="69">
        <f t="shared" si="36"/>
        <v>0.95731015471563352</v>
      </c>
      <c r="AS29" t="str">
        <f t="shared" si="37"/>
        <v>72 Customer service occupations</v>
      </c>
      <c r="AT29" s="69">
        <v>0.74350675303961544</v>
      </c>
      <c r="AU29" s="69">
        <v>0.86291983764531999</v>
      </c>
      <c r="AV29" s="69">
        <v>0.87432390522587244</v>
      </c>
      <c r="AW29" s="69">
        <v>0.96965191205810586</v>
      </c>
      <c r="AX29" s="69">
        <v>1.0967951597843166</v>
      </c>
      <c r="AY29" s="69"/>
      <c r="AZ29" s="69">
        <f t="shared" si="38"/>
        <v>0.22247125455844419</v>
      </c>
      <c r="BA29" s="69">
        <f>'RD T1'!E173</f>
        <v>0.49711362381474589</v>
      </c>
      <c r="BB29" s="69">
        <f t="shared" si="39"/>
        <v>0.71958487837319007</v>
      </c>
      <c r="BD29" t="str">
        <f t="shared" si="40"/>
        <v>72 Customer service occupations</v>
      </c>
      <c r="BE29" s="69">
        <v>3.05693621546351</v>
      </c>
      <c r="BF29" s="69">
        <v>3.1422454472402355</v>
      </c>
      <c r="BG29" s="69">
        <v>3.3852115691350422</v>
      </c>
      <c r="BH29" s="69">
        <v>3.4861133518533056</v>
      </c>
      <c r="BI29" s="69">
        <v>3.7546082223400705</v>
      </c>
      <c r="BJ29" s="69"/>
      <c r="BK29" s="69">
        <f t="shared" si="41"/>
        <v>0.36939665320502835</v>
      </c>
      <c r="BL29" s="69">
        <f>'RD T1'!E202</f>
        <v>1.5875841821284011</v>
      </c>
      <c r="BM29" s="69">
        <f t="shared" si="42"/>
        <v>1.9569808353334295</v>
      </c>
      <c r="BO29" t="str">
        <f t="shared" si="43"/>
        <v>72 Customer service occupations</v>
      </c>
      <c r="BP29" s="69">
        <v>3.3088284093860652</v>
      </c>
      <c r="BQ29" s="69">
        <v>3.3642231196394419</v>
      </c>
      <c r="BR29" s="69">
        <v>3.2776813832544267</v>
      </c>
      <c r="BS29" s="69">
        <v>3.4887601150428322</v>
      </c>
      <c r="BT29" s="69">
        <v>3.243945258488107</v>
      </c>
      <c r="BU29" s="69"/>
      <c r="BV29" s="69">
        <f t="shared" si="44"/>
        <v>-3.3736124766319708E-2</v>
      </c>
      <c r="BW29" s="69">
        <f>'RD T1'!E231</f>
        <v>1.5170765689129224</v>
      </c>
      <c r="BX29" s="69">
        <f t="shared" si="45"/>
        <v>1.4833404441466027</v>
      </c>
      <c r="BZ29" t="str">
        <f t="shared" si="46"/>
        <v>72 Customer service occupations</v>
      </c>
      <c r="CA29" s="69">
        <v>1.629521458316713</v>
      </c>
      <c r="CB29" s="69">
        <v>1.5602202144861612</v>
      </c>
      <c r="CC29" s="69">
        <v>1.4204776828651411</v>
      </c>
      <c r="CD29" s="69">
        <v>1.4506043826582462</v>
      </c>
      <c r="CE29" s="69">
        <v>1.3493573204957094</v>
      </c>
      <c r="CF29" s="69"/>
      <c r="CG29" s="69">
        <f t="shared" si="47"/>
        <v>-7.1120362369431644E-2</v>
      </c>
      <c r="CH29" s="69">
        <f>'RD T1'!E260</f>
        <v>0.45964808247138716</v>
      </c>
      <c r="CI29" s="69">
        <f t="shared" si="48"/>
        <v>0.38852772010195552</v>
      </c>
      <c r="CK29" t="str">
        <f t="shared" si="49"/>
        <v>72 Customer service occupations</v>
      </c>
      <c r="CL29" s="69">
        <v>0.37816146412144042</v>
      </c>
      <c r="CM29" s="69">
        <v>0.50497790003659415</v>
      </c>
      <c r="CN29" s="69">
        <v>0.50260471146963293</v>
      </c>
      <c r="CO29" s="69">
        <v>0.68316071587674254</v>
      </c>
      <c r="CP29" s="69">
        <v>0.87854029562470637</v>
      </c>
      <c r="CQ29" s="69"/>
      <c r="CR29" s="69">
        <f t="shared" si="50"/>
        <v>0.37593558415507344</v>
      </c>
      <c r="CS29" s="69">
        <f>'RD T1'!E289</f>
        <v>0.20882925278916417</v>
      </c>
      <c r="CT29" s="69">
        <f t="shared" si="51"/>
        <v>0.58476483694423764</v>
      </c>
    </row>
    <row r="30" spans="1:98" x14ac:dyDescent="0.2">
      <c r="A30" s="10" t="str">
        <f>name!D26</f>
        <v>81 Process, plant and machine operatives</v>
      </c>
      <c r="B30" s="69">
        <v>2.7638866742605496E-2</v>
      </c>
      <c r="C30" s="69">
        <v>3.6059880235053118E-2</v>
      </c>
      <c r="D30" s="69">
        <v>3.4041861332660218E-2</v>
      </c>
      <c r="E30" s="69">
        <v>4.2760808919590138E-2</v>
      </c>
      <c r="F30" s="69">
        <v>6.2204961282077448E-2</v>
      </c>
      <c r="G30" s="11"/>
      <c r="H30" s="69">
        <f t="shared" si="26"/>
        <v>2.8163099949417229E-2</v>
      </c>
      <c r="I30" s="69">
        <f>'RD T1'!E58</f>
        <v>2.4544813334022059E-2</v>
      </c>
      <c r="J30" s="69">
        <f t="shared" si="27"/>
        <v>5.2707913283439288E-2</v>
      </c>
      <c r="L30" t="str">
        <f t="shared" si="28"/>
        <v>81 Process, plant and machine operatives</v>
      </c>
      <c r="M30" s="69">
        <v>0.162589587179961</v>
      </c>
      <c r="N30" s="69">
        <v>0.21657084081654482</v>
      </c>
      <c r="O30" s="69">
        <v>0.21766322125430235</v>
      </c>
      <c r="P30" s="69">
        <v>0.30348719242562622</v>
      </c>
      <c r="Q30" s="69">
        <v>0.46391262318564241</v>
      </c>
      <c r="R30" s="11"/>
      <c r="S30" s="69">
        <f t="shared" si="29"/>
        <v>0.24624940193134007</v>
      </c>
      <c r="T30" s="69">
        <f>'RD T1'!E87</f>
        <v>0.16240418272132046</v>
      </c>
      <c r="U30" s="69">
        <f t="shared" si="30"/>
        <v>0.40865358465266055</v>
      </c>
      <c r="W30" t="str">
        <f t="shared" si="31"/>
        <v>81 Process, plant and machine operatives</v>
      </c>
      <c r="X30" s="69">
        <v>0.46967211415826776</v>
      </c>
      <c r="Y30" s="69">
        <v>0.51518410535169135</v>
      </c>
      <c r="Z30" s="69">
        <v>0.48399857529903767</v>
      </c>
      <c r="AA30" s="69">
        <v>0.71095357216945165</v>
      </c>
      <c r="AB30" s="69">
        <v>1.0902883628699487</v>
      </c>
      <c r="AC30" s="69"/>
      <c r="AD30" s="69">
        <f t="shared" si="32"/>
        <v>0.60628978757091101</v>
      </c>
      <c r="AE30" s="69">
        <f>'RD T1'!E116</f>
        <v>0.39655438417757355</v>
      </c>
      <c r="AF30" s="69">
        <f t="shared" si="33"/>
        <v>1.0028441717484846</v>
      </c>
      <c r="AH30" t="str">
        <f t="shared" si="34"/>
        <v>81 Process, plant and machine operatives</v>
      </c>
      <c r="AI30" s="69">
        <v>0.22302705323997085</v>
      </c>
      <c r="AJ30" s="69">
        <v>0.26384688332559236</v>
      </c>
      <c r="AK30" s="69">
        <v>0.25123417779600421</v>
      </c>
      <c r="AL30" s="69">
        <v>0.35340797505771954</v>
      </c>
      <c r="AM30" s="69">
        <v>0.55525905420175747</v>
      </c>
      <c r="AN30" s="69"/>
      <c r="AO30" s="69">
        <f t="shared" si="35"/>
        <v>0.30402487640575326</v>
      </c>
      <c r="AP30" s="69">
        <f>'RD T1'!E145</f>
        <v>0.19803107846470716</v>
      </c>
      <c r="AQ30" s="69">
        <f t="shared" si="36"/>
        <v>0.5020559548704604</v>
      </c>
      <c r="AS30" t="str">
        <f t="shared" si="37"/>
        <v>81 Process, plant and machine operatives</v>
      </c>
      <c r="AT30" s="69">
        <v>0.51443938126921163</v>
      </c>
      <c r="AU30" s="69">
        <v>0.60338264412238751</v>
      </c>
      <c r="AV30" s="69">
        <v>0.56285106602766632</v>
      </c>
      <c r="AW30" s="69">
        <v>0.66459021864029444</v>
      </c>
      <c r="AX30" s="69">
        <v>0.83017068258663396</v>
      </c>
      <c r="AY30" s="69"/>
      <c r="AZ30" s="69">
        <f t="shared" si="38"/>
        <v>0.26731961655896763</v>
      </c>
      <c r="BA30" s="69">
        <f>'RD T1'!E174</f>
        <v>0.34081179713404774</v>
      </c>
      <c r="BB30" s="69">
        <f t="shared" si="39"/>
        <v>0.60813141369301538</v>
      </c>
      <c r="BD30" t="str">
        <f t="shared" si="40"/>
        <v>81 Process, plant and machine operatives</v>
      </c>
      <c r="BE30" s="69">
        <v>2.9769512092314363</v>
      </c>
      <c r="BF30" s="69">
        <v>3.0608131129044231</v>
      </c>
      <c r="BG30" s="69">
        <v>2.9525394323440159</v>
      </c>
      <c r="BH30" s="69">
        <v>3.2954665471189997</v>
      </c>
      <c r="BI30" s="69">
        <v>3.6068049356237362</v>
      </c>
      <c r="BJ30" s="69"/>
      <c r="BK30" s="69">
        <f t="shared" si="41"/>
        <v>0.65426550327972022</v>
      </c>
      <c r="BL30" s="69">
        <f>'RD T1'!E203</f>
        <v>1.2320792152210462</v>
      </c>
      <c r="BM30" s="69">
        <f t="shared" si="42"/>
        <v>1.8863447185007665</v>
      </c>
      <c r="BO30" t="str">
        <f t="shared" si="43"/>
        <v>81 Process, plant and machine operatives</v>
      </c>
      <c r="BP30" s="69">
        <v>3.6445328298950108</v>
      </c>
      <c r="BQ30" s="69">
        <v>4.2087714928085322</v>
      </c>
      <c r="BR30" s="69">
        <v>3.4692677189643391</v>
      </c>
      <c r="BS30" s="69">
        <v>3.8371137472932633</v>
      </c>
      <c r="BT30" s="69">
        <v>3.5016972444220777</v>
      </c>
      <c r="BU30" s="69"/>
      <c r="BV30" s="69">
        <f t="shared" si="44"/>
        <v>3.2429525457738695E-2</v>
      </c>
      <c r="BW30" s="69">
        <f>'RD T1'!E232</f>
        <v>1.4058763643106373</v>
      </c>
      <c r="BX30" s="69">
        <f t="shared" si="45"/>
        <v>1.438305889768376</v>
      </c>
      <c r="BZ30" t="str">
        <f t="shared" si="46"/>
        <v>81 Process, plant and machine operatives</v>
      </c>
      <c r="CA30" s="69">
        <v>3.3147969155812955</v>
      </c>
      <c r="CB30" s="69">
        <v>2.9166942661882183</v>
      </c>
      <c r="CC30" s="69">
        <v>2.5241046462184906</v>
      </c>
      <c r="CD30" s="69">
        <v>2.3918107814888909</v>
      </c>
      <c r="CE30" s="69">
        <v>1.045562120234603</v>
      </c>
      <c r="CF30" s="69"/>
      <c r="CG30" s="69">
        <f t="shared" si="47"/>
        <v>-1.4785425259838876</v>
      </c>
      <c r="CH30" s="69">
        <f>'RD T1'!E261</f>
        <v>0.64060655011028977</v>
      </c>
      <c r="CI30" s="69">
        <f t="shared" si="48"/>
        <v>-0.8379359758735978</v>
      </c>
      <c r="CK30" t="str">
        <f t="shared" si="49"/>
        <v>81 Process, plant and machine operatives</v>
      </c>
      <c r="CL30" s="69">
        <v>1.2130928698985521</v>
      </c>
      <c r="CM30" s="69">
        <v>1.100957019096344</v>
      </c>
      <c r="CN30" s="69">
        <v>0.88919724609884288</v>
      </c>
      <c r="CO30" s="69">
        <v>0.48359616202648181</v>
      </c>
      <c r="CP30" s="69">
        <v>0.32787959267605854</v>
      </c>
      <c r="CQ30" s="69"/>
      <c r="CR30" s="69">
        <f t="shared" si="50"/>
        <v>-0.56131765342278439</v>
      </c>
      <c r="CS30" s="69">
        <f>'RD T1'!E290</f>
        <v>0.10919775785327554</v>
      </c>
      <c r="CT30" s="69">
        <f t="shared" si="51"/>
        <v>-0.45211989556950882</v>
      </c>
    </row>
    <row r="31" spans="1:98" x14ac:dyDescent="0.2">
      <c r="A31" s="10" t="str">
        <f>name!D27</f>
        <v>82 Transport and mobile machine drivers and operatives</v>
      </c>
      <c r="B31" s="69">
        <v>6.3708258198048554E-2</v>
      </c>
      <c r="C31" s="69">
        <v>9.6347028798384859E-2</v>
      </c>
      <c r="D31" s="69">
        <v>8.5959809965759928E-2</v>
      </c>
      <c r="E31" s="69">
        <v>0.10469863911291909</v>
      </c>
      <c r="F31" s="69">
        <v>0.14378453873615238</v>
      </c>
      <c r="G31" s="11"/>
      <c r="H31" s="69">
        <f t="shared" si="26"/>
        <v>5.782472877039245E-2</v>
      </c>
      <c r="I31" s="69">
        <f>'RD T1'!E59</f>
        <v>7.5718152029063332E-2</v>
      </c>
      <c r="J31" s="69">
        <f t="shared" si="27"/>
        <v>0.13354288079945578</v>
      </c>
      <c r="L31" t="str">
        <f t="shared" si="28"/>
        <v>82 Transport and mobile machine drivers and operatives</v>
      </c>
      <c r="M31" s="69">
        <v>0.47079234308169388</v>
      </c>
      <c r="N31" s="69">
        <v>0.70202933383780664</v>
      </c>
      <c r="O31" s="69">
        <v>0.67433748524931325</v>
      </c>
      <c r="P31" s="69">
        <v>0.76130575059804351</v>
      </c>
      <c r="Q31" s="69">
        <v>1.0495247742789804</v>
      </c>
      <c r="R31" s="11"/>
      <c r="S31" s="69">
        <f t="shared" si="29"/>
        <v>0.37518728902966714</v>
      </c>
      <c r="T31" s="69">
        <f>'RD T1'!E88</f>
        <v>0.54149999590014009</v>
      </c>
      <c r="U31" s="69">
        <f t="shared" si="30"/>
        <v>0.91668728492980722</v>
      </c>
      <c r="W31" t="str">
        <f t="shared" si="31"/>
        <v>82 Transport and mobile machine drivers and operatives</v>
      </c>
      <c r="X31" s="69">
        <v>1.4107708546610811</v>
      </c>
      <c r="Y31" s="69">
        <v>1.9914341071793311</v>
      </c>
      <c r="Z31" s="69">
        <v>1.7309758369102115</v>
      </c>
      <c r="AA31" s="69">
        <v>1.891196529466028</v>
      </c>
      <c r="AB31" s="69">
        <v>2.5613856368563366</v>
      </c>
      <c r="AC31" s="69"/>
      <c r="AD31" s="69">
        <f t="shared" si="32"/>
        <v>0.83040979994612507</v>
      </c>
      <c r="AE31" s="69">
        <f>'RD T1'!E117</f>
        <v>1.3981659701115579</v>
      </c>
      <c r="AF31" s="69">
        <f t="shared" si="33"/>
        <v>2.2285757700576827</v>
      </c>
      <c r="AH31" t="str">
        <f t="shared" si="34"/>
        <v>82 Transport and mobile machine drivers and operatives</v>
      </c>
      <c r="AI31" s="69">
        <v>0.62808847898256182</v>
      </c>
      <c r="AJ31" s="69">
        <v>0.88071829575653593</v>
      </c>
      <c r="AK31" s="69">
        <v>0.74956629898048233</v>
      </c>
      <c r="AL31" s="69">
        <v>0.80329361621234485</v>
      </c>
      <c r="AM31" s="69">
        <v>0.96810203381378124</v>
      </c>
      <c r="AN31" s="69"/>
      <c r="AO31" s="69">
        <f t="shared" si="35"/>
        <v>0.21853573483329891</v>
      </c>
      <c r="AP31" s="69">
        <f>'RD T1'!E146</f>
        <v>0.57228824353834162</v>
      </c>
      <c r="AQ31" s="69">
        <f t="shared" si="36"/>
        <v>0.79082397837164053</v>
      </c>
      <c r="AS31" t="str">
        <f t="shared" si="37"/>
        <v>82 Transport and mobile machine drivers and operatives</v>
      </c>
      <c r="AT31" s="69">
        <v>1.0647063734331663</v>
      </c>
      <c r="AU31" s="69">
        <v>1.4141462895885504</v>
      </c>
      <c r="AV31" s="69">
        <v>1.2784865497243496</v>
      </c>
      <c r="AW31" s="69">
        <v>1.3071847550945563</v>
      </c>
      <c r="AX31" s="69">
        <v>1.5044654291574904</v>
      </c>
      <c r="AY31" s="69"/>
      <c r="AZ31" s="69">
        <f t="shared" si="38"/>
        <v>0.22597887943314077</v>
      </c>
      <c r="BA31" s="69">
        <f>'RD T1'!E175</f>
        <v>0.93125694863758335</v>
      </c>
      <c r="BB31" s="69">
        <f t="shared" si="39"/>
        <v>1.157235828070724</v>
      </c>
      <c r="BD31" t="str">
        <f t="shared" si="40"/>
        <v>82 Transport and mobile machine drivers and operatives</v>
      </c>
      <c r="BE31" s="69">
        <v>5.708625686391871</v>
      </c>
      <c r="BF31" s="69">
        <v>6.3120691403958311</v>
      </c>
      <c r="BG31" s="69">
        <v>5.848871240218517</v>
      </c>
      <c r="BH31" s="69">
        <v>6.0159557424120216</v>
      </c>
      <c r="BI31" s="69">
        <v>6.558362027806842</v>
      </c>
      <c r="BJ31" s="69"/>
      <c r="BK31" s="69">
        <f t="shared" si="41"/>
        <v>0.70949078758832496</v>
      </c>
      <c r="BL31" s="69">
        <f>'RD T1'!E204</f>
        <v>3.1410712818975828</v>
      </c>
      <c r="BM31" s="69">
        <f t="shared" si="42"/>
        <v>3.8505620694859077</v>
      </c>
      <c r="BO31" t="str">
        <f t="shared" si="43"/>
        <v>82 Transport and mobile machine drivers and operatives</v>
      </c>
      <c r="BP31" s="69">
        <v>8.1499703505353942</v>
      </c>
      <c r="BQ31" s="69">
        <v>9.9511102900907815</v>
      </c>
      <c r="BR31" s="69">
        <v>7.6036737337079447</v>
      </c>
      <c r="BS31" s="69">
        <v>7.5209544276363527</v>
      </c>
      <c r="BT31" s="69">
        <v>6.8785320593973633</v>
      </c>
      <c r="BU31" s="69"/>
      <c r="BV31" s="69">
        <f t="shared" si="44"/>
        <v>-0.72514167431058141</v>
      </c>
      <c r="BW31" s="69">
        <f>'RD T1'!E233</f>
        <v>3.9169511856325214</v>
      </c>
      <c r="BX31" s="69">
        <f t="shared" si="45"/>
        <v>3.19180951132194</v>
      </c>
      <c r="BZ31" t="str">
        <f t="shared" si="46"/>
        <v>82 Transport and mobile machine drivers and operatives</v>
      </c>
      <c r="CA31" s="69">
        <v>8.2867734100575294</v>
      </c>
      <c r="CB31" s="69">
        <v>7.9089935088640591</v>
      </c>
      <c r="CC31" s="69">
        <v>6.015264483672877</v>
      </c>
      <c r="CD31" s="69">
        <v>5.4101140195169428</v>
      </c>
      <c r="CE31" s="69">
        <v>3.9312719877491298</v>
      </c>
      <c r="CF31" s="69"/>
      <c r="CG31" s="69">
        <f t="shared" si="47"/>
        <v>-2.0839924959237472</v>
      </c>
      <c r="CH31" s="69">
        <f>'RD T1'!E262</f>
        <v>2.2337591949801427</v>
      </c>
      <c r="CI31" s="69">
        <f t="shared" si="48"/>
        <v>0.1497666990563955</v>
      </c>
      <c r="CK31" t="str">
        <f t="shared" si="49"/>
        <v>82 Transport and mobile machine drivers and operatives</v>
      </c>
      <c r="CL31" s="69">
        <v>2.7567935628214273</v>
      </c>
      <c r="CM31" s="69">
        <v>3.3732385586169658</v>
      </c>
      <c r="CN31" s="69">
        <v>2.6157322546469426</v>
      </c>
      <c r="CO31" s="69">
        <v>2.4207333193509686</v>
      </c>
      <c r="CP31" s="69">
        <v>1.7762328235443745</v>
      </c>
      <c r="CQ31" s="69"/>
      <c r="CR31" s="69">
        <f t="shared" si="50"/>
        <v>-0.83949943110256808</v>
      </c>
      <c r="CS31" s="69">
        <f>'RD T1'!E291</f>
        <v>0.82903945162527948</v>
      </c>
      <c r="CT31" s="69">
        <f t="shared" si="51"/>
        <v>-1.0459979477288606E-2</v>
      </c>
    </row>
    <row r="32" spans="1:98" x14ac:dyDescent="0.2">
      <c r="A32" s="10" t="str">
        <f>name!D28</f>
        <v>91 Elementary trades and related occupations</v>
      </c>
      <c r="B32" s="69">
        <v>8.9900944133806048E-4</v>
      </c>
      <c r="C32" s="69">
        <v>7.4654786190463682E-4</v>
      </c>
      <c r="D32" s="69">
        <v>7.5149863517140079E-4</v>
      </c>
      <c r="E32" s="69">
        <v>3.1260622678659328E-3</v>
      </c>
      <c r="F32" s="69">
        <v>4.7882819810320257E-3</v>
      </c>
      <c r="G32" s="11"/>
      <c r="H32" s="69">
        <f t="shared" si="26"/>
        <v>4.0367833458606252E-3</v>
      </c>
      <c r="I32" s="69">
        <f>'RD T1'!E60</f>
        <v>2.4459364234093164E-3</v>
      </c>
      <c r="J32" s="69">
        <f t="shared" si="27"/>
        <v>6.4827197692699417E-3</v>
      </c>
      <c r="L32" t="str">
        <f t="shared" si="28"/>
        <v>91 Elementary trades and related occupations</v>
      </c>
      <c r="M32" s="69">
        <v>0.11157625895558233</v>
      </c>
      <c r="N32" s="69">
        <v>0.14087484511022419</v>
      </c>
      <c r="O32" s="69">
        <v>0.12707565554316538</v>
      </c>
      <c r="P32" s="69">
        <v>0.26085862957186584</v>
      </c>
      <c r="Q32" s="69">
        <v>0.42788900549224845</v>
      </c>
      <c r="R32" s="11"/>
      <c r="S32" s="69">
        <f t="shared" si="29"/>
        <v>0.30081334994908304</v>
      </c>
      <c r="T32" s="69">
        <f>'RD T1'!E89</f>
        <v>0.16489844995208569</v>
      </c>
      <c r="U32" s="69">
        <f t="shared" si="30"/>
        <v>0.46571179990116873</v>
      </c>
      <c r="W32" t="str">
        <f t="shared" si="31"/>
        <v>91 Elementary trades and related occupations</v>
      </c>
      <c r="X32" s="69">
        <v>0.46987273989187001</v>
      </c>
      <c r="Y32" s="69">
        <v>0.49949704878732298</v>
      </c>
      <c r="Z32" s="69">
        <v>0.42961995185365404</v>
      </c>
      <c r="AA32" s="69">
        <v>1.0716456609537934</v>
      </c>
      <c r="AB32" s="69">
        <v>1.5286411528608765</v>
      </c>
      <c r="AC32" s="69"/>
      <c r="AD32" s="69">
        <f t="shared" si="32"/>
        <v>1.0990212010072224</v>
      </c>
      <c r="AE32" s="69">
        <f>'RD T1'!E118</f>
        <v>0.72591326448467042</v>
      </c>
      <c r="AF32" s="69">
        <f t="shared" si="33"/>
        <v>1.8249344654918929</v>
      </c>
      <c r="AH32" t="str">
        <f t="shared" si="34"/>
        <v>91 Elementary trades and related occupations</v>
      </c>
      <c r="AI32" s="69">
        <v>0.33825438393449386</v>
      </c>
      <c r="AJ32" s="69">
        <v>0.38119700970830828</v>
      </c>
      <c r="AK32" s="69">
        <v>0.32091067410171364</v>
      </c>
      <c r="AL32" s="69">
        <v>0.75146333184422698</v>
      </c>
      <c r="AM32" s="69">
        <v>1.0925176099556553</v>
      </c>
      <c r="AN32" s="69"/>
      <c r="AO32" s="69">
        <f t="shared" si="35"/>
        <v>0.77160693585394169</v>
      </c>
      <c r="AP32" s="69">
        <f>'RD T1'!E147</f>
        <v>0.50933380625045077</v>
      </c>
      <c r="AQ32" s="69">
        <f t="shared" si="36"/>
        <v>1.2809407421043923</v>
      </c>
      <c r="AS32" t="str">
        <f t="shared" si="37"/>
        <v>91 Elementary trades and related occupations</v>
      </c>
      <c r="AT32" s="69">
        <v>0.40579720723894708</v>
      </c>
      <c r="AU32" s="69">
        <v>0.41062737653596004</v>
      </c>
      <c r="AV32" s="69">
        <v>0.40813370916184727</v>
      </c>
      <c r="AW32" s="69">
        <v>0.92053544625319472</v>
      </c>
      <c r="AX32" s="69">
        <v>1.2461245953016828</v>
      </c>
      <c r="AY32" s="69"/>
      <c r="AZ32" s="69">
        <f t="shared" si="38"/>
        <v>0.83799088613983552</v>
      </c>
      <c r="BA32" s="69">
        <f>'RD T1'!E176</f>
        <v>0.5620963145000808</v>
      </c>
      <c r="BB32" s="69">
        <f t="shared" si="39"/>
        <v>1.4000872006399163</v>
      </c>
      <c r="BD32" t="str">
        <f t="shared" si="40"/>
        <v>91 Elementary trades and related occupations</v>
      </c>
      <c r="BE32" s="69">
        <v>2.0217802856304723</v>
      </c>
      <c r="BF32" s="69">
        <v>1.7680755655618321</v>
      </c>
      <c r="BG32" s="69">
        <v>1.7102500642726488</v>
      </c>
      <c r="BH32" s="69">
        <v>3.0702427563452215</v>
      </c>
      <c r="BI32" s="69">
        <v>3.7801702620691016</v>
      </c>
      <c r="BJ32" s="69"/>
      <c r="BK32" s="69">
        <f t="shared" si="41"/>
        <v>2.0699201977964528</v>
      </c>
      <c r="BL32" s="69">
        <f>'RD T1'!E205</f>
        <v>1.4184615974439547</v>
      </c>
      <c r="BM32" s="69">
        <f t="shared" si="42"/>
        <v>3.4883817952404073</v>
      </c>
      <c r="BO32" t="str">
        <f t="shared" si="43"/>
        <v>91 Elementary trades and related occupations</v>
      </c>
      <c r="BP32" s="69">
        <v>3.0479348154854033</v>
      </c>
      <c r="BQ32" s="69">
        <v>2.9544099709927392</v>
      </c>
      <c r="BR32" s="69">
        <v>2.5014882132505427</v>
      </c>
      <c r="BS32" s="69">
        <v>4.232753492361792</v>
      </c>
      <c r="BT32" s="69">
        <v>4.3728903588165204</v>
      </c>
      <c r="BU32" s="69"/>
      <c r="BV32" s="69">
        <f t="shared" si="44"/>
        <v>1.8714021455659777</v>
      </c>
      <c r="BW32" s="69">
        <f>'RD T1'!E234</f>
        <v>1.6270558890588738</v>
      </c>
      <c r="BX32" s="69">
        <f t="shared" si="45"/>
        <v>3.4984580346248517</v>
      </c>
      <c r="BZ32" t="str">
        <f t="shared" si="46"/>
        <v>91 Elementary trades and related occupations</v>
      </c>
      <c r="CA32" s="69">
        <v>3.8561436889661684</v>
      </c>
      <c r="CB32" s="69">
        <v>3.0950270095619592</v>
      </c>
      <c r="CC32" s="69">
        <v>2.6424739126107877</v>
      </c>
      <c r="CD32" s="69">
        <v>4.2439452397375845</v>
      </c>
      <c r="CE32" s="69">
        <v>3.5436405430278666</v>
      </c>
      <c r="CF32" s="69"/>
      <c r="CG32" s="69">
        <f t="shared" si="47"/>
        <v>0.9011666304170789</v>
      </c>
      <c r="CH32" s="69">
        <f>'RD T1'!E263</f>
        <v>1.4904401255278117</v>
      </c>
      <c r="CI32" s="69">
        <f t="shared" si="48"/>
        <v>2.3916067559448906</v>
      </c>
      <c r="CK32" t="str">
        <f t="shared" si="49"/>
        <v>91 Elementary trades and related occupations</v>
      </c>
      <c r="CL32" s="69">
        <v>1.516277921220899</v>
      </c>
      <c r="CM32" s="69">
        <v>1.3308630982228864</v>
      </c>
      <c r="CN32" s="69">
        <v>1.2148099732506459</v>
      </c>
      <c r="CO32" s="69">
        <v>2.3500703379756009</v>
      </c>
      <c r="CP32" s="69">
        <v>2.6625176515616835</v>
      </c>
      <c r="CQ32" s="69"/>
      <c r="CR32" s="69">
        <f t="shared" si="50"/>
        <v>1.4477076783110376</v>
      </c>
      <c r="CS32" s="69">
        <f>'RD T1'!E292</f>
        <v>0.705632672846221</v>
      </c>
      <c r="CT32" s="69">
        <f t="shared" si="51"/>
        <v>2.1533403511572589</v>
      </c>
    </row>
    <row r="33" spans="1:98" x14ac:dyDescent="0.2">
      <c r="A33" s="10" t="str">
        <f>name!D29</f>
        <v>92 Elementary administration and service occupations</v>
      </c>
      <c r="B33" s="69">
        <v>5.2788506970775605E-2</v>
      </c>
      <c r="C33" s="69">
        <v>6.5617811524440406E-2</v>
      </c>
      <c r="D33" s="69">
        <v>7.0348963219320618E-2</v>
      </c>
      <c r="E33" s="69">
        <v>7.1741662783898541E-2</v>
      </c>
      <c r="F33" s="69">
        <v>8.6026810425433448E-2</v>
      </c>
      <c r="G33" s="11"/>
      <c r="H33" s="69">
        <f t="shared" ref="H33" si="52">F33-D33</f>
        <v>1.567784720611283E-2</v>
      </c>
      <c r="I33" s="69">
        <f>'RD T1'!E61</f>
        <v>4.2988779173216196E-2</v>
      </c>
      <c r="J33" s="69">
        <f t="shared" ref="J33" si="53">SUM(H33:I33)</f>
        <v>5.8666626379329026E-2</v>
      </c>
      <c r="L33" t="str">
        <f t="shared" ref="L33" si="54">A33</f>
        <v>92 Elementary administration and service occupations</v>
      </c>
      <c r="M33" s="69">
        <v>1.6236430423740467</v>
      </c>
      <c r="N33" s="69">
        <v>2.2543255276850354</v>
      </c>
      <c r="O33" s="69">
        <v>2.4258872850516582</v>
      </c>
      <c r="P33" s="69">
        <v>2.8135861716116959</v>
      </c>
      <c r="Q33" s="69">
        <v>3.8947427130074503</v>
      </c>
      <c r="R33" s="11"/>
      <c r="S33" s="69">
        <f t="shared" ref="S33" si="55">Q33-O33</f>
        <v>1.4688554279557922</v>
      </c>
      <c r="T33" s="69">
        <f>'RD T1'!E90</f>
        <v>1.7873123196300493</v>
      </c>
      <c r="U33" s="69">
        <f t="shared" ref="U33" si="56">SUM(S33:T33)</f>
        <v>3.2561677475858417</v>
      </c>
      <c r="W33" t="str">
        <f t="shared" ref="W33" si="57">A33</f>
        <v>92 Elementary administration and service occupations</v>
      </c>
      <c r="X33" s="69">
        <v>6.3451947070096875</v>
      </c>
      <c r="Y33" s="69">
        <v>8.0423161211368175</v>
      </c>
      <c r="Z33" s="69">
        <v>7.8573864841544232</v>
      </c>
      <c r="AA33" s="69">
        <v>8.3995043451216826</v>
      </c>
      <c r="AB33" s="69">
        <v>10.816657562556195</v>
      </c>
      <c r="AC33" s="69"/>
      <c r="AD33" s="69">
        <f t="shared" ref="AD33" si="58">AB33-Z33</f>
        <v>2.9592710784017715</v>
      </c>
      <c r="AE33" s="69">
        <f>'RD T1'!E119</f>
        <v>5.7491082985373598</v>
      </c>
      <c r="AF33" s="69">
        <f t="shared" ref="AF33" si="59">SUM(AD33:AE33)</f>
        <v>8.7083793769391313</v>
      </c>
      <c r="AH33" t="str">
        <f t="shared" ref="AH33" si="60">L33</f>
        <v>92 Elementary administration and service occupations</v>
      </c>
      <c r="AI33" s="69">
        <v>3.0730594427043214</v>
      </c>
      <c r="AJ33" s="69">
        <v>3.9641210847828248</v>
      </c>
      <c r="AK33" s="69">
        <v>3.9399905951456495</v>
      </c>
      <c r="AL33" s="69">
        <v>4.0581644884402586</v>
      </c>
      <c r="AM33" s="69">
        <v>5.1920883049873243</v>
      </c>
      <c r="AN33" s="69"/>
      <c r="AO33" s="69">
        <f t="shared" ref="AO33" si="61">AM33-AK33</f>
        <v>1.2520977098416748</v>
      </c>
      <c r="AP33" s="69">
        <f>'RD T1'!E148</f>
        <v>2.681896828412615</v>
      </c>
      <c r="AQ33" s="69">
        <f t="shared" ref="AQ33" si="62">SUM(AO33:AP33)</f>
        <v>3.9339945382542898</v>
      </c>
      <c r="AS33" t="str">
        <f t="shared" ref="AS33" si="63">W33</f>
        <v>92 Elementary administration and service occupations</v>
      </c>
      <c r="AT33" s="69">
        <v>2.9411869249305473</v>
      </c>
      <c r="AU33" s="69">
        <v>3.5515234433402183</v>
      </c>
      <c r="AV33" s="69">
        <v>3.6493269878195118</v>
      </c>
      <c r="AW33" s="69">
        <v>3.7240284495647469</v>
      </c>
      <c r="AX33" s="69">
        <v>4.8205702264493713</v>
      </c>
      <c r="AY33" s="69"/>
      <c r="AZ33" s="69">
        <f t="shared" ref="AZ33" si="64">AX33-AV33</f>
        <v>1.1712432386298595</v>
      </c>
      <c r="BA33" s="69">
        <f>'RD T1'!E177</f>
        <v>2.4465143880347511</v>
      </c>
      <c r="BB33" s="69">
        <f t="shared" ref="BB33" si="65">SUM(AZ33:BA33)</f>
        <v>3.6177576266646105</v>
      </c>
      <c r="BD33" t="str">
        <f t="shared" ref="BD33" si="66">AH33</f>
        <v>92 Elementary administration and service occupations</v>
      </c>
      <c r="BE33" s="69">
        <v>17.748540310435299</v>
      </c>
      <c r="BF33" s="69">
        <v>16.528873713302211</v>
      </c>
      <c r="BG33" s="69">
        <v>16.58546643843971</v>
      </c>
      <c r="BH33" s="69">
        <v>13.772535115649402</v>
      </c>
      <c r="BI33" s="69">
        <v>12.747240772901099</v>
      </c>
      <c r="BJ33" s="69"/>
      <c r="BK33" s="69">
        <f t="shared" ref="BK33" si="67">BI33-BG33</f>
        <v>-3.8382256655386104</v>
      </c>
      <c r="BL33" s="69">
        <f>'RD T1'!E206</f>
        <v>6.9011621571897779</v>
      </c>
      <c r="BM33" s="69">
        <f t="shared" ref="BM33" si="68">SUM(BK33:BL33)</f>
        <v>3.0629364916511674</v>
      </c>
      <c r="BO33" t="str">
        <f t="shared" ref="BO33" si="69">AS33</f>
        <v>92 Elementary administration and service occupations</v>
      </c>
      <c r="BP33" s="69">
        <v>25.666191298431166</v>
      </c>
      <c r="BQ33" s="69">
        <v>26.349808172340765</v>
      </c>
      <c r="BR33" s="69">
        <v>23.234603674484557</v>
      </c>
      <c r="BS33" s="69">
        <v>21.493095266970077</v>
      </c>
      <c r="BT33" s="69">
        <v>18.724761168849437</v>
      </c>
      <c r="BU33" s="69"/>
      <c r="BV33" s="69">
        <f t="shared" ref="BV33" si="70">BT33-BR33</f>
        <v>-4.5098425056351203</v>
      </c>
      <c r="BW33" s="69">
        <f>'RD T1'!E235</f>
        <v>9.5718640491062814</v>
      </c>
      <c r="BX33" s="69">
        <f t="shared" ref="BX33" si="71">SUM(BV33:BW33)</f>
        <v>5.0620215434711611</v>
      </c>
      <c r="BZ33" t="str">
        <f t="shared" ref="BZ33" si="72">BD33</f>
        <v>92 Elementary administration and service occupations</v>
      </c>
      <c r="CA33" s="69">
        <v>22.748043105845124</v>
      </c>
      <c r="CB33" s="69">
        <v>22.098530191961796</v>
      </c>
      <c r="CC33" s="69">
        <v>18.387405494571158</v>
      </c>
      <c r="CD33" s="69">
        <v>16.533534070099876</v>
      </c>
      <c r="CE33" s="69">
        <v>10.962378140117361</v>
      </c>
      <c r="CF33" s="69"/>
      <c r="CG33" s="69">
        <f t="shared" ref="CG33" si="73">CE33-CC33</f>
        <v>-7.4250273544537979</v>
      </c>
      <c r="CH33" s="69">
        <f>'RD T1'!E264</f>
        <v>5.8289042885907163</v>
      </c>
      <c r="CI33" s="69">
        <f t="shared" ref="CI33" si="74">SUM(CG33:CH33)</f>
        <v>-1.5961230658630816</v>
      </c>
      <c r="CK33" t="str">
        <f t="shared" ref="CK33" si="75">BO33</f>
        <v>92 Elementary administration and service occupations</v>
      </c>
      <c r="CL33" s="69">
        <v>8.8779314302714667</v>
      </c>
      <c r="CM33" s="69">
        <v>8.1400481471609627</v>
      </c>
      <c r="CN33" s="69">
        <v>6.8048842368937335</v>
      </c>
      <c r="CO33" s="69">
        <v>4.5133101018271011</v>
      </c>
      <c r="CP33" s="69">
        <v>3.5589685581602284</v>
      </c>
      <c r="CQ33" s="69"/>
      <c r="CR33" s="69">
        <f t="shared" ref="CR33" si="76">CP33-CN33</f>
        <v>-3.2459156787335051</v>
      </c>
      <c r="CS33" s="69">
        <f>'RD T1'!E293</f>
        <v>1.0798685217668464</v>
      </c>
      <c r="CT33" s="69">
        <f t="shared" ref="CT33" si="77">SUM(CR33:CS33)</f>
        <v>-2.1660471569666586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10.759075415467059</v>
      </c>
      <c r="C35" s="67">
        <f t="shared" ref="C35:F35" si="78">SUM(C8:C33)</f>
        <v>13.634877993634856</v>
      </c>
      <c r="D35" s="67">
        <f t="shared" si="78"/>
        <v>14.663552408682817</v>
      </c>
      <c r="E35" s="67">
        <f t="shared" si="78"/>
        <v>16.934964309769445</v>
      </c>
      <c r="F35" s="67">
        <f t="shared" si="78"/>
        <v>21.456057765801617</v>
      </c>
      <c r="G35" s="11"/>
      <c r="H35" s="67">
        <f>F35-D35</f>
        <v>6.7925053571188005</v>
      </c>
      <c r="I35" s="67">
        <f>SUM(I8:I33)</f>
        <v>8.8594949431700112</v>
      </c>
      <c r="J35" s="67">
        <f>SUM(H35:I35)</f>
        <v>15.652000300288812</v>
      </c>
      <c r="L35" s="24" t="str">
        <f>A35</f>
        <v>All occupations</v>
      </c>
      <c r="M35" s="67">
        <f>SUM(M8:M33)</f>
        <v>77.352391384160455</v>
      </c>
      <c r="N35" s="67">
        <f t="shared" ref="N35:Q35" si="79">SUM(N8:N33)</f>
        <v>98.149723928764459</v>
      </c>
      <c r="O35" s="67">
        <f t="shared" si="79"/>
        <v>105.42863265988228</v>
      </c>
      <c r="P35" s="67">
        <f t="shared" si="79"/>
        <v>121.77487614135207</v>
      </c>
      <c r="Q35" s="67">
        <f t="shared" si="79"/>
        <v>154.27982221391622</v>
      </c>
      <c r="R35" s="11"/>
      <c r="S35" s="67">
        <f t="shared" si="29"/>
        <v>48.851189554033937</v>
      </c>
      <c r="T35" s="67">
        <f>SUM(T8:T33)</f>
        <v>67.208547711265069</v>
      </c>
      <c r="U35" s="67">
        <f>SUM(S35:T35)</f>
        <v>116.05973726529901</v>
      </c>
      <c r="W35" s="24" t="str">
        <f>A35</f>
        <v>All occupations</v>
      </c>
      <c r="X35" s="67">
        <f>SUM(X8:X33)</f>
        <v>166.68362190295736</v>
      </c>
      <c r="Y35" s="67">
        <f t="shared" ref="Y35:AB35" si="80">SUM(Y8:Y33)</f>
        <v>190.16091926166735</v>
      </c>
      <c r="Z35" s="67">
        <f t="shared" si="80"/>
        <v>188.83328972891448</v>
      </c>
      <c r="AA35" s="67">
        <f t="shared" si="80"/>
        <v>201.86844591504004</v>
      </c>
      <c r="AB35" s="67">
        <f t="shared" si="80"/>
        <v>232.31694346298463</v>
      </c>
      <c r="AC35" s="69"/>
      <c r="AD35" s="67">
        <f t="shared" ref="AD35" si="81">AB35-Z35</f>
        <v>43.483653734070145</v>
      </c>
      <c r="AE35" s="67">
        <f>SUM(AE8:AE33)</f>
        <v>113.73305487095976</v>
      </c>
      <c r="AF35" s="67">
        <f>SUM(AD35:AE35)</f>
        <v>157.21670860502991</v>
      </c>
      <c r="AH35" s="24" t="str">
        <f>L35</f>
        <v>All occupations</v>
      </c>
      <c r="AI35" s="67">
        <f>SUM(AI8:AI33)</f>
        <v>50.521117651430316</v>
      </c>
      <c r="AJ35" s="67">
        <f t="shared" ref="AJ35:AM35" si="82">SUM(AJ8:AJ33)</f>
        <v>53.977808586414596</v>
      </c>
      <c r="AK35" s="67">
        <f t="shared" si="82"/>
        <v>53.348338260978174</v>
      </c>
      <c r="AL35" s="67">
        <f t="shared" si="82"/>
        <v>53.124232054127162</v>
      </c>
      <c r="AM35" s="67">
        <f t="shared" si="82"/>
        <v>58.778693228474864</v>
      </c>
      <c r="AN35" s="69"/>
      <c r="AO35" s="67">
        <f t="shared" ref="AO35" si="83">AM35-AK35</f>
        <v>5.4303549674966902</v>
      </c>
      <c r="AP35" s="67">
        <f>SUM(AP8:AP33)</f>
        <v>29.215548669407717</v>
      </c>
      <c r="AQ35" s="67">
        <f>SUM(AO35:AP35)</f>
        <v>34.645903636904407</v>
      </c>
      <c r="AS35" s="24" t="str">
        <f>W35</f>
        <v>All occupations</v>
      </c>
      <c r="AT35" s="67">
        <f>SUM(AT8:AT33)</f>
        <v>46.834203407410214</v>
      </c>
      <c r="AU35" s="67">
        <f t="shared" ref="AU35:AX35" si="84">SUM(AU8:AU33)</f>
        <v>53.223037123290247</v>
      </c>
      <c r="AV35" s="67">
        <f t="shared" si="84"/>
        <v>53.107456531485433</v>
      </c>
      <c r="AW35" s="67">
        <f t="shared" si="84"/>
        <v>54.526347195685794</v>
      </c>
      <c r="AX35" s="67">
        <f t="shared" si="84"/>
        <v>62.092382380076337</v>
      </c>
      <c r="AY35" s="69"/>
      <c r="AZ35" s="67">
        <f t="shared" ref="AZ35" si="85">AX35-AV35</f>
        <v>8.9849258485909047</v>
      </c>
      <c r="BA35" s="67">
        <f>SUM(BA8:BA33)</f>
        <v>29.719832636446778</v>
      </c>
      <c r="BB35" s="67">
        <f>SUM(AZ35:BA35)</f>
        <v>38.704758485037686</v>
      </c>
      <c r="BD35" s="24" t="str">
        <f>AH35</f>
        <v>All occupations</v>
      </c>
      <c r="BE35" s="67">
        <f>SUM(BE8:BE33)</f>
        <v>172.46321376397501</v>
      </c>
      <c r="BF35" s="67">
        <f t="shared" ref="BF35:BI35" si="86">SUM(BF8:BF33)</f>
        <v>169.58695833244198</v>
      </c>
      <c r="BG35" s="67">
        <f t="shared" si="86"/>
        <v>176.05009218068568</v>
      </c>
      <c r="BH35" s="67">
        <f t="shared" si="86"/>
        <v>172.24909594010671</v>
      </c>
      <c r="BI35" s="67">
        <f t="shared" si="86"/>
        <v>171.37411108071731</v>
      </c>
      <c r="BJ35" s="69"/>
      <c r="BK35" s="67">
        <f t="shared" ref="BK35" si="87">BI35-BG35</f>
        <v>-4.675981099968368</v>
      </c>
      <c r="BL35" s="67">
        <f>SUM(BL8:BL33)</f>
        <v>78.979194586645562</v>
      </c>
      <c r="BM35" s="67">
        <f>SUM(BK35:BL35)</f>
        <v>74.303213486677194</v>
      </c>
      <c r="BO35" s="24" t="str">
        <f>AS35</f>
        <v>All occupations</v>
      </c>
      <c r="BP35" s="67">
        <f>SUM(BP8:BP33)</f>
        <v>167.15643976493504</v>
      </c>
      <c r="BQ35" s="67">
        <f t="shared" ref="BQ35:BT35" si="88">SUM(BQ8:BQ33)</f>
        <v>167.21282675278647</v>
      </c>
      <c r="BR35" s="67">
        <f t="shared" si="88"/>
        <v>152.39796436658057</v>
      </c>
      <c r="BS35" s="67">
        <f t="shared" si="88"/>
        <v>148.18475165861838</v>
      </c>
      <c r="BT35" s="67">
        <f t="shared" si="88"/>
        <v>125.02555780475147</v>
      </c>
      <c r="BU35" s="69"/>
      <c r="BV35" s="67">
        <f t="shared" ref="BV35" si="89">BT35-BR35</f>
        <v>-27.372406561829095</v>
      </c>
      <c r="BW35" s="67">
        <f>SUM(BW8:BW33)</f>
        <v>61.453466291646343</v>
      </c>
      <c r="BX35" s="67">
        <f>SUM(BV35:BW35)</f>
        <v>34.081059729817248</v>
      </c>
      <c r="BZ35" s="24" t="str">
        <f>BD35</f>
        <v>All occupations</v>
      </c>
      <c r="CA35" s="67">
        <f>SUM(CA8:CA33)</f>
        <v>112.90370481311773</v>
      </c>
      <c r="CB35" s="67">
        <f t="shared" ref="CB35:CE35" si="90">SUM(CB8:CB33)</f>
        <v>103.98812517250023</v>
      </c>
      <c r="CC35" s="67">
        <f t="shared" si="90"/>
        <v>89.725164159922372</v>
      </c>
      <c r="CD35" s="67">
        <f t="shared" si="90"/>
        <v>83.780056285728008</v>
      </c>
      <c r="CE35" s="67">
        <f t="shared" si="90"/>
        <v>55.957444726173605</v>
      </c>
      <c r="CF35" s="69"/>
      <c r="CG35" s="67">
        <f t="shared" ref="CG35" si="91">CE35-CC35</f>
        <v>-33.767719433748766</v>
      </c>
      <c r="CH35" s="67">
        <f>SUM(CH8:CH33)</f>
        <v>28.872081826344392</v>
      </c>
      <c r="CI35" s="67">
        <f>SUM(CG35:CH35)</f>
        <v>-4.8956376074043746</v>
      </c>
      <c r="CK35" s="24" t="str">
        <f>BO35</f>
        <v>All occupations</v>
      </c>
      <c r="CL35" s="67">
        <f>SUM(CL8:CL33)</f>
        <v>31.959231896546854</v>
      </c>
      <c r="CM35" s="67">
        <f t="shared" ref="CM35:CP35" si="92">SUM(CM8:CM33)</f>
        <v>32.863722848500039</v>
      </c>
      <c r="CN35" s="67">
        <f t="shared" si="92"/>
        <v>28.336509702868568</v>
      </c>
      <c r="CO35" s="67">
        <f t="shared" si="92"/>
        <v>26.621230499572171</v>
      </c>
      <c r="CP35" s="67">
        <f t="shared" si="92"/>
        <v>25.227987337103922</v>
      </c>
      <c r="CQ35" s="69"/>
      <c r="CR35" s="67">
        <f t="shared" ref="CR35" si="93">CP35-CN35</f>
        <v>-3.1085223657646459</v>
      </c>
      <c r="CS35" s="67">
        <f>SUM(CS8:CS33)</f>
        <v>7.595941402327524</v>
      </c>
      <c r="CT35" s="67">
        <f>SUM(CR35:CS35)</f>
        <v>4.4874190365628781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Brighton and Hove East Sussex West Sussex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Brighton and Hove East Sussex West Sussex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Brighton and Hove East Sussex West Sussex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Brighton and Hove East Sussex West Sussex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Brighton and Hove East Sussex West Sussex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Brighton and Hove East Sussex West Sussex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Brighton and Hove East Sussex West Sussex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Brighton and Hove East Sussex West Sussex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Brighton and Hove East Sussex West Sussex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7.8879876575925074</v>
      </c>
      <c r="C45" s="18">
        <f t="shared" si="104"/>
        <v>8.0050800279071126</v>
      </c>
      <c r="D45" s="18">
        <f t="shared" si="104"/>
        <v>8.3742937655065237</v>
      </c>
      <c r="E45" s="18">
        <f t="shared" si="104"/>
        <v>7.3745880835379234</v>
      </c>
      <c r="F45" s="18">
        <f t="shared" si="104"/>
        <v>7.6082426164552377</v>
      </c>
      <c r="H45" s="68">
        <f t="shared" ref="H45:H70" si="105">IF(D8&gt;0,(H8/D8)*100,0)</f>
        <v>32.937312778682724</v>
      </c>
      <c r="I45" s="69">
        <f t="shared" ref="I45:I70" si="106">IF(D8&gt;0,I8/D8*100,0)</f>
        <v>60.269657757469439</v>
      </c>
      <c r="J45" s="69">
        <f t="shared" ref="J45:J70" si="107">IF(D8&gt;0,(J8/D8)*100,0)</f>
        <v>93.206970536152184</v>
      </c>
      <c r="L45" t="str">
        <f>A45</f>
        <v>11 Corporate managers and directors</v>
      </c>
      <c r="M45" s="18">
        <f t="shared" ref="M45:Q54" si="108">M8/M$35*100</f>
        <v>9.0836794196632038</v>
      </c>
      <c r="N45" s="18">
        <f t="shared" si="108"/>
        <v>9.738952200935671</v>
      </c>
      <c r="O45" s="18">
        <f t="shared" si="108"/>
        <v>9.880121649812164</v>
      </c>
      <c r="P45" s="18">
        <f t="shared" si="108"/>
        <v>8.532550070619358</v>
      </c>
      <c r="Q45" s="18">
        <f t="shared" si="108"/>
        <v>8.5371791478497254</v>
      </c>
      <c r="S45" s="68">
        <f t="shared" ref="S45:S70" si="109">IF(O8&gt;0,(S8/O8)*100,0)</f>
        <v>26.445290556524075</v>
      </c>
      <c r="T45" s="69">
        <f t="shared" ref="T45:T70" si="110">IF(O8&gt;0,T8/O8*100,0)</f>
        <v>58.85255036676638</v>
      </c>
      <c r="U45" s="69">
        <f t="shared" ref="U45:U70" si="111">IF(O8&gt;0,(U8/O8)*100,0)</f>
        <v>85.297840923290451</v>
      </c>
      <c r="W45" t="str">
        <f>A45</f>
        <v>11 Corporate managers and directors</v>
      </c>
      <c r="X45" s="18">
        <f t="shared" ref="X45:AB54" si="112">X8/X$35*100</f>
        <v>10.751825453199828</v>
      </c>
      <c r="Y45" s="18">
        <f t="shared" si="112"/>
        <v>11.702022373355579</v>
      </c>
      <c r="Z45" s="18">
        <f t="shared" si="112"/>
        <v>11.535409294645074</v>
      </c>
      <c r="AA45" s="18">
        <f t="shared" si="112"/>
        <v>9.9782953019275649</v>
      </c>
      <c r="AB45" s="18">
        <f t="shared" si="112"/>
        <v>9.8139830617487842</v>
      </c>
      <c r="AD45" s="68">
        <f t="shared" ref="AD45:AD70" si="113">IF(Z8&gt;0,(AD8/Z8)*100,0)</f>
        <v>4.6681676734643336</v>
      </c>
      <c r="AE45" s="69">
        <f t="shared" ref="AE45:AE70" si="114">IF(Z8&gt;0,AE8/Z8*100,0)</f>
        <v>55.910642925480062</v>
      </c>
      <c r="AF45" s="69">
        <f t="shared" ref="AF45:AF70" si="115">IF(Z8&gt;0,(AF8/Z8)*100,0)</f>
        <v>60.578810598944386</v>
      </c>
      <c r="AH45" t="str">
        <f>L45</f>
        <v>11 Corporate managers and directors</v>
      </c>
      <c r="AI45" s="18">
        <f t="shared" ref="AI45:AM54" si="116">AI8/AI$35*100</f>
        <v>7.1047296402326721</v>
      </c>
      <c r="AJ45" s="18">
        <f t="shared" si="116"/>
        <v>7.9988237544003926</v>
      </c>
      <c r="AK45" s="18">
        <f t="shared" si="116"/>
        <v>8.2491355290240076</v>
      </c>
      <c r="AL45" s="18">
        <f t="shared" si="116"/>
        <v>7.4079772821945999</v>
      </c>
      <c r="AM45" s="18">
        <f t="shared" si="116"/>
        <v>7.3272297695734014</v>
      </c>
      <c r="AO45" s="68">
        <f t="shared" ref="AO45:AO70" si="117">IF(AK8&gt;0,(AO8/AK8)*100,0)</f>
        <v>-2.1343236224685431</v>
      </c>
      <c r="AP45" s="69">
        <f t="shared" ref="AP45:AP70" si="118">IF(AK8&gt;0,AP8/AK8*100,0)</f>
        <v>49.70022693868907</v>
      </c>
      <c r="AQ45" s="69">
        <f t="shared" ref="AQ45:AQ70" si="119">IF(AK8&gt;0,(AQ8/AK8)*100,0)</f>
        <v>47.565903316220528</v>
      </c>
      <c r="AS45" t="str">
        <f>W45</f>
        <v>11 Corporate managers and directors</v>
      </c>
      <c r="AT45" s="18">
        <f t="shared" ref="AT45:AX54" si="120">AT8/AT$35*100</f>
        <v>10.72368980508471</v>
      </c>
      <c r="AU45" s="18">
        <f t="shared" si="120"/>
        <v>11.472733704290542</v>
      </c>
      <c r="AV45" s="18">
        <f t="shared" si="120"/>
        <v>11.499598849221554</v>
      </c>
      <c r="AW45" s="18">
        <f t="shared" si="120"/>
        <v>9.692167135729898</v>
      </c>
      <c r="AX45" s="18">
        <f t="shared" si="120"/>
        <v>9.3903791051833192</v>
      </c>
      <c r="AZ45" s="68">
        <f t="shared" ref="AZ45:AZ70" si="121">IF(AV8&gt;0,(AZ8/AV8)*100,0)</f>
        <v>-4.5264093721754124</v>
      </c>
      <c r="BA45" s="69">
        <f t="shared" ref="BA45:BA70" si="122">IF(AV8&gt;0,BA8/AV8*100,0)</f>
        <v>48.490185822401749</v>
      </c>
      <c r="BB45" s="69">
        <f t="shared" ref="BB45:BB70" si="123">IF(AV8&gt;0,(BB8/AV8)*100,0)</f>
        <v>43.963776450226334</v>
      </c>
      <c r="BD45" t="str">
        <f>AH45</f>
        <v>11 Corporate managers and directors</v>
      </c>
      <c r="BE45" s="18">
        <f t="shared" ref="BE45:BI54" si="124">BE8/BE$35*100</f>
        <v>6.5466726030694105</v>
      </c>
      <c r="BF45" s="18">
        <f t="shared" si="124"/>
        <v>7.1431212795887671</v>
      </c>
      <c r="BG45" s="18">
        <f t="shared" si="124"/>
        <v>7.4836369513323691</v>
      </c>
      <c r="BH45" s="18">
        <f t="shared" si="124"/>
        <v>6.5587174357735476</v>
      </c>
      <c r="BI45" s="18">
        <f t="shared" si="124"/>
        <v>6.977317386159247</v>
      </c>
      <c r="BK45" s="68">
        <f t="shared" ref="BK45:BK70" si="125">IF(BG8&gt;0,(BK8/BG8)*100,0)</f>
        <v>-9.2420398290980774</v>
      </c>
      <c r="BL45" s="69">
        <f t="shared" ref="BL45:BL70" si="126">IF(BG8&gt;0,BL8/BG8*100,0)</f>
        <v>39.568870171631723</v>
      </c>
      <c r="BM45" s="69">
        <f t="shared" ref="BM45:BM70" si="127">IF(BG8&gt;0,(BM8/BG8)*100,0)</f>
        <v>30.326830342533643</v>
      </c>
      <c r="BO45" t="str">
        <f>AS45</f>
        <v>11 Corporate managers and directors</v>
      </c>
      <c r="BP45" s="18">
        <f t="shared" ref="BP45:BT54" si="128">BP8/BP$35*100</f>
        <v>5.400694760248494</v>
      </c>
      <c r="BQ45" s="18">
        <f t="shared" si="128"/>
        <v>6.0045163367285124</v>
      </c>
      <c r="BR45" s="18">
        <f t="shared" si="128"/>
        <v>6.1910973697614047</v>
      </c>
      <c r="BS45" s="18">
        <f t="shared" si="128"/>
        <v>5.4096528440180087</v>
      </c>
      <c r="BT45" s="18">
        <f t="shared" si="128"/>
        <v>5.3181189037663383</v>
      </c>
      <c r="BV45" s="68">
        <f t="shared" ref="BV45:BV70" si="129">IF(BR8&gt;0,(BV8/BR8)*100,0)</f>
        <v>-29.529063393526421</v>
      </c>
      <c r="BW45" s="69">
        <f t="shared" ref="BW45:BW70" si="130">IF(BR8&gt;0,BW8/BR8*100,0)</f>
        <v>36.684162870711987</v>
      </c>
      <c r="BX45" s="69">
        <f t="shared" ref="BX45:BX70" si="131">IF(BR8&gt;0,(BX8/BR8)*100,0)</f>
        <v>7.1550994771855612</v>
      </c>
      <c r="BZ45" t="str">
        <f>BD45</f>
        <v>11 Corporate managers and directors</v>
      </c>
      <c r="CA45" s="18">
        <f t="shared" ref="CA45:CE54" si="132">CA8/CA$35*100</f>
        <v>5.476177209968613</v>
      </c>
      <c r="CB45" s="18">
        <f t="shared" si="132"/>
        <v>6.0711630981171423</v>
      </c>
      <c r="CC45" s="18">
        <f t="shared" si="132"/>
        <v>6.8822852363476894</v>
      </c>
      <c r="CD45" s="18">
        <f t="shared" si="132"/>
        <v>6.7527698292732499</v>
      </c>
      <c r="CE45" s="18">
        <f t="shared" si="132"/>
        <v>7.7072555346846272</v>
      </c>
      <c r="CG45" s="68">
        <f t="shared" ref="CG45:CG70" si="133">IF(CC8&gt;0,(CG8/CC8)*100,0)</f>
        <v>-30.158959147756654</v>
      </c>
      <c r="CH45" s="69">
        <f t="shared" ref="CH45:CH70" si="134">IF(CC8&gt;0,CH8/CC8*100,0)</f>
        <v>36.62490358337957</v>
      </c>
      <c r="CI45" s="69">
        <f t="shared" ref="CI45:CI70" si="135">IF(CC8&gt;0,(CI8/CC8)*100,0)</f>
        <v>6.4659444356229185</v>
      </c>
      <c r="CK45" t="str">
        <f>BO45</f>
        <v>11 Corporate managers and directors</v>
      </c>
      <c r="CL45" s="18">
        <f t="shared" ref="CL45:CP54" si="136">CL8/CL$35*100</f>
        <v>3.0069468331739602</v>
      </c>
      <c r="CM45" s="18">
        <f t="shared" si="136"/>
        <v>3.6965090135519247</v>
      </c>
      <c r="CN45" s="18">
        <f t="shared" si="136"/>
        <v>3.8836239833859594</v>
      </c>
      <c r="CO45" s="18">
        <f t="shared" si="136"/>
        <v>4.4559299479412751</v>
      </c>
      <c r="CP45" s="18">
        <f t="shared" si="136"/>
        <v>5.716351827484055</v>
      </c>
      <c r="CR45" s="68">
        <f t="shared" ref="CR45:CR70" si="137">IF(CN8&gt;0,(CR8/CN8)*100,0)</f>
        <v>31.044266668371119</v>
      </c>
      <c r="CS45" s="69">
        <f t="shared" ref="CS45:CS70" si="138">IF(CN8&gt;0,CS8/CN8*100,0)</f>
        <v>34.291399200028359</v>
      </c>
      <c r="CT45" s="69">
        <f t="shared" ref="CT45:CT70" si="139">IF(CN8&gt;0,(CT8/CN8)*100,0)</f>
        <v>65.335665868399474</v>
      </c>
    </row>
    <row r="46" spans="1:98" x14ac:dyDescent="0.2">
      <c r="A46" t="str">
        <f t="shared" si="103"/>
        <v>12 Other managers and proprietors</v>
      </c>
      <c r="B46" s="18">
        <f t="shared" si="104"/>
        <v>3.0082708646084479</v>
      </c>
      <c r="C46" s="18">
        <f t="shared" si="104"/>
        <v>3.1629509218993594</v>
      </c>
      <c r="D46" s="18">
        <f t="shared" si="104"/>
        <v>2.9554780024137202</v>
      </c>
      <c r="E46" s="18">
        <f t="shared" si="104"/>
        <v>3.0112477731203167</v>
      </c>
      <c r="F46" s="18">
        <f t="shared" si="104"/>
        <v>3.2313589317737561</v>
      </c>
      <c r="H46" s="68">
        <f t="shared" si="105"/>
        <v>59.980925136180417</v>
      </c>
      <c r="I46" s="69">
        <f t="shared" si="106"/>
        <v>80.043545767263282</v>
      </c>
      <c r="J46" s="69">
        <f t="shared" si="107"/>
        <v>140.02447090344367</v>
      </c>
      <c r="L46" t="str">
        <f t="shared" ref="L46:L69" si="140">A46</f>
        <v>12 Other managers and proprietors</v>
      </c>
      <c r="M46" s="18">
        <f t="shared" si="108"/>
        <v>3.660632370444556</v>
      </c>
      <c r="N46" s="18">
        <f t="shared" si="108"/>
        <v>3.6625994761081873</v>
      </c>
      <c r="O46" s="18">
        <f t="shared" si="108"/>
        <v>3.6868407291161009</v>
      </c>
      <c r="P46" s="18">
        <f t="shared" si="108"/>
        <v>3.7278438549915012</v>
      </c>
      <c r="Q46" s="18">
        <f t="shared" si="108"/>
        <v>4.0282045474797332</v>
      </c>
      <c r="S46" s="68">
        <f t="shared" si="109"/>
        <v>59.884990157191886</v>
      </c>
      <c r="T46" s="69">
        <f t="shared" si="110"/>
        <v>78.449579513431303</v>
      </c>
      <c r="U46" s="69">
        <f t="shared" si="111"/>
        <v>138.33456967062318</v>
      </c>
      <c r="W46" t="str">
        <f t="shared" ref="W46:W69" si="141">A46</f>
        <v>12 Other managers and proprietors</v>
      </c>
      <c r="X46" s="18">
        <f t="shared" si="112"/>
        <v>4.0628618371891552</v>
      </c>
      <c r="Y46" s="18">
        <f t="shared" si="112"/>
        <v>4.0520965474708337</v>
      </c>
      <c r="Z46" s="18">
        <f t="shared" si="112"/>
        <v>3.923054677912865</v>
      </c>
      <c r="AA46" s="18">
        <f t="shared" si="112"/>
        <v>3.9387305219535067</v>
      </c>
      <c r="AB46" s="18">
        <f t="shared" si="112"/>
        <v>4.1498494247854936</v>
      </c>
      <c r="AD46" s="68">
        <f t="shared" si="113"/>
        <v>30.139850533502877</v>
      </c>
      <c r="AE46" s="69">
        <f t="shared" si="114"/>
        <v>72.376154357632842</v>
      </c>
      <c r="AF46" s="69">
        <f t="shared" si="115"/>
        <v>102.51600489113571</v>
      </c>
      <c r="AH46" t="str">
        <f t="shared" ref="AH46:AH69" si="142">L46</f>
        <v>12 Other managers and proprietors</v>
      </c>
      <c r="AI46" s="18">
        <f t="shared" si="116"/>
        <v>3.9528277776687042</v>
      </c>
      <c r="AJ46" s="18">
        <f t="shared" si="116"/>
        <v>4.3261494472453998</v>
      </c>
      <c r="AK46" s="18">
        <f t="shared" si="116"/>
        <v>4.4780166513558299</v>
      </c>
      <c r="AL46" s="18">
        <f t="shared" si="116"/>
        <v>4.5586119401584222</v>
      </c>
      <c r="AM46" s="18">
        <f t="shared" si="116"/>
        <v>5.06016213874108</v>
      </c>
      <c r="AO46" s="68">
        <f t="shared" si="117"/>
        <v>24.502410248120075</v>
      </c>
      <c r="AP46" s="69">
        <f t="shared" si="118"/>
        <v>70.227100625565015</v>
      </c>
      <c r="AQ46" s="69">
        <f t="shared" si="119"/>
        <v>94.729510873685086</v>
      </c>
      <c r="AS46" t="str">
        <f t="shared" ref="AS46:AS69" si="143">W46</f>
        <v>12 Other managers and proprietors</v>
      </c>
      <c r="AT46" s="18">
        <f t="shared" si="120"/>
        <v>4.661957194512885</v>
      </c>
      <c r="AU46" s="18">
        <f t="shared" si="120"/>
        <v>4.5767485147014426</v>
      </c>
      <c r="AV46" s="18">
        <f t="shared" si="120"/>
        <v>4.5231613600975784</v>
      </c>
      <c r="AW46" s="18">
        <f t="shared" si="120"/>
        <v>4.7326540616656443</v>
      </c>
      <c r="AX46" s="18">
        <f t="shared" si="120"/>
        <v>4.9126072771411771</v>
      </c>
      <c r="AZ46" s="68">
        <f t="shared" si="121"/>
        <v>26.985106373255562</v>
      </c>
      <c r="BA46" s="69">
        <f t="shared" si="122"/>
        <v>68.153102574920283</v>
      </c>
      <c r="BB46" s="69">
        <f t="shared" si="123"/>
        <v>95.13820894817583</v>
      </c>
      <c r="BD46" t="str">
        <f t="shared" ref="BD46:BD69" si="144">AH46</f>
        <v>12 Other managers and proprietors</v>
      </c>
      <c r="BE46" s="18">
        <f t="shared" si="124"/>
        <v>3.2984898226839787</v>
      </c>
      <c r="BF46" s="18">
        <f t="shared" si="124"/>
        <v>3.0390174247102442</v>
      </c>
      <c r="BG46" s="18">
        <f t="shared" si="124"/>
        <v>3.095475522343182</v>
      </c>
      <c r="BH46" s="18">
        <f t="shared" si="124"/>
        <v>2.9953130702157611</v>
      </c>
      <c r="BI46" s="18">
        <f t="shared" si="124"/>
        <v>3.1012385110624501</v>
      </c>
      <c r="BK46" s="68">
        <f t="shared" si="125"/>
        <v>-2.4748217994360342</v>
      </c>
      <c r="BL46" s="69">
        <f t="shared" si="126"/>
        <v>46.32992070371342</v>
      </c>
      <c r="BM46" s="69">
        <f t="shared" si="127"/>
        <v>43.855098904277384</v>
      </c>
      <c r="BO46" t="str">
        <f t="shared" ref="BO46:BO69" si="145">AS46</f>
        <v>12 Other managers and proprietors</v>
      </c>
      <c r="BP46" s="18">
        <f t="shared" si="128"/>
        <v>3.349152184900456</v>
      </c>
      <c r="BQ46" s="18">
        <f t="shared" si="128"/>
        <v>3.3301202611188776</v>
      </c>
      <c r="BR46" s="18">
        <f t="shared" si="128"/>
        <v>3.4576837955791735</v>
      </c>
      <c r="BS46" s="18">
        <f t="shared" si="128"/>
        <v>3.6350184087092612</v>
      </c>
      <c r="BT46" s="18">
        <f t="shared" si="128"/>
        <v>4.1435093168448036</v>
      </c>
      <c r="BV46" s="68">
        <f t="shared" si="129"/>
        <v>-1.6888718226146495</v>
      </c>
      <c r="BW46" s="69">
        <f t="shared" si="130"/>
        <v>53.422971716050306</v>
      </c>
      <c r="BX46" s="69">
        <f t="shared" si="131"/>
        <v>51.734099893435662</v>
      </c>
      <c r="BZ46" t="str">
        <f t="shared" ref="BZ46:BZ69" si="146">BD46</f>
        <v>12 Other managers and proprietors</v>
      </c>
      <c r="CA46" s="18">
        <f t="shared" si="132"/>
        <v>3.1357096027243125</v>
      </c>
      <c r="CB46" s="18">
        <f t="shared" si="132"/>
        <v>3.1315250140413253</v>
      </c>
      <c r="CC46" s="18">
        <f t="shared" si="132"/>
        <v>3.1071551402625044</v>
      </c>
      <c r="CD46" s="18">
        <f t="shared" si="132"/>
        <v>3.3547005496318096</v>
      </c>
      <c r="CE46" s="18">
        <f t="shared" si="132"/>
        <v>3.8232504866425034</v>
      </c>
      <c r="CG46" s="68">
        <f t="shared" si="133"/>
        <v>-23.261478560794949</v>
      </c>
      <c r="CH46" s="69">
        <f t="shared" si="134"/>
        <v>41.28634789631132</v>
      </c>
      <c r="CI46" s="69">
        <f t="shared" si="135"/>
        <v>18.024869335516371</v>
      </c>
      <c r="CK46" t="str">
        <f t="shared" ref="CK46:CK69" si="147">BO46</f>
        <v>12 Other managers and proprietors</v>
      </c>
      <c r="CL46" s="18">
        <f t="shared" si="136"/>
        <v>3.1432047950109996</v>
      </c>
      <c r="CM46" s="18">
        <f t="shared" si="136"/>
        <v>3.1771507451235146</v>
      </c>
      <c r="CN46" s="18">
        <f t="shared" si="136"/>
        <v>3.1649655530027321</v>
      </c>
      <c r="CO46" s="18">
        <f t="shared" si="136"/>
        <v>3.9868007430271066</v>
      </c>
      <c r="CP46" s="18">
        <f t="shared" si="136"/>
        <v>5.286152241432867</v>
      </c>
      <c r="CR46" s="68">
        <f t="shared" si="137"/>
        <v>48.698616430359245</v>
      </c>
      <c r="CS46" s="69">
        <f t="shared" si="138"/>
        <v>42.223460449692993</v>
      </c>
      <c r="CT46" s="69">
        <f t="shared" si="139"/>
        <v>90.922076880052231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20.372906079314355</v>
      </c>
      <c r="C47" s="18">
        <f t="shared" si="104"/>
        <v>20.690963909804086</v>
      </c>
      <c r="D47" s="18">
        <f t="shared" si="104"/>
        <v>20.439619391274043</v>
      </c>
      <c r="E47" s="18">
        <f t="shared" si="104"/>
        <v>22.538101184745251</v>
      </c>
      <c r="F47" s="18">
        <f t="shared" si="104"/>
        <v>22.747104624142779</v>
      </c>
      <c r="H47" s="68">
        <f t="shared" si="105"/>
        <v>62.841110229693363</v>
      </c>
      <c r="I47" s="69">
        <f t="shared" si="106"/>
        <v>52.500065462299375</v>
      </c>
      <c r="J47" s="69">
        <f t="shared" si="107"/>
        <v>115.34117569199273</v>
      </c>
      <c r="L47" t="str">
        <f t="shared" si="140"/>
        <v>21 Science, research, engineering and technology professionals</v>
      </c>
      <c r="M47" s="18">
        <f t="shared" si="108"/>
        <v>11.252882908876414</v>
      </c>
      <c r="N47" s="18">
        <f t="shared" si="108"/>
        <v>11.321969252970948</v>
      </c>
      <c r="O47" s="18">
        <f t="shared" si="108"/>
        <v>11.922058774143478</v>
      </c>
      <c r="P47" s="18">
        <f t="shared" si="108"/>
        <v>14.108303008787582</v>
      </c>
      <c r="Q47" s="18">
        <f t="shared" si="108"/>
        <v>14.894170379247321</v>
      </c>
      <c r="S47" s="68">
        <f t="shared" si="109"/>
        <v>82.816594536680199</v>
      </c>
      <c r="T47" s="69">
        <f t="shared" si="110"/>
        <v>60.292553344999234</v>
      </c>
      <c r="U47" s="69">
        <f t="shared" si="111"/>
        <v>143.10914788167943</v>
      </c>
      <c r="W47" t="str">
        <f t="shared" si="141"/>
        <v>21 Science, research, engineering and technology professionals</v>
      </c>
      <c r="X47" s="18">
        <f t="shared" si="112"/>
        <v>10.27376550427628</v>
      </c>
      <c r="Y47" s="18">
        <f t="shared" si="112"/>
        <v>9.9259353352867912</v>
      </c>
      <c r="Z47" s="18">
        <f t="shared" si="112"/>
        <v>9.9198866815909366</v>
      </c>
      <c r="AA47" s="18">
        <f t="shared" si="112"/>
        <v>11.214744543678005</v>
      </c>
      <c r="AB47" s="18">
        <f t="shared" si="112"/>
        <v>10.593759473067852</v>
      </c>
      <c r="AD47" s="68">
        <f t="shared" si="113"/>
        <v>31.384981156321089</v>
      </c>
      <c r="AE47" s="69">
        <f t="shared" si="114"/>
        <v>49.287375958468672</v>
      </c>
      <c r="AF47" s="69">
        <f t="shared" si="115"/>
        <v>80.672357114789762</v>
      </c>
      <c r="AH47" t="str">
        <f t="shared" si="142"/>
        <v>21 Science, research, engineering and technology professionals</v>
      </c>
      <c r="AI47" s="18">
        <f t="shared" si="116"/>
        <v>3.6229034740807049</v>
      </c>
      <c r="AJ47" s="18">
        <f t="shared" si="116"/>
        <v>3.6859091207122447</v>
      </c>
      <c r="AK47" s="18">
        <f t="shared" si="116"/>
        <v>3.9026781515444551</v>
      </c>
      <c r="AL47" s="18">
        <f t="shared" si="116"/>
        <v>4.7632918070449382</v>
      </c>
      <c r="AM47" s="18">
        <f t="shared" si="116"/>
        <v>4.9999821042532524</v>
      </c>
      <c r="AO47" s="68">
        <f t="shared" si="117"/>
        <v>41.157755187148723</v>
      </c>
      <c r="AP47" s="69">
        <f t="shared" si="118"/>
        <v>49.839669199774889</v>
      </c>
      <c r="AQ47" s="69">
        <f t="shared" si="119"/>
        <v>90.997424386923626</v>
      </c>
      <c r="AS47" t="str">
        <f t="shared" si="143"/>
        <v>21 Science, research, engineering and technology professionals</v>
      </c>
      <c r="AT47" s="18">
        <f t="shared" si="120"/>
        <v>9.4000924482989436</v>
      </c>
      <c r="AU47" s="18">
        <f t="shared" si="120"/>
        <v>9.2470690444600638</v>
      </c>
      <c r="AV47" s="18">
        <f t="shared" si="120"/>
        <v>9.2190032220132156</v>
      </c>
      <c r="AW47" s="18">
        <f t="shared" si="120"/>
        <v>9.7584979213393463</v>
      </c>
      <c r="AX47" s="18">
        <f t="shared" si="120"/>
        <v>8.7012566845962027</v>
      </c>
      <c r="AZ47" s="68">
        <f t="shared" si="121"/>
        <v>10.352159065550591</v>
      </c>
      <c r="BA47" s="69">
        <f t="shared" si="122"/>
        <v>40.133376402618218</v>
      </c>
      <c r="BB47" s="69">
        <f t="shared" si="123"/>
        <v>50.485535468168806</v>
      </c>
      <c r="BD47" t="str">
        <f t="shared" si="144"/>
        <v>21 Science, research, engineering and technology professionals</v>
      </c>
      <c r="BE47" s="18">
        <f t="shared" si="124"/>
        <v>3.5007924361820528</v>
      </c>
      <c r="BF47" s="18">
        <f t="shared" si="124"/>
        <v>3.5463825037850198</v>
      </c>
      <c r="BG47" s="18">
        <f t="shared" si="124"/>
        <v>3.757754093693773</v>
      </c>
      <c r="BH47" s="18">
        <f t="shared" si="124"/>
        <v>4.2562464872911727</v>
      </c>
      <c r="BI47" s="18">
        <f t="shared" si="124"/>
        <v>4.2314666380970412</v>
      </c>
      <c r="BK47" s="68">
        <f t="shared" si="125"/>
        <v>9.6153873463013131</v>
      </c>
      <c r="BL47" s="69">
        <f t="shared" si="126"/>
        <v>31.249987632880128</v>
      </c>
      <c r="BM47" s="69">
        <f t="shared" si="127"/>
        <v>40.865374979181439</v>
      </c>
      <c r="BO47" t="str">
        <f t="shared" si="145"/>
        <v>21 Science, research, engineering and technology professionals</v>
      </c>
      <c r="BP47" s="18">
        <f t="shared" si="128"/>
        <v>2.6165651553827542</v>
      </c>
      <c r="BQ47" s="18">
        <f t="shared" si="128"/>
        <v>2.8192836878714451</v>
      </c>
      <c r="BR47" s="18">
        <f t="shared" si="128"/>
        <v>2.9607116339145407</v>
      </c>
      <c r="BS47" s="18">
        <f t="shared" si="128"/>
        <v>3.5703484911621697</v>
      </c>
      <c r="BT47" s="18">
        <f t="shared" si="128"/>
        <v>3.8820581577710787</v>
      </c>
      <c r="BV47" s="68">
        <f t="shared" si="129"/>
        <v>7.5686112933043281</v>
      </c>
      <c r="BW47" s="69">
        <f t="shared" si="130"/>
        <v>36.844445271336809</v>
      </c>
      <c r="BX47" s="69">
        <f t="shared" si="131"/>
        <v>44.413056564641131</v>
      </c>
      <c r="BZ47" t="str">
        <f t="shared" si="146"/>
        <v>21 Science, research, engineering and technology professionals</v>
      </c>
      <c r="CA47" s="18">
        <f t="shared" si="132"/>
        <v>2.433839396772385</v>
      </c>
      <c r="CB47" s="18">
        <f t="shared" si="132"/>
        <v>2.4845423709524805</v>
      </c>
      <c r="CC47" s="18">
        <f t="shared" si="132"/>
        <v>2.7617574360392272</v>
      </c>
      <c r="CD47" s="18">
        <f t="shared" si="132"/>
        <v>3.607060201257569</v>
      </c>
      <c r="CE47" s="18">
        <f t="shared" si="132"/>
        <v>3.5799071231412452</v>
      </c>
      <c r="CG47" s="68">
        <f t="shared" si="133"/>
        <v>-19.159341909364308</v>
      </c>
      <c r="CH47" s="69">
        <f t="shared" si="134"/>
        <v>31.662782128044803</v>
      </c>
      <c r="CI47" s="69">
        <f t="shared" si="135"/>
        <v>12.503440218680495</v>
      </c>
      <c r="CK47" t="str">
        <f t="shared" si="147"/>
        <v>21 Science, research, engineering and technology professionals</v>
      </c>
      <c r="CL47" s="18">
        <f t="shared" si="136"/>
        <v>1.4679125433561135</v>
      </c>
      <c r="CM47" s="18">
        <f t="shared" si="136"/>
        <v>1.9037547729582265</v>
      </c>
      <c r="CN47" s="18">
        <f t="shared" si="136"/>
        <v>2.1917101492179452</v>
      </c>
      <c r="CO47" s="18">
        <f t="shared" si="136"/>
        <v>3.8878021975114434</v>
      </c>
      <c r="CP47" s="18">
        <f t="shared" si="136"/>
        <v>5.9830756761214534</v>
      </c>
      <c r="CR47" s="68">
        <f t="shared" si="137"/>
        <v>143.0399268476545</v>
      </c>
      <c r="CS47" s="69">
        <f t="shared" si="138"/>
        <v>52.461470532562096</v>
      </c>
      <c r="CT47" s="69">
        <f t="shared" si="139"/>
        <v>195.50139738021659</v>
      </c>
    </row>
    <row r="48" spans="1:98" x14ac:dyDescent="0.2">
      <c r="A48" t="str">
        <f t="shared" si="103"/>
        <v>22 Health professionals</v>
      </c>
      <c r="B48" s="18">
        <f t="shared" si="104"/>
        <v>15.431651347165426</v>
      </c>
      <c r="C48" s="18">
        <f t="shared" si="104"/>
        <v>16.727667103408187</v>
      </c>
      <c r="D48" s="18">
        <f t="shared" si="104"/>
        <v>16.383037425223087</v>
      </c>
      <c r="E48" s="18">
        <f t="shared" si="104"/>
        <v>16.362964886379881</v>
      </c>
      <c r="F48" s="18">
        <f t="shared" si="104"/>
        <v>15.580449412093344</v>
      </c>
      <c r="H48" s="68">
        <f t="shared" si="105"/>
        <v>39.154191143845793</v>
      </c>
      <c r="I48" s="69">
        <f t="shared" si="106"/>
        <v>61.516768218083463</v>
      </c>
      <c r="J48" s="69">
        <f t="shared" si="107"/>
        <v>100.67095936192926</v>
      </c>
      <c r="L48" t="str">
        <f t="shared" si="140"/>
        <v>22 Health professionals</v>
      </c>
      <c r="M48" s="18">
        <f t="shared" si="108"/>
        <v>6.6787631302700765</v>
      </c>
      <c r="N48" s="18">
        <f t="shared" si="108"/>
        <v>7.2533440431011194</v>
      </c>
      <c r="O48" s="18">
        <f t="shared" si="108"/>
        <v>7.1031616757324283</v>
      </c>
      <c r="P48" s="18">
        <f t="shared" si="108"/>
        <v>6.6586634190258289</v>
      </c>
      <c r="Q48" s="18">
        <f t="shared" si="108"/>
        <v>6.0826073999080048</v>
      </c>
      <c r="S48" s="68">
        <f t="shared" si="109"/>
        <v>25.310840182491027</v>
      </c>
      <c r="T48" s="69">
        <f t="shared" si="110"/>
        <v>61.393826552562913</v>
      </c>
      <c r="U48" s="69">
        <f t="shared" si="111"/>
        <v>86.704666735053934</v>
      </c>
      <c r="W48" t="str">
        <f t="shared" si="141"/>
        <v>22 Health professionals</v>
      </c>
      <c r="X48" s="18">
        <f t="shared" si="112"/>
        <v>6.9619723202719701</v>
      </c>
      <c r="Y48" s="18">
        <f t="shared" si="112"/>
        <v>7.6046741340748669</v>
      </c>
      <c r="Z48" s="18">
        <f t="shared" si="112"/>
        <v>7.5447481840167754</v>
      </c>
      <c r="AA48" s="18">
        <f t="shared" si="112"/>
        <v>7.0421207520386222</v>
      </c>
      <c r="AB48" s="18">
        <f t="shared" si="112"/>
        <v>6.5340587572617155</v>
      </c>
      <c r="AD48" s="68">
        <f t="shared" si="113"/>
        <v>6.5468494436665834</v>
      </c>
      <c r="AE48" s="69">
        <f t="shared" si="114"/>
        <v>58.194872763843598</v>
      </c>
      <c r="AF48" s="69">
        <f t="shared" si="115"/>
        <v>64.741722207510179</v>
      </c>
      <c r="AH48" t="str">
        <f t="shared" si="142"/>
        <v>22 Health professionals</v>
      </c>
      <c r="AI48" s="18">
        <f t="shared" si="116"/>
        <v>12.050546833944273</v>
      </c>
      <c r="AJ48" s="18">
        <f t="shared" si="116"/>
        <v>9.6183166726504332</v>
      </c>
      <c r="AK48" s="18">
        <f t="shared" si="116"/>
        <v>8.585816653609422</v>
      </c>
      <c r="AL48" s="18">
        <f t="shared" si="116"/>
        <v>4.6012709663437619</v>
      </c>
      <c r="AM48" s="18">
        <f t="shared" si="116"/>
        <v>1.5910466905495499</v>
      </c>
      <c r="AO48" s="68">
        <f t="shared" si="117"/>
        <v>-79.582604340225856</v>
      </c>
      <c r="AP48" s="69">
        <f t="shared" si="118"/>
        <v>18.051016665410209</v>
      </c>
      <c r="AQ48" s="69">
        <f t="shared" si="119"/>
        <v>-61.531587674815647</v>
      </c>
      <c r="AS48" t="str">
        <f t="shared" si="143"/>
        <v>22 Health professionals</v>
      </c>
      <c r="AT48" s="18">
        <f t="shared" si="120"/>
        <v>1.7315540432950323</v>
      </c>
      <c r="AU48" s="18">
        <f t="shared" si="120"/>
        <v>1.82469346162903</v>
      </c>
      <c r="AV48" s="18">
        <f t="shared" si="120"/>
        <v>2.0383949773796326</v>
      </c>
      <c r="AW48" s="18">
        <f t="shared" si="120"/>
        <v>2.0082854820721798</v>
      </c>
      <c r="AX48" s="18">
        <f t="shared" si="120"/>
        <v>1.9009095593802408</v>
      </c>
      <c r="AZ48" s="68">
        <f t="shared" si="121"/>
        <v>9.0324912203808427</v>
      </c>
      <c r="BA48" s="69">
        <f t="shared" si="122"/>
        <v>53.412869189219045</v>
      </c>
      <c r="BB48" s="69">
        <f t="shared" si="123"/>
        <v>62.445360409599878</v>
      </c>
      <c r="BD48" t="str">
        <f t="shared" si="144"/>
        <v>22 Health professionals</v>
      </c>
      <c r="BE48" s="18">
        <f t="shared" si="124"/>
        <v>1.7328490940058519</v>
      </c>
      <c r="BF48" s="18">
        <f t="shared" si="124"/>
        <v>2.1097707123760174</v>
      </c>
      <c r="BG48" s="18">
        <f t="shared" si="124"/>
        <v>2.2035121676315055</v>
      </c>
      <c r="BH48" s="18">
        <f t="shared" si="124"/>
        <v>2.2452998391921191</v>
      </c>
      <c r="BI48" s="18">
        <f t="shared" si="124"/>
        <v>2.4436849887103729</v>
      </c>
      <c r="BK48" s="68">
        <f t="shared" si="125"/>
        <v>7.9539968987657375</v>
      </c>
      <c r="BL48" s="69">
        <f t="shared" si="126"/>
        <v>58.383340423011099</v>
      </c>
      <c r="BM48" s="69">
        <f t="shared" si="127"/>
        <v>66.337337321776829</v>
      </c>
      <c r="BO48" t="str">
        <f t="shared" si="145"/>
        <v>22 Health professionals</v>
      </c>
      <c r="BP48" s="18">
        <f t="shared" si="128"/>
        <v>1.3137096142675482</v>
      </c>
      <c r="BQ48" s="18">
        <f t="shared" si="128"/>
        <v>1.4632159119867301</v>
      </c>
      <c r="BR48" s="18">
        <f t="shared" si="128"/>
        <v>1.6071745264397179</v>
      </c>
      <c r="BS48" s="18">
        <f t="shared" si="128"/>
        <v>1.5999444107247993</v>
      </c>
      <c r="BT48" s="18">
        <f t="shared" si="128"/>
        <v>1.5229769862337355</v>
      </c>
      <c r="BV48" s="68">
        <f t="shared" si="129"/>
        <v>-22.259033556592762</v>
      </c>
      <c r="BW48" s="69">
        <f t="shared" si="130"/>
        <v>42.809134860582262</v>
      </c>
      <c r="BX48" s="69">
        <f t="shared" si="131"/>
        <v>20.5501013039895</v>
      </c>
      <c r="BZ48" t="str">
        <f t="shared" si="146"/>
        <v>22 Health professionals</v>
      </c>
      <c r="CA48" s="18">
        <f t="shared" si="132"/>
        <v>1.1539975172449357</v>
      </c>
      <c r="CB48" s="18">
        <f t="shared" si="132"/>
        <v>1.5133755526659487</v>
      </c>
      <c r="CC48" s="18">
        <f t="shared" si="132"/>
        <v>1.4350264973450926</v>
      </c>
      <c r="CD48" s="18">
        <f t="shared" si="132"/>
        <v>1.5444235988729362</v>
      </c>
      <c r="CE48" s="18">
        <f t="shared" si="132"/>
        <v>1.5098996697290585</v>
      </c>
      <c r="CG48" s="68">
        <f t="shared" si="133"/>
        <v>-34.380671372908481</v>
      </c>
      <c r="CH48" s="69">
        <f t="shared" si="134"/>
        <v>38.479814657408411</v>
      </c>
      <c r="CI48" s="69">
        <f t="shared" si="135"/>
        <v>4.0991432844999354</v>
      </c>
      <c r="CK48" t="str">
        <f t="shared" si="147"/>
        <v>22 Health professionals</v>
      </c>
      <c r="CL48" s="18">
        <f t="shared" si="136"/>
        <v>0.33937998174757467</v>
      </c>
      <c r="CM48" s="18">
        <f t="shared" si="136"/>
        <v>0.55738823483300515</v>
      </c>
      <c r="CN48" s="18">
        <f t="shared" si="136"/>
        <v>0.6637560077389395</v>
      </c>
      <c r="CO48" s="18">
        <f t="shared" si="136"/>
        <v>0.99400412692314621</v>
      </c>
      <c r="CP48" s="18">
        <f t="shared" si="136"/>
        <v>1.815086170625303</v>
      </c>
      <c r="CR48" s="68">
        <f t="shared" si="137"/>
        <v>143.458550187573</v>
      </c>
      <c r="CS48" s="69">
        <f t="shared" si="138"/>
        <v>61.38693409074375</v>
      </c>
      <c r="CT48" s="69">
        <f t="shared" si="139"/>
        <v>204.84548427831677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26.609687066208675</v>
      </c>
      <c r="C49" s="18">
        <f t="shared" si="104"/>
        <v>24.791948564941141</v>
      </c>
      <c r="D49" s="18">
        <f t="shared" si="104"/>
        <v>24.276396583845148</v>
      </c>
      <c r="E49" s="18">
        <f t="shared" si="104"/>
        <v>22.356448779172624</v>
      </c>
      <c r="F49" s="18">
        <f t="shared" si="104"/>
        <v>20.471886788726728</v>
      </c>
      <c r="H49" s="68">
        <f t="shared" si="105"/>
        <v>23.391255063147884</v>
      </c>
      <c r="I49" s="69">
        <f t="shared" si="106"/>
        <v>56.655990705197908</v>
      </c>
      <c r="J49" s="69">
        <f t="shared" si="107"/>
        <v>80.047245768345803</v>
      </c>
      <c r="L49" t="str">
        <f t="shared" si="140"/>
        <v>23 Teaching and other educational professionals</v>
      </c>
      <c r="M49" s="18">
        <f t="shared" si="108"/>
        <v>21.303804420414728</v>
      </c>
      <c r="N49" s="18">
        <f t="shared" si="108"/>
        <v>20.223126339245312</v>
      </c>
      <c r="O49" s="18">
        <f t="shared" si="108"/>
        <v>19.308656876336045</v>
      </c>
      <c r="P49" s="18">
        <f t="shared" si="108"/>
        <v>17.632576846664424</v>
      </c>
      <c r="Q49" s="18">
        <f t="shared" si="108"/>
        <v>15.848980379000588</v>
      </c>
      <c r="S49" s="68">
        <f t="shared" si="109"/>
        <v>20.115711578162841</v>
      </c>
      <c r="T49" s="69">
        <f t="shared" si="110"/>
        <v>58.705089255758594</v>
      </c>
      <c r="U49" s="69">
        <f t="shared" si="111"/>
        <v>78.820800833921439</v>
      </c>
      <c r="W49" t="str">
        <f t="shared" si="141"/>
        <v>23 Teaching and other educational professionals</v>
      </c>
      <c r="X49" s="18">
        <f t="shared" si="112"/>
        <v>7.2502428652745339</v>
      </c>
      <c r="Y49" s="18">
        <f t="shared" si="112"/>
        <v>6.1286295378137146</v>
      </c>
      <c r="Z49" s="18">
        <f t="shared" si="112"/>
        <v>6.0356106531605835</v>
      </c>
      <c r="AA49" s="18">
        <f t="shared" si="112"/>
        <v>4.6502007222398936</v>
      </c>
      <c r="AB49" s="18">
        <f t="shared" si="112"/>
        <v>3.4697758109753631</v>
      </c>
      <c r="AD49" s="68">
        <f t="shared" si="113"/>
        <v>-29.27344175143266</v>
      </c>
      <c r="AE49" s="69">
        <f t="shared" si="114"/>
        <v>41.798778285009796</v>
      </c>
      <c r="AF49" s="69">
        <f t="shared" si="115"/>
        <v>12.525336533577139</v>
      </c>
      <c r="AH49" t="str">
        <f t="shared" si="142"/>
        <v>23 Teaching and other educational professionals</v>
      </c>
      <c r="AI49" s="18">
        <f t="shared" si="116"/>
        <v>3.181898505959238</v>
      </c>
      <c r="AJ49" s="18">
        <f t="shared" si="116"/>
        <v>1.8925192304544214</v>
      </c>
      <c r="AK49" s="18">
        <f t="shared" si="116"/>
        <v>1.6790293253944519</v>
      </c>
      <c r="AL49" s="18">
        <f t="shared" si="116"/>
        <v>1.0076045993147718</v>
      </c>
      <c r="AM49" s="18">
        <f t="shared" si="116"/>
        <v>0.92436691900158208</v>
      </c>
      <c r="AO49" s="68">
        <f t="shared" si="117"/>
        <v>-39.342411071437006</v>
      </c>
      <c r="AP49" s="69">
        <f t="shared" si="118"/>
        <v>19.505564145919852</v>
      </c>
      <c r="AQ49" s="69">
        <f t="shared" si="119"/>
        <v>-19.836846925517154</v>
      </c>
      <c r="AS49" t="str">
        <f t="shared" si="143"/>
        <v>23 Teaching and other educational professionals</v>
      </c>
      <c r="AT49" s="18">
        <f t="shared" si="120"/>
        <v>0.9091484739601875</v>
      </c>
      <c r="AU49" s="18">
        <f t="shared" si="120"/>
        <v>0.83523892255779575</v>
      </c>
      <c r="AV49" s="18">
        <f t="shared" si="120"/>
        <v>0.84946974979489553</v>
      </c>
      <c r="AW49" s="18">
        <f t="shared" si="120"/>
        <v>0.6728843212216038</v>
      </c>
      <c r="AX49" s="18">
        <f t="shared" si="120"/>
        <v>0.54600406390976663</v>
      </c>
      <c r="AZ49" s="68">
        <f t="shared" si="121"/>
        <v>-24.849689687988242</v>
      </c>
      <c r="BA49" s="69">
        <f t="shared" si="122"/>
        <v>39.598739632963223</v>
      </c>
      <c r="BB49" s="69">
        <f t="shared" si="123"/>
        <v>14.749049944974976</v>
      </c>
      <c r="BD49" t="str">
        <f t="shared" si="144"/>
        <v>23 Teaching and other educational professionals</v>
      </c>
      <c r="BE49" s="18">
        <f t="shared" si="124"/>
        <v>0.86298393267961404</v>
      </c>
      <c r="BF49" s="18">
        <f t="shared" si="124"/>
        <v>0.85081435354571366</v>
      </c>
      <c r="BG49" s="18">
        <f t="shared" si="124"/>
        <v>0.92468763960448319</v>
      </c>
      <c r="BH49" s="18">
        <f t="shared" si="124"/>
        <v>0.89195776096125201</v>
      </c>
      <c r="BI49" s="18">
        <f t="shared" si="124"/>
        <v>1.0598310894530081</v>
      </c>
      <c r="BK49" s="68">
        <f t="shared" si="125"/>
        <v>11.57080356676758</v>
      </c>
      <c r="BL49" s="69">
        <f t="shared" si="126"/>
        <v>41.751189929005186</v>
      </c>
      <c r="BM49" s="69">
        <f t="shared" si="127"/>
        <v>53.321993495772759</v>
      </c>
      <c r="BO49" t="str">
        <f t="shared" si="145"/>
        <v>23 Teaching and other educational professionals</v>
      </c>
      <c r="BP49" s="18">
        <f t="shared" si="128"/>
        <v>0.73820055328732936</v>
      </c>
      <c r="BQ49" s="18">
        <f t="shared" si="128"/>
        <v>0.72242840680338316</v>
      </c>
      <c r="BR49" s="18">
        <f t="shared" si="128"/>
        <v>0.80256808892690668</v>
      </c>
      <c r="BS49" s="18">
        <f t="shared" si="128"/>
        <v>0.7362518612878336</v>
      </c>
      <c r="BT49" s="18">
        <f t="shared" si="128"/>
        <v>0.79694875648001584</v>
      </c>
      <c r="BV49" s="68">
        <f t="shared" si="129"/>
        <v>-18.535547240890722</v>
      </c>
      <c r="BW49" s="69">
        <f t="shared" si="130"/>
        <v>39.740239745378162</v>
      </c>
      <c r="BX49" s="69">
        <f t="shared" si="131"/>
        <v>21.20469250448744</v>
      </c>
      <c r="BZ49" t="str">
        <f t="shared" si="146"/>
        <v>23 Teaching and other educational professionals</v>
      </c>
      <c r="CA49" s="18">
        <f t="shared" si="132"/>
        <v>0.71370110550524213</v>
      </c>
      <c r="CB49" s="18">
        <f t="shared" si="132"/>
        <v>0.76714955158128595</v>
      </c>
      <c r="CC49" s="18">
        <f t="shared" si="132"/>
        <v>0.8334441702855917</v>
      </c>
      <c r="CD49" s="18">
        <f t="shared" si="132"/>
        <v>0.91374831896374464</v>
      </c>
      <c r="CE49" s="18">
        <f t="shared" si="132"/>
        <v>1.13994349041349</v>
      </c>
      <c r="CG49" s="68">
        <f t="shared" si="133"/>
        <v>-14.699726717266023</v>
      </c>
      <c r="CH49" s="69">
        <f t="shared" si="134"/>
        <v>41.523026624039012</v>
      </c>
      <c r="CI49" s="69">
        <f t="shared" si="135"/>
        <v>26.823299906772984</v>
      </c>
      <c r="CK49" t="str">
        <f t="shared" si="147"/>
        <v>23 Teaching and other educational professionals</v>
      </c>
      <c r="CL49" s="18">
        <f t="shared" si="136"/>
        <v>0.34573708293937666</v>
      </c>
      <c r="CM49" s="18">
        <f t="shared" si="136"/>
        <v>0.46235943530850854</v>
      </c>
      <c r="CN49" s="18">
        <f t="shared" si="136"/>
        <v>0.58909782089385154</v>
      </c>
      <c r="CO49" s="18">
        <f t="shared" si="136"/>
        <v>0.78429504877211231</v>
      </c>
      <c r="CP49" s="18">
        <f t="shared" si="136"/>
        <v>1.0570803625392744</v>
      </c>
      <c r="CR49" s="68">
        <f t="shared" si="137"/>
        <v>59.755874641008276</v>
      </c>
      <c r="CS49" s="69">
        <f t="shared" si="138"/>
        <v>46.048004849598776</v>
      </c>
      <c r="CT49" s="69">
        <f t="shared" si="139"/>
        <v>105.80387949060706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7.6189424365559271</v>
      </c>
      <c r="C50" s="18">
        <f t="shared" si="104"/>
        <v>7.8158807436522784</v>
      </c>
      <c r="D50" s="18">
        <f t="shared" si="104"/>
        <v>8.3617917104003379</v>
      </c>
      <c r="E50" s="18">
        <f t="shared" si="104"/>
        <v>8.5041244727042518</v>
      </c>
      <c r="F50" s="18">
        <f t="shared" si="104"/>
        <v>8.9359712562192115</v>
      </c>
      <c r="H50" s="68">
        <f t="shared" si="105"/>
        <v>56.369897671928349</v>
      </c>
      <c r="I50" s="69">
        <f t="shared" si="106"/>
        <v>63.595916622535178</v>
      </c>
      <c r="J50" s="69">
        <f t="shared" si="107"/>
        <v>119.96581429446354</v>
      </c>
      <c r="L50" t="str">
        <f t="shared" si="140"/>
        <v>24 Business, media and public service professionals</v>
      </c>
      <c r="M50" s="18">
        <f t="shared" si="108"/>
        <v>13.32983856973712</v>
      </c>
      <c r="N50" s="18">
        <f t="shared" si="108"/>
        <v>13.830778173632771</v>
      </c>
      <c r="O50" s="18">
        <f t="shared" si="108"/>
        <v>14.012690094031768</v>
      </c>
      <c r="P50" s="18">
        <f t="shared" si="108"/>
        <v>13.708427591184572</v>
      </c>
      <c r="Q50" s="18">
        <f t="shared" si="108"/>
        <v>13.304784611433302</v>
      </c>
      <c r="S50" s="68">
        <f t="shared" si="109"/>
        <v>38.943068772443574</v>
      </c>
      <c r="T50" s="69">
        <f t="shared" si="110"/>
        <v>60.23072685661969</v>
      </c>
      <c r="U50" s="69">
        <f t="shared" si="111"/>
        <v>99.173795629063264</v>
      </c>
      <c r="W50" t="str">
        <f t="shared" si="141"/>
        <v>24 Business, media and public service professionals</v>
      </c>
      <c r="X50" s="18">
        <f t="shared" si="112"/>
        <v>11.432598575638902</v>
      </c>
      <c r="Y50" s="18">
        <f t="shared" si="112"/>
        <v>11.656267413112912</v>
      </c>
      <c r="Z50" s="18">
        <f t="shared" si="112"/>
        <v>12.198860261521657</v>
      </c>
      <c r="AA50" s="18">
        <f t="shared" si="112"/>
        <v>11.730567421238693</v>
      </c>
      <c r="AB50" s="18">
        <f t="shared" si="112"/>
        <v>11.02833411776864</v>
      </c>
      <c r="AD50" s="68">
        <f t="shared" si="113"/>
        <v>11.222585010678383</v>
      </c>
      <c r="AE50" s="69">
        <f t="shared" si="114"/>
        <v>54.043515455075564</v>
      </c>
      <c r="AF50" s="69">
        <f t="shared" si="115"/>
        <v>65.266100465753951</v>
      </c>
      <c r="AH50" t="str">
        <f t="shared" si="142"/>
        <v>24 Business, media and public service professionals</v>
      </c>
      <c r="AI50" s="18">
        <f t="shared" si="116"/>
        <v>4.3291974326980958</v>
      </c>
      <c r="AJ50" s="18">
        <f t="shared" si="116"/>
        <v>4.105870819004207</v>
      </c>
      <c r="AK50" s="18">
        <f t="shared" si="116"/>
        <v>4.4427526001538684</v>
      </c>
      <c r="AL50" s="18">
        <f t="shared" si="116"/>
        <v>4.0405184545876907</v>
      </c>
      <c r="AM50" s="18">
        <f t="shared" si="116"/>
        <v>3.9011839124482464</v>
      </c>
      <c r="AO50" s="68">
        <f t="shared" si="117"/>
        <v>-3.2517038602171526</v>
      </c>
      <c r="AP50" s="69">
        <f t="shared" si="118"/>
        <v>35.621078608115219</v>
      </c>
      <c r="AQ50" s="69">
        <f t="shared" si="119"/>
        <v>32.369374747898064</v>
      </c>
      <c r="AS50" t="str">
        <f t="shared" si="143"/>
        <v>24 Business, media and public service professionals</v>
      </c>
      <c r="AT50" s="18">
        <f t="shared" si="120"/>
        <v>6.529354492299003</v>
      </c>
      <c r="AU50" s="18">
        <f t="shared" si="120"/>
        <v>6.5309618104538334</v>
      </c>
      <c r="AV50" s="18">
        <f t="shared" si="120"/>
        <v>6.8462563360318347</v>
      </c>
      <c r="AW50" s="18">
        <f t="shared" si="120"/>
        <v>6.8289059171314381</v>
      </c>
      <c r="AX50" s="18">
        <f t="shared" si="120"/>
        <v>6.6836339699742249</v>
      </c>
      <c r="AZ50" s="68">
        <f t="shared" si="121"/>
        <v>14.141170753373885</v>
      </c>
      <c r="BA50" s="69">
        <f t="shared" si="122"/>
        <v>51.616782715718948</v>
      </c>
      <c r="BB50" s="69">
        <f t="shared" si="123"/>
        <v>65.757953469092826</v>
      </c>
      <c r="BD50" t="str">
        <f t="shared" si="144"/>
        <v>24 Business, media and public service professionals</v>
      </c>
      <c r="BE50" s="18">
        <f t="shared" si="124"/>
        <v>3.7917091747786125</v>
      </c>
      <c r="BF50" s="18">
        <f t="shared" si="124"/>
        <v>4.0775346954107565</v>
      </c>
      <c r="BG50" s="18">
        <f t="shared" si="124"/>
        <v>4.5253242270983769</v>
      </c>
      <c r="BH50" s="18">
        <f t="shared" si="124"/>
        <v>4.7355788719433596</v>
      </c>
      <c r="BI50" s="18">
        <f t="shared" si="124"/>
        <v>5.0686553080251278</v>
      </c>
      <c r="BK50" s="68">
        <f t="shared" si="125"/>
        <v>9.0315072574925388</v>
      </c>
      <c r="BL50" s="69">
        <f t="shared" si="126"/>
        <v>43.073030779312212</v>
      </c>
      <c r="BM50" s="69">
        <f t="shared" si="127"/>
        <v>52.104538036804747</v>
      </c>
      <c r="BO50" t="str">
        <f t="shared" si="145"/>
        <v>24 Business, media and public service professionals</v>
      </c>
      <c r="BP50" s="18">
        <f t="shared" si="128"/>
        <v>2.7758677241411149</v>
      </c>
      <c r="BQ50" s="18">
        <f t="shared" si="128"/>
        <v>2.9893369386188575</v>
      </c>
      <c r="BR50" s="18">
        <f t="shared" si="128"/>
        <v>3.2341858673537991</v>
      </c>
      <c r="BS50" s="18">
        <f t="shared" si="128"/>
        <v>3.2869518825838799</v>
      </c>
      <c r="BT50" s="18">
        <f t="shared" si="128"/>
        <v>3.3965034984044009</v>
      </c>
      <c r="BV50" s="68">
        <f t="shared" si="129"/>
        <v>-13.843762245766122</v>
      </c>
      <c r="BW50" s="69">
        <f t="shared" si="130"/>
        <v>37.670595476600674</v>
      </c>
      <c r="BX50" s="69">
        <f t="shared" si="131"/>
        <v>23.826833230834556</v>
      </c>
      <c r="BZ50" t="str">
        <f t="shared" si="146"/>
        <v>24 Business, media and public service professionals</v>
      </c>
      <c r="CA50" s="18">
        <f t="shared" si="132"/>
        <v>2.5218444285721882</v>
      </c>
      <c r="CB50" s="18">
        <f t="shared" si="132"/>
        <v>2.8446075215256474</v>
      </c>
      <c r="CC50" s="18">
        <f t="shared" si="132"/>
        <v>3.2220199546158979</v>
      </c>
      <c r="CD50" s="18">
        <f t="shared" si="132"/>
        <v>3.4455106084298346</v>
      </c>
      <c r="CE50" s="18">
        <f t="shared" si="132"/>
        <v>3.4649034274372159</v>
      </c>
      <c r="CG50" s="68">
        <f t="shared" si="133"/>
        <v>-32.933364219714285</v>
      </c>
      <c r="CH50" s="69">
        <f t="shared" si="134"/>
        <v>33.393896440279441</v>
      </c>
      <c r="CI50" s="69">
        <f t="shared" si="135"/>
        <v>0.46053222056515647</v>
      </c>
      <c r="CK50" t="str">
        <f t="shared" si="147"/>
        <v>24 Business, media and public service professionals</v>
      </c>
      <c r="CL50" s="18">
        <f t="shared" si="136"/>
        <v>1.5761805259477373</v>
      </c>
      <c r="CM50" s="18">
        <f t="shared" si="136"/>
        <v>1.967185576263037</v>
      </c>
      <c r="CN50" s="18">
        <f t="shared" si="136"/>
        <v>2.3176910859886806</v>
      </c>
      <c r="CO50" s="18">
        <f t="shared" si="136"/>
        <v>3.2209770106675362</v>
      </c>
      <c r="CP50" s="18">
        <f t="shared" si="136"/>
        <v>4.7849065109870477</v>
      </c>
      <c r="CR50" s="68">
        <f t="shared" si="137"/>
        <v>83.803659945000931</v>
      </c>
      <c r="CS50" s="69">
        <f t="shared" si="138"/>
        <v>45.424943766078066</v>
      </c>
      <c r="CT50" s="69">
        <f t="shared" si="139"/>
        <v>129.22860371107902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2.1787964946131191</v>
      </c>
      <c r="C51" s="18">
        <f t="shared" si="104"/>
        <v>2.5526531016068823</v>
      </c>
      <c r="D51" s="18">
        <f t="shared" si="104"/>
        <v>2.6340734434973192</v>
      </c>
      <c r="E51" s="18">
        <f t="shared" si="104"/>
        <v>2.5265642345063197</v>
      </c>
      <c r="F51" s="18">
        <f t="shared" si="104"/>
        <v>2.8704634125586868</v>
      </c>
      <c r="H51" s="68">
        <f t="shared" si="105"/>
        <v>59.453798645764813</v>
      </c>
      <c r="I51" s="69">
        <f t="shared" si="106"/>
        <v>59.852792263210709</v>
      </c>
      <c r="J51" s="69">
        <f t="shared" si="107"/>
        <v>119.30659090897552</v>
      </c>
      <c r="L51" t="str">
        <f t="shared" si="140"/>
        <v>31 Science, engineering and technology associate professionals</v>
      </c>
      <c r="M51" s="18">
        <f t="shared" si="108"/>
        <v>1.7788955068246113</v>
      </c>
      <c r="N51" s="18">
        <f t="shared" si="108"/>
        <v>1.8701095167525095</v>
      </c>
      <c r="O51" s="18">
        <f t="shared" si="108"/>
        <v>2.0528152734376697</v>
      </c>
      <c r="P51" s="18">
        <f t="shared" si="108"/>
        <v>1.7961715438440478</v>
      </c>
      <c r="Q51" s="18">
        <f t="shared" si="108"/>
        <v>1.8339756045218962</v>
      </c>
      <c r="S51" s="68">
        <f t="shared" si="109"/>
        <v>30.735713009592562</v>
      </c>
      <c r="T51" s="69">
        <f t="shared" si="110"/>
        <v>49.222584789900822</v>
      </c>
      <c r="U51" s="69">
        <f t="shared" si="111"/>
        <v>79.958297799493394</v>
      </c>
      <c r="W51" t="str">
        <f t="shared" si="141"/>
        <v>31 Science, engineering and technology associate professionals</v>
      </c>
      <c r="X51" s="18">
        <f t="shared" si="112"/>
        <v>2.0303162515010498</v>
      </c>
      <c r="Y51" s="18">
        <f t="shared" si="112"/>
        <v>2.1738292260556369</v>
      </c>
      <c r="Z51" s="18">
        <f t="shared" si="112"/>
        <v>2.2483001528295623</v>
      </c>
      <c r="AA51" s="18">
        <f t="shared" si="112"/>
        <v>2.0249075404360215</v>
      </c>
      <c r="AB51" s="18">
        <f t="shared" si="112"/>
        <v>1.9657596115844758</v>
      </c>
      <c r="AD51" s="68">
        <f t="shared" si="113"/>
        <v>7.5668482419396348</v>
      </c>
      <c r="AE51" s="69">
        <f t="shared" si="114"/>
        <v>45.439164137292082</v>
      </c>
      <c r="AF51" s="69">
        <f t="shared" si="115"/>
        <v>53.006012379231713</v>
      </c>
      <c r="AH51" t="str">
        <f t="shared" si="142"/>
        <v>31 Science, engineering and technology associate professionals</v>
      </c>
      <c r="AI51" s="18">
        <f t="shared" si="116"/>
        <v>1.1317145112182676</v>
      </c>
      <c r="AJ51" s="18">
        <f t="shared" si="116"/>
        <v>1.329754861325579</v>
      </c>
      <c r="AK51" s="18">
        <f t="shared" si="116"/>
        <v>1.4827081962220232</v>
      </c>
      <c r="AL51" s="18">
        <f t="shared" si="116"/>
        <v>1.5587742284916626</v>
      </c>
      <c r="AM51" s="18">
        <f t="shared" si="116"/>
        <v>1.8190518729903886</v>
      </c>
      <c r="AO51" s="68">
        <f t="shared" si="117"/>
        <v>35.172524835702234</v>
      </c>
      <c r="AP51" s="69">
        <f t="shared" si="118"/>
        <v>55.151614789539671</v>
      </c>
      <c r="AQ51" s="69">
        <f t="shared" si="119"/>
        <v>90.324139625241912</v>
      </c>
      <c r="AS51" t="str">
        <f t="shared" si="143"/>
        <v>31 Science, engineering and technology associate professionals</v>
      </c>
      <c r="AT51" s="18">
        <f t="shared" si="120"/>
        <v>3.07542707448314</v>
      </c>
      <c r="AU51" s="18">
        <f t="shared" si="120"/>
        <v>3.1392886772866251</v>
      </c>
      <c r="AV51" s="18">
        <f t="shared" si="120"/>
        <v>3.242344715226495</v>
      </c>
      <c r="AW51" s="18">
        <f t="shared" si="120"/>
        <v>2.7333478008926102</v>
      </c>
      <c r="AX51" s="18">
        <f t="shared" si="120"/>
        <v>2.4099523338916855</v>
      </c>
      <c r="AZ51" s="68">
        <f t="shared" si="121"/>
        <v>-13.097536466768616</v>
      </c>
      <c r="BA51" s="69">
        <f t="shared" si="122"/>
        <v>34.391642431161706</v>
      </c>
      <c r="BB51" s="69">
        <f t="shared" si="123"/>
        <v>21.29410596439309</v>
      </c>
      <c r="BD51" t="str">
        <f t="shared" si="144"/>
        <v>31 Science, engineering and technology associate professionals</v>
      </c>
      <c r="BE51" s="18">
        <f t="shared" si="124"/>
        <v>1.2991791517739604</v>
      </c>
      <c r="BF51" s="18">
        <f t="shared" si="124"/>
        <v>1.3480537241929453</v>
      </c>
      <c r="BG51" s="18">
        <f t="shared" si="124"/>
        <v>1.5150438480483752</v>
      </c>
      <c r="BH51" s="18">
        <f t="shared" si="124"/>
        <v>1.2252001177503171</v>
      </c>
      <c r="BI51" s="18">
        <f t="shared" si="124"/>
        <v>0.97678400376237373</v>
      </c>
      <c r="BK51" s="68">
        <f t="shared" si="125"/>
        <v>-37.240092497519498</v>
      </c>
      <c r="BL51" s="69">
        <f t="shared" si="126"/>
        <v>26.370829655706263</v>
      </c>
      <c r="BM51" s="69">
        <f t="shared" si="127"/>
        <v>-10.869262841813235</v>
      </c>
      <c r="BO51" t="str">
        <f t="shared" si="145"/>
        <v>31 Science, engineering and technology associate professionals</v>
      </c>
      <c r="BP51" s="18">
        <f t="shared" si="128"/>
        <v>1.0079739089552806</v>
      </c>
      <c r="BQ51" s="18">
        <f t="shared" si="128"/>
        <v>1.1631917091877804</v>
      </c>
      <c r="BR51" s="18">
        <f t="shared" si="128"/>
        <v>1.2969770995738492</v>
      </c>
      <c r="BS51" s="18">
        <f t="shared" si="128"/>
        <v>1.2388407528251242</v>
      </c>
      <c r="BT51" s="18">
        <f t="shared" si="128"/>
        <v>1.3887936977693747</v>
      </c>
      <c r="BV51" s="68">
        <f t="shared" si="129"/>
        <v>-12.153378426071178</v>
      </c>
      <c r="BW51" s="69">
        <f t="shared" si="130"/>
        <v>34.646422983733174</v>
      </c>
      <c r="BX51" s="69">
        <f t="shared" si="131"/>
        <v>22.493044557661992</v>
      </c>
      <c r="BZ51" t="str">
        <f t="shared" si="146"/>
        <v>31 Science, engineering and technology associate professionals</v>
      </c>
      <c r="CA51" s="18">
        <f t="shared" si="132"/>
        <v>1.1655881339765672</v>
      </c>
      <c r="CB51" s="18">
        <f t="shared" si="132"/>
        <v>1.3201503271765183</v>
      </c>
      <c r="CC51" s="18">
        <f t="shared" si="132"/>
        <v>1.597244533197826</v>
      </c>
      <c r="CD51" s="18">
        <f t="shared" si="132"/>
        <v>1.6683319860722488</v>
      </c>
      <c r="CE51" s="18">
        <f t="shared" si="132"/>
        <v>2.0699872884349415</v>
      </c>
      <c r="CG51" s="68">
        <f t="shared" si="133"/>
        <v>-19.176085428070838</v>
      </c>
      <c r="CH51" s="69">
        <f t="shared" si="134"/>
        <v>31.529810684709545</v>
      </c>
      <c r="CI51" s="69">
        <f t="shared" si="135"/>
        <v>12.353725256638709</v>
      </c>
      <c r="CK51" t="str">
        <f t="shared" si="147"/>
        <v>31 Science, engineering and technology associate professionals</v>
      </c>
      <c r="CL51" s="18">
        <f t="shared" si="136"/>
        <v>0.65203121510106132</v>
      </c>
      <c r="CM51" s="18">
        <f t="shared" si="136"/>
        <v>0.9185978689151818</v>
      </c>
      <c r="CN51" s="18">
        <f t="shared" si="136"/>
        <v>1.2375775937494677</v>
      </c>
      <c r="CO51" s="18">
        <f t="shared" si="136"/>
        <v>1.7413954546051034</v>
      </c>
      <c r="CP51" s="18">
        <f t="shared" si="136"/>
        <v>3.0663237346327521</v>
      </c>
      <c r="CR51" s="68">
        <f t="shared" si="137"/>
        <v>120.58796555901765</v>
      </c>
      <c r="CS51" s="69">
        <f t="shared" si="138"/>
        <v>53.50050115484494</v>
      </c>
      <c r="CT51" s="69">
        <f t="shared" si="139"/>
        <v>174.08846671386257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0.63851112734899496</v>
      </c>
      <c r="C52" s="18">
        <f t="shared" si="104"/>
        <v>0.64168059506644182</v>
      </c>
      <c r="D52" s="18">
        <f t="shared" si="104"/>
        <v>0.58871527281711189</v>
      </c>
      <c r="E52" s="18">
        <f t="shared" si="104"/>
        <v>0.88237994154299793</v>
      </c>
      <c r="F52" s="18">
        <f t="shared" si="104"/>
        <v>1.001781735539373</v>
      </c>
      <c r="H52" s="68">
        <f t="shared" si="105"/>
        <v>148.98807107929304</v>
      </c>
      <c r="I52" s="69">
        <f t="shared" si="106"/>
        <v>117.07261813546783</v>
      </c>
      <c r="J52" s="69">
        <f t="shared" si="107"/>
        <v>266.06068921476088</v>
      </c>
      <c r="L52" t="str">
        <f t="shared" si="140"/>
        <v>32 Health and social care associate professionals</v>
      </c>
      <c r="M52" s="18">
        <f t="shared" si="108"/>
        <v>1.7659161089321223</v>
      </c>
      <c r="N52" s="18">
        <f t="shared" si="108"/>
        <v>1.8892283891510444</v>
      </c>
      <c r="O52" s="18">
        <f t="shared" si="108"/>
        <v>1.8546635194530492</v>
      </c>
      <c r="P52" s="18">
        <f t="shared" si="108"/>
        <v>2.8782267874781855</v>
      </c>
      <c r="Q52" s="18">
        <f t="shared" si="108"/>
        <v>3.1140659233243486</v>
      </c>
      <c r="S52" s="68">
        <f t="shared" si="109"/>
        <v>145.70456657469998</v>
      </c>
      <c r="T52" s="69">
        <f t="shared" si="110"/>
        <v>114.59074093920556</v>
      </c>
      <c r="U52" s="69">
        <f t="shared" si="111"/>
        <v>260.29530751390558</v>
      </c>
      <c r="W52" t="str">
        <f t="shared" si="141"/>
        <v>32 Health and social care associate professionals</v>
      </c>
      <c r="X52" s="18">
        <f t="shared" si="112"/>
        <v>2.5352094780685199</v>
      </c>
      <c r="Y52" s="18">
        <f t="shared" si="112"/>
        <v>2.7372148445454045</v>
      </c>
      <c r="Z52" s="18">
        <f t="shared" si="112"/>
        <v>2.7867522853206168</v>
      </c>
      <c r="AA52" s="18">
        <f t="shared" si="112"/>
        <v>4.3467292129787998</v>
      </c>
      <c r="AB52" s="18">
        <f t="shared" si="112"/>
        <v>4.7150646518681167</v>
      </c>
      <c r="AD52" s="68">
        <f t="shared" si="113"/>
        <v>108.15728371702423</v>
      </c>
      <c r="AE52" s="69">
        <f t="shared" si="114"/>
        <v>109.98916109924745</v>
      </c>
      <c r="AF52" s="69">
        <f t="shared" si="115"/>
        <v>218.14644481627164</v>
      </c>
      <c r="AH52" t="str">
        <f t="shared" si="142"/>
        <v>32 Health and social care associate professionals</v>
      </c>
      <c r="AI52" s="18">
        <f t="shared" si="116"/>
        <v>5.728988893622506</v>
      </c>
      <c r="AJ52" s="18">
        <f t="shared" si="116"/>
        <v>4.9282561291823184</v>
      </c>
      <c r="AK52" s="18">
        <f t="shared" si="116"/>
        <v>4.7488595655119408</v>
      </c>
      <c r="AL52" s="18">
        <f t="shared" si="116"/>
        <v>5.2687414993033048</v>
      </c>
      <c r="AM52" s="18">
        <f t="shared" si="116"/>
        <v>3.0015047238820207</v>
      </c>
      <c r="AO52" s="68">
        <f t="shared" si="117"/>
        <v>-30.361607922037791</v>
      </c>
      <c r="AP52" s="69">
        <f t="shared" si="118"/>
        <v>42.096766786659863</v>
      </c>
      <c r="AQ52" s="69">
        <f t="shared" si="119"/>
        <v>11.735158864622068</v>
      </c>
      <c r="AS52" t="str">
        <f t="shared" si="143"/>
        <v>32 Health and social care associate professionals</v>
      </c>
      <c r="AT52" s="18">
        <f t="shared" si="120"/>
        <v>1.3993270682407823</v>
      </c>
      <c r="AU52" s="18">
        <f t="shared" si="120"/>
        <v>1.419594593929709</v>
      </c>
      <c r="AV52" s="18">
        <f t="shared" si="120"/>
        <v>1.5995725718083553</v>
      </c>
      <c r="AW52" s="18">
        <f t="shared" si="120"/>
        <v>2.2207881484846386</v>
      </c>
      <c r="AX52" s="18">
        <f t="shared" si="120"/>
        <v>2.2601368610175636</v>
      </c>
      <c r="AZ52" s="68">
        <f t="shared" si="121"/>
        <v>65.201357140731119</v>
      </c>
      <c r="BA52" s="69">
        <f t="shared" si="122"/>
        <v>83.868843619877495</v>
      </c>
      <c r="BB52" s="69">
        <f t="shared" si="123"/>
        <v>149.07020076060863</v>
      </c>
      <c r="BD52" t="str">
        <f t="shared" si="144"/>
        <v>32 Health and social care associate professionals</v>
      </c>
      <c r="BE52" s="18">
        <f t="shared" si="124"/>
        <v>1.3864481419830563</v>
      </c>
      <c r="BF52" s="18">
        <f t="shared" si="124"/>
        <v>1.6538444433815678</v>
      </c>
      <c r="BG52" s="18">
        <f t="shared" si="124"/>
        <v>1.7612937107890854</v>
      </c>
      <c r="BH52" s="18">
        <f t="shared" si="124"/>
        <v>2.8309915104866463</v>
      </c>
      <c r="BI52" s="18">
        <f t="shared" si="124"/>
        <v>3.5175445822499172</v>
      </c>
      <c r="BK52" s="68">
        <f t="shared" si="125"/>
        <v>94.409187174042032</v>
      </c>
      <c r="BL52" s="69">
        <f t="shared" si="126"/>
        <v>98.737493016259563</v>
      </c>
      <c r="BM52" s="69">
        <f t="shared" si="127"/>
        <v>193.14668019030162</v>
      </c>
      <c r="BO52" t="str">
        <f t="shared" si="145"/>
        <v>32 Health and social care associate professionals</v>
      </c>
      <c r="BP52" s="18">
        <f t="shared" si="128"/>
        <v>1.1320904275513799</v>
      </c>
      <c r="BQ52" s="18">
        <f t="shared" si="128"/>
        <v>1.2133239721177671</v>
      </c>
      <c r="BR52" s="18">
        <f t="shared" si="128"/>
        <v>1.343271497587744</v>
      </c>
      <c r="BS52" s="18">
        <f t="shared" si="128"/>
        <v>2.0614523146837476</v>
      </c>
      <c r="BT52" s="18">
        <f t="shared" si="128"/>
        <v>2.1659742297268818</v>
      </c>
      <c r="BV52" s="68">
        <f t="shared" si="129"/>
        <v>32.284548783022665</v>
      </c>
      <c r="BW52" s="69">
        <f t="shared" si="130"/>
        <v>71.547093994634977</v>
      </c>
      <c r="BX52" s="69">
        <f t="shared" si="131"/>
        <v>103.83164277765763</v>
      </c>
      <c r="BZ52" t="str">
        <f t="shared" si="146"/>
        <v>32 Health and social care associate professionals</v>
      </c>
      <c r="CA52" s="18">
        <f t="shared" si="132"/>
        <v>0.68182327897658357</v>
      </c>
      <c r="CB52" s="18">
        <f t="shared" si="132"/>
        <v>0.69317731296313956</v>
      </c>
      <c r="CC52" s="18">
        <f t="shared" si="132"/>
        <v>0.68051969242543764</v>
      </c>
      <c r="CD52" s="18">
        <f t="shared" si="132"/>
        <v>1.0235955190664947</v>
      </c>
      <c r="CE52" s="18">
        <f t="shared" si="132"/>
        <v>1.0325032649654959</v>
      </c>
      <c r="CG52" s="68">
        <f t="shared" si="133"/>
        <v>-5.3775150008312425</v>
      </c>
      <c r="CH52" s="69">
        <f t="shared" si="134"/>
        <v>53.682704297954388</v>
      </c>
      <c r="CI52" s="69">
        <f t="shared" si="135"/>
        <v>48.30518929712315</v>
      </c>
      <c r="CK52" t="str">
        <f t="shared" si="147"/>
        <v>32 Health and social care associate professionals</v>
      </c>
      <c r="CL52" s="18">
        <f t="shared" si="136"/>
        <v>0.2655121733226149</v>
      </c>
      <c r="CM52" s="18">
        <f t="shared" si="136"/>
        <v>0.33462785973031661</v>
      </c>
      <c r="CN52" s="18">
        <f t="shared" si="136"/>
        <v>0.40886248627303706</v>
      </c>
      <c r="CO52" s="18">
        <f t="shared" si="136"/>
        <v>0.83760824992223792</v>
      </c>
      <c r="CP52" s="18">
        <f t="shared" si="136"/>
        <v>1.5655144832659409</v>
      </c>
      <c r="CR52" s="68">
        <f t="shared" si="137"/>
        <v>240.89142208638509</v>
      </c>
      <c r="CS52" s="69">
        <f t="shared" si="138"/>
        <v>88.96499646006221</v>
      </c>
      <c r="CT52" s="69">
        <f t="shared" si="139"/>
        <v>329.85641854644729</v>
      </c>
    </row>
    <row r="53" spans="1:98" x14ac:dyDescent="0.2">
      <c r="A53" t="str">
        <f t="shared" si="103"/>
        <v>33 Protective service occupations</v>
      </c>
      <c r="B53" s="18">
        <f t="shared" si="104"/>
        <v>0.30216142588721112</v>
      </c>
      <c r="C53" s="18">
        <f t="shared" si="104"/>
        <v>0.25213730400254369</v>
      </c>
      <c r="D53" s="18">
        <f t="shared" si="104"/>
        <v>0.27151279719074894</v>
      </c>
      <c r="E53" s="18">
        <f t="shared" si="104"/>
        <v>0.24048607879245182</v>
      </c>
      <c r="F53" s="18">
        <f t="shared" si="104"/>
        <v>0.26281437614597414</v>
      </c>
      <c r="H53" s="68">
        <f t="shared" si="105"/>
        <v>41.634661136808468</v>
      </c>
      <c r="I53" s="69">
        <f t="shared" si="106"/>
        <v>39.476938847068531</v>
      </c>
      <c r="J53" s="69">
        <f t="shared" si="107"/>
        <v>81.111599983877014</v>
      </c>
      <c r="L53" t="str">
        <f t="shared" si="140"/>
        <v>33 Protective service occupations</v>
      </c>
      <c r="M53" s="18">
        <f t="shared" si="108"/>
        <v>0.74298257913539778</v>
      </c>
      <c r="N53" s="18">
        <f t="shared" si="108"/>
        <v>0.68573075184376153</v>
      </c>
      <c r="O53" s="18">
        <f t="shared" si="108"/>
        <v>0.78513112291098208</v>
      </c>
      <c r="P53" s="18">
        <f t="shared" si="108"/>
        <v>0.64899065469309403</v>
      </c>
      <c r="Q53" s="18">
        <f t="shared" si="108"/>
        <v>0.72448256328665339</v>
      </c>
      <c r="S53" s="68">
        <f t="shared" si="109"/>
        <v>35.031875513538715</v>
      </c>
      <c r="T53" s="69">
        <f t="shared" si="110"/>
        <v>35.929454397765099</v>
      </c>
      <c r="U53" s="69">
        <f t="shared" si="111"/>
        <v>70.961329911303807</v>
      </c>
      <c r="W53" t="str">
        <f t="shared" si="141"/>
        <v>33 Protective service occupations</v>
      </c>
      <c r="X53" s="18">
        <f t="shared" si="112"/>
        <v>1.5517487150739024</v>
      </c>
      <c r="Y53" s="18">
        <f t="shared" si="112"/>
        <v>1.6004977258107747</v>
      </c>
      <c r="Z53" s="18">
        <f t="shared" si="112"/>
        <v>1.7502752158320576</v>
      </c>
      <c r="AA53" s="18">
        <f t="shared" si="112"/>
        <v>1.5226845448214847</v>
      </c>
      <c r="AB53" s="18">
        <f t="shared" si="112"/>
        <v>1.7264597390741419</v>
      </c>
      <c r="AD53" s="68">
        <f t="shared" si="113"/>
        <v>21.353536715401404</v>
      </c>
      <c r="AE53" s="69">
        <f t="shared" si="114"/>
        <v>43.190769042427569</v>
      </c>
      <c r="AF53" s="69">
        <f t="shared" si="115"/>
        <v>64.54430575782898</v>
      </c>
      <c r="AH53" t="str">
        <f t="shared" si="142"/>
        <v>33 Protective service occupations</v>
      </c>
      <c r="AI53" s="18">
        <f t="shared" si="116"/>
        <v>1.3481075563750484</v>
      </c>
      <c r="AJ53" s="18">
        <f t="shared" si="116"/>
        <v>1.4279302736814108</v>
      </c>
      <c r="AK53" s="18">
        <f t="shared" si="116"/>
        <v>1.5742551211193463</v>
      </c>
      <c r="AL53" s="18">
        <f t="shared" si="116"/>
        <v>1.4556711641582973</v>
      </c>
      <c r="AM53" s="18">
        <f t="shared" si="116"/>
        <v>1.6354745189125723</v>
      </c>
      <c r="AO53" s="68">
        <f t="shared" si="117"/>
        <v>14.463678258149818</v>
      </c>
      <c r="AP53" s="69">
        <f t="shared" si="118"/>
        <v>37.35927533890117</v>
      </c>
      <c r="AQ53" s="69">
        <f t="shared" si="119"/>
        <v>51.82295359705099</v>
      </c>
      <c r="AS53" t="str">
        <f t="shared" si="143"/>
        <v>33 Protective service occupations</v>
      </c>
      <c r="AT53" s="18">
        <f t="shared" si="120"/>
        <v>1.3915305141642913</v>
      </c>
      <c r="AU53" s="18">
        <f t="shared" si="120"/>
        <v>1.1914262448857837</v>
      </c>
      <c r="AV53" s="18">
        <f t="shared" si="120"/>
        <v>1.2709716246906517</v>
      </c>
      <c r="AW53" s="18">
        <f t="shared" si="120"/>
        <v>0.96698094926220346</v>
      </c>
      <c r="AX53" s="18">
        <f t="shared" si="120"/>
        <v>0.89552675586215136</v>
      </c>
      <c r="AZ53" s="68">
        <f t="shared" si="121"/>
        <v>-17.619289706550791</v>
      </c>
      <c r="BA53" s="69">
        <f t="shared" si="122"/>
        <v>29.405894877817335</v>
      </c>
      <c r="BB53" s="69">
        <f t="shared" si="123"/>
        <v>11.786605171266542</v>
      </c>
      <c r="BD53" t="str">
        <f t="shared" si="144"/>
        <v>33 Protective service occupations</v>
      </c>
      <c r="BE53" s="18">
        <f t="shared" si="124"/>
        <v>1.3660626051139806</v>
      </c>
      <c r="BF53" s="18">
        <f t="shared" si="124"/>
        <v>1.2102150886935983</v>
      </c>
      <c r="BG53" s="18">
        <f t="shared" si="124"/>
        <v>1.2839809815568695</v>
      </c>
      <c r="BH53" s="18">
        <f t="shared" si="124"/>
        <v>1.1065595366634866</v>
      </c>
      <c r="BI53" s="18">
        <f t="shared" si="124"/>
        <v>0.98770387687371597</v>
      </c>
      <c r="BK53" s="68">
        <f t="shared" si="125"/>
        <v>-25.118053372565125</v>
      </c>
      <c r="BL53" s="69">
        <f t="shared" si="126"/>
        <v>20.439756713584494</v>
      </c>
      <c r="BM53" s="69">
        <f t="shared" si="127"/>
        <v>-4.6782966589806332</v>
      </c>
      <c r="BO53" t="str">
        <f t="shared" si="145"/>
        <v>33 Protective service occupations</v>
      </c>
      <c r="BP53" s="18">
        <f t="shared" si="128"/>
        <v>1.4715519653911013</v>
      </c>
      <c r="BQ53" s="18">
        <f t="shared" si="128"/>
        <v>1.4816876790815674</v>
      </c>
      <c r="BR53" s="18">
        <f t="shared" si="128"/>
        <v>1.5414830136161244</v>
      </c>
      <c r="BS53" s="18">
        <f t="shared" si="128"/>
        <v>1.3120772175627788</v>
      </c>
      <c r="BT53" s="18">
        <f t="shared" si="128"/>
        <v>1.1948063652629732</v>
      </c>
      <c r="BV53" s="68">
        <f t="shared" si="129"/>
        <v>-36.411523631159341</v>
      </c>
      <c r="BW53" s="69">
        <f t="shared" si="130"/>
        <v>22.321061716132974</v>
      </c>
      <c r="BX53" s="69">
        <f t="shared" si="131"/>
        <v>-14.090461915026367</v>
      </c>
      <c r="BZ53" t="str">
        <f t="shared" si="146"/>
        <v>33 Protective service occupations</v>
      </c>
      <c r="CA53" s="18">
        <f t="shared" si="132"/>
        <v>1.2511097180738728</v>
      </c>
      <c r="CB53" s="18">
        <f t="shared" si="132"/>
        <v>1.2487685841960932</v>
      </c>
      <c r="CC53" s="18">
        <f t="shared" si="132"/>
        <v>1.4091635367171695</v>
      </c>
      <c r="CD53" s="18">
        <f t="shared" si="132"/>
        <v>1.2968854897268998</v>
      </c>
      <c r="CE53" s="18">
        <f t="shared" si="132"/>
        <v>1.6033790429433727</v>
      </c>
      <c r="CG53" s="68">
        <f t="shared" si="133"/>
        <v>-29.039213774127642</v>
      </c>
      <c r="CH53" s="69">
        <f t="shared" si="134"/>
        <v>29.805128306888072</v>
      </c>
      <c r="CI53" s="69">
        <f t="shared" si="135"/>
        <v>0.76591453276043286</v>
      </c>
      <c r="CK53" t="str">
        <f t="shared" si="147"/>
        <v>33 Protective service occupations</v>
      </c>
      <c r="CL53" s="18">
        <f t="shared" si="136"/>
        <v>0.58082452097384163</v>
      </c>
      <c r="CM53" s="18">
        <f t="shared" si="136"/>
        <v>0.5237154031271668</v>
      </c>
      <c r="CN53" s="18">
        <f t="shared" si="136"/>
        <v>0.57561590990387757</v>
      </c>
      <c r="CO53" s="18">
        <f t="shared" si="136"/>
        <v>0.33217873241681733</v>
      </c>
      <c r="CP53" s="18">
        <f t="shared" si="136"/>
        <v>0.38708816550290975</v>
      </c>
      <c r="CR53" s="68">
        <f t="shared" si="137"/>
        <v>-40.129435486193522</v>
      </c>
      <c r="CS53" s="69">
        <f t="shared" si="138"/>
        <v>11.654441800433755</v>
      </c>
      <c r="CT53" s="69">
        <f t="shared" si="139"/>
        <v>-28.474993685759763</v>
      </c>
    </row>
    <row r="54" spans="1:98" x14ac:dyDescent="0.2">
      <c r="A54" t="str">
        <f t="shared" si="103"/>
        <v>34 Culture, media and sports occupations</v>
      </c>
      <c r="B54" s="18">
        <f t="shared" si="104"/>
        <v>1.8427323174538299</v>
      </c>
      <c r="C54" s="18">
        <f t="shared" si="104"/>
        <v>1.8444813995794946</v>
      </c>
      <c r="D54" s="18">
        <f t="shared" si="104"/>
        <v>1.8416210389850047</v>
      </c>
      <c r="E54" s="18">
        <f t="shared" si="104"/>
        <v>1.7183448156975452</v>
      </c>
      <c r="F54" s="18">
        <f t="shared" si="104"/>
        <v>1.7080330757148896</v>
      </c>
      <c r="H54" s="68">
        <f t="shared" si="105"/>
        <v>35.708403913787194</v>
      </c>
      <c r="I54" s="69">
        <f t="shared" si="106"/>
        <v>62.570908113593596</v>
      </c>
      <c r="J54" s="69">
        <f t="shared" si="107"/>
        <v>98.279312027380783</v>
      </c>
      <c r="L54" t="str">
        <f t="shared" si="140"/>
        <v>34 Culture, media and sports occupations</v>
      </c>
      <c r="M54" s="18">
        <f t="shared" si="108"/>
        <v>4.4332176437693587</v>
      </c>
      <c r="N54" s="18">
        <f t="shared" si="108"/>
        <v>3.6762072141095135</v>
      </c>
      <c r="O54" s="18">
        <f t="shared" si="108"/>
        <v>4.0665756499948662</v>
      </c>
      <c r="P54" s="18">
        <f t="shared" si="108"/>
        <v>3.6490069426083362</v>
      </c>
      <c r="Q54" s="18">
        <f t="shared" si="108"/>
        <v>3.6508870880315283</v>
      </c>
      <c r="S54" s="68">
        <f t="shared" si="109"/>
        <v>31.377230195103618</v>
      </c>
      <c r="T54" s="69">
        <f t="shared" si="110"/>
        <v>59.061332537975417</v>
      </c>
      <c r="U54" s="69">
        <f t="shared" si="111"/>
        <v>90.438562733079024</v>
      </c>
      <c r="W54" t="str">
        <f t="shared" si="141"/>
        <v>34 Culture, media and sports occupations</v>
      </c>
      <c r="X54" s="18">
        <f t="shared" si="112"/>
        <v>4.6679486596437929</v>
      </c>
      <c r="Y54" s="18">
        <f t="shared" si="112"/>
        <v>3.8791658423395452</v>
      </c>
      <c r="Z54" s="18">
        <f t="shared" si="112"/>
        <v>3.9138733999386695</v>
      </c>
      <c r="AA54" s="18">
        <f t="shared" si="112"/>
        <v>3.3472556435087659</v>
      </c>
      <c r="AB54" s="18">
        <f t="shared" si="112"/>
        <v>3.1406142466946849</v>
      </c>
      <c r="AD54" s="68">
        <f t="shared" si="113"/>
        <v>-1.2788629699166132</v>
      </c>
      <c r="AE54" s="69">
        <f t="shared" si="114"/>
        <v>46.144157025147216</v>
      </c>
      <c r="AF54" s="69">
        <f t="shared" si="115"/>
        <v>44.865294055230606</v>
      </c>
      <c r="AH54" t="str">
        <f t="shared" si="142"/>
        <v>34 Culture, media and sports occupations</v>
      </c>
      <c r="AI54" s="18">
        <f t="shared" si="116"/>
        <v>1.6972213799214191</v>
      </c>
      <c r="AJ54" s="18">
        <f t="shared" si="116"/>
        <v>1.5781845946682023</v>
      </c>
      <c r="AK54" s="18">
        <f t="shared" si="116"/>
        <v>1.7999736478050969</v>
      </c>
      <c r="AL54" s="18">
        <f t="shared" si="116"/>
        <v>1.5929789433649928</v>
      </c>
      <c r="AM54" s="18">
        <f t="shared" si="116"/>
        <v>1.7705084533498257</v>
      </c>
      <c r="AO54" s="68">
        <f t="shared" si="117"/>
        <v>8.3754435907178006</v>
      </c>
      <c r="AP54" s="69">
        <f t="shared" si="118"/>
        <v>43.539582099864447</v>
      </c>
      <c r="AQ54" s="69">
        <f t="shared" si="119"/>
        <v>51.915025690582247</v>
      </c>
      <c r="AS54" t="str">
        <f t="shared" si="143"/>
        <v>34 Culture, media and sports occupations</v>
      </c>
      <c r="AT54" s="18">
        <f t="shared" si="120"/>
        <v>2.702752953450033</v>
      </c>
      <c r="AU54" s="18">
        <f t="shared" si="120"/>
        <v>2.1891414957605884</v>
      </c>
      <c r="AV54" s="18">
        <f t="shared" si="120"/>
        <v>2.1560872595513954</v>
      </c>
      <c r="AW54" s="18">
        <f t="shared" si="120"/>
        <v>1.776563216305183</v>
      </c>
      <c r="AX54" s="18">
        <f t="shared" si="120"/>
        <v>1.5421783940061127</v>
      </c>
      <c r="AZ54" s="68">
        <f t="shared" si="121"/>
        <v>-16.372117178731546</v>
      </c>
      <c r="BA54" s="69">
        <f t="shared" si="122"/>
        <v>39.330686764795608</v>
      </c>
      <c r="BB54" s="69">
        <f t="shared" si="123"/>
        <v>22.958569586064066</v>
      </c>
      <c r="BD54" t="str">
        <f t="shared" si="144"/>
        <v>34 Culture, media and sports occupations</v>
      </c>
      <c r="BE54" s="18">
        <f t="shared" si="124"/>
        <v>1.7944657345426249</v>
      </c>
      <c r="BF54" s="18">
        <f t="shared" si="124"/>
        <v>1.4193695782392193</v>
      </c>
      <c r="BG54" s="18">
        <f t="shared" si="124"/>
        <v>1.5056394123892898</v>
      </c>
      <c r="BH54" s="18">
        <f t="shared" si="124"/>
        <v>1.2803503957443672</v>
      </c>
      <c r="BI54" s="18">
        <f t="shared" si="124"/>
        <v>1.2695114933833529</v>
      </c>
      <c r="BK54" s="68">
        <f t="shared" si="125"/>
        <v>-17.922405308079465</v>
      </c>
      <c r="BL54" s="69">
        <f t="shared" si="126"/>
        <v>30.516020428737871</v>
      </c>
      <c r="BM54" s="69">
        <f t="shared" si="127"/>
        <v>12.593615120658407</v>
      </c>
      <c r="BO54" t="str">
        <f t="shared" si="145"/>
        <v>34 Culture, media and sports occupations</v>
      </c>
      <c r="BP54" s="18">
        <f t="shared" si="128"/>
        <v>1.0823496235280288</v>
      </c>
      <c r="BQ54" s="18">
        <f t="shared" si="128"/>
        <v>0.8019204231681093</v>
      </c>
      <c r="BR54" s="18">
        <f t="shared" si="128"/>
        <v>0.80571869208487035</v>
      </c>
      <c r="BS54" s="18">
        <f t="shared" si="128"/>
        <v>0.60150730528152607</v>
      </c>
      <c r="BT54" s="18">
        <f t="shared" si="128"/>
        <v>0.40525061801921908</v>
      </c>
      <c r="BV54" s="68">
        <f t="shared" si="129"/>
        <v>-58.737087249727708</v>
      </c>
      <c r="BW54" s="69">
        <f t="shared" si="130"/>
        <v>24.605266939004427</v>
      </c>
      <c r="BX54" s="69">
        <f t="shared" si="131"/>
        <v>-34.131820310723278</v>
      </c>
      <c r="BZ54" t="str">
        <f t="shared" si="146"/>
        <v>34 Culture, media and sports occupations</v>
      </c>
      <c r="CA54" s="18">
        <f t="shared" si="132"/>
        <v>1.1574626630327456</v>
      </c>
      <c r="CB54" s="18">
        <f t="shared" si="132"/>
        <v>1.0147472451226818</v>
      </c>
      <c r="CC54" s="18">
        <f t="shared" si="132"/>
        <v>1.059503395052402</v>
      </c>
      <c r="CD54" s="18">
        <f t="shared" si="132"/>
        <v>0.85853161012169699</v>
      </c>
      <c r="CE54" s="18">
        <f t="shared" si="132"/>
        <v>0.71892929440968023</v>
      </c>
      <c r="CG54" s="68">
        <f t="shared" si="133"/>
        <v>-57.681775283966942</v>
      </c>
      <c r="CH54" s="69">
        <f t="shared" si="134"/>
        <v>24.357947768675913</v>
      </c>
      <c r="CI54" s="69">
        <f t="shared" si="135"/>
        <v>-33.323827515291022</v>
      </c>
      <c r="CK54" t="str">
        <f t="shared" si="147"/>
        <v>34 Culture, media and sports occupations</v>
      </c>
      <c r="CL54" s="18">
        <f t="shared" si="136"/>
        <v>1.0001309810820127</v>
      </c>
      <c r="CM54" s="18">
        <f t="shared" si="136"/>
        <v>1.041171214479566</v>
      </c>
      <c r="CN54" s="18">
        <f t="shared" si="136"/>
        <v>1.1561603029830545</v>
      </c>
      <c r="CO54" s="18">
        <f t="shared" si="136"/>
        <v>1.4028172949363888</v>
      </c>
      <c r="CP54" s="18">
        <f t="shared" si="136"/>
        <v>2.0043565299360044</v>
      </c>
      <c r="CR54" s="68">
        <f t="shared" si="137"/>
        <v>54.345215025948654</v>
      </c>
      <c r="CS54" s="69">
        <f t="shared" si="138"/>
        <v>37.089264663770628</v>
      </c>
      <c r="CT54" s="69">
        <f t="shared" si="139"/>
        <v>91.434479689719296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5.7071010937184088</v>
      </c>
      <c r="C55" s="18">
        <f t="shared" si="148"/>
        <v>5.523575632420318</v>
      </c>
      <c r="D55" s="18">
        <f t="shared" si="148"/>
        <v>5.8984790660159359</v>
      </c>
      <c r="E55" s="18">
        <f t="shared" si="148"/>
        <v>5.97296894755344</v>
      </c>
      <c r="F55" s="18">
        <f t="shared" si="148"/>
        <v>6.273208040755816</v>
      </c>
      <c r="H55" s="68">
        <f t="shared" si="105"/>
        <v>55.618198004947516</v>
      </c>
      <c r="I55" s="69">
        <f t="shared" si="106"/>
        <v>62.348118638107216</v>
      </c>
      <c r="J55" s="69">
        <f t="shared" si="107"/>
        <v>117.96631664305472</v>
      </c>
      <c r="L55" t="str">
        <f t="shared" si="140"/>
        <v>35 Business and public service associate professionals</v>
      </c>
      <c r="M55" s="18">
        <f t="shared" ref="M55:Q64" si="149">M18/M$35*100</f>
        <v>8.3075978486743178</v>
      </c>
      <c r="N55" s="18">
        <f t="shared" si="149"/>
        <v>8.1794527893488311</v>
      </c>
      <c r="O55" s="18">
        <f t="shared" si="149"/>
        <v>8.15439110103231</v>
      </c>
      <c r="P55" s="18">
        <f t="shared" si="149"/>
        <v>8.0745335368495574</v>
      </c>
      <c r="Q55" s="18">
        <f t="shared" si="149"/>
        <v>7.9442114831248345</v>
      </c>
      <c r="S55" s="68">
        <f t="shared" si="109"/>
        <v>42.563981397691123</v>
      </c>
      <c r="T55" s="69">
        <f t="shared" si="110"/>
        <v>60.375809856884274</v>
      </c>
      <c r="U55" s="69">
        <f t="shared" si="111"/>
        <v>102.9397912545754</v>
      </c>
      <c r="W55" t="str">
        <f t="shared" si="141"/>
        <v>35 Business and public service associate professionals</v>
      </c>
      <c r="X55" s="18">
        <f t="shared" ref="X55:AB64" si="150">X18/X$35*100</f>
        <v>8.8299298591239577</v>
      </c>
      <c r="Y55" s="18">
        <f t="shared" si="150"/>
        <v>8.6143197328139678</v>
      </c>
      <c r="Z55" s="18">
        <f t="shared" si="150"/>
        <v>8.6604072191354415</v>
      </c>
      <c r="AA55" s="18">
        <f t="shared" si="150"/>
        <v>8.3448415485660998</v>
      </c>
      <c r="AB55" s="18">
        <f t="shared" si="150"/>
        <v>7.8456012101974784</v>
      </c>
      <c r="AD55" s="68">
        <f t="shared" si="113"/>
        <v>11.452609646073039</v>
      </c>
      <c r="AE55" s="69">
        <f t="shared" si="114"/>
        <v>53.071918593478316</v>
      </c>
      <c r="AF55" s="69">
        <f t="shared" si="115"/>
        <v>64.524528239551344</v>
      </c>
      <c r="AH55" t="str">
        <f t="shared" si="142"/>
        <v>35 Business and public service associate professionals</v>
      </c>
      <c r="AI55" s="18">
        <f t="shared" ref="AI55:AM64" si="151">AI18/AI$35*100</f>
        <v>7.7770607618970633</v>
      </c>
      <c r="AJ55" s="18">
        <f t="shared" si="151"/>
        <v>8.1358955042014287</v>
      </c>
      <c r="AK55" s="18">
        <f t="shared" si="151"/>
        <v>8.5268353157747558</v>
      </c>
      <c r="AL55" s="18">
        <f t="shared" si="151"/>
        <v>8.8119158104047148</v>
      </c>
      <c r="AM55" s="18">
        <f t="shared" si="151"/>
        <v>8.9530432549957766</v>
      </c>
      <c r="AO55" s="68">
        <f t="shared" si="117"/>
        <v>15.686275120614171</v>
      </c>
      <c r="AP55" s="69">
        <f t="shared" si="118"/>
        <v>51.705343966153983</v>
      </c>
      <c r="AQ55" s="69">
        <f t="shared" si="119"/>
        <v>67.391619086768159</v>
      </c>
      <c r="AS55" t="str">
        <f t="shared" si="143"/>
        <v>35 Business and public service associate professionals</v>
      </c>
      <c r="AT55" s="18">
        <f t="shared" ref="AT55:AX64" si="152">AT18/AT$35*100</f>
        <v>7.6340069495648839</v>
      </c>
      <c r="AU55" s="18">
        <f t="shared" si="152"/>
        <v>7.4996023345848233</v>
      </c>
      <c r="AV55" s="18">
        <f t="shared" si="152"/>
        <v>7.6889014471116708</v>
      </c>
      <c r="AW55" s="18">
        <f t="shared" si="152"/>
        <v>7.5846498197806564</v>
      </c>
      <c r="AX55" s="18">
        <f t="shared" si="152"/>
        <v>7.4492464131599361</v>
      </c>
      <c r="AZ55" s="68">
        <f t="shared" si="121"/>
        <v>13.274164401704194</v>
      </c>
      <c r="BA55" s="69">
        <f t="shared" si="122"/>
        <v>50.36024396962241</v>
      </c>
      <c r="BB55" s="69">
        <f t="shared" si="123"/>
        <v>63.6344083713266</v>
      </c>
      <c r="BD55" t="str">
        <f t="shared" si="144"/>
        <v>35 Business and public service associate professionals</v>
      </c>
      <c r="BE55" s="18">
        <f t="shared" ref="BE55:BI64" si="153">BE18/BE$35*100</f>
        <v>5.8546383813870477</v>
      </c>
      <c r="BF55" s="18">
        <f t="shared" si="153"/>
        <v>5.8016363261080297</v>
      </c>
      <c r="BG55" s="18">
        <f t="shared" si="153"/>
        <v>6.1834321293331929</v>
      </c>
      <c r="BH55" s="18">
        <f t="shared" si="153"/>
        <v>6.0194687542290763</v>
      </c>
      <c r="BI55" s="18">
        <f t="shared" si="153"/>
        <v>5.9842713933692888</v>
      </c>
      <c r="BK55" s="68">
        <f t="shared" si="125"/>
        <v>-5.7913802254227456</v>
      </c>
      <c r="BL55" s="69">
        <f t="shared" si="126"/>
        <v>40.956027877552856</v>
      </c>
      <c r="BM55" s="69">
        <f t="shared" si="127"/>
        <v>35.164647652130107</v>
      </c>
      <c r="BO55" t="str">
        <f t="shared" si="145"/>
        <v>35 Business and public service associate professionals</v>
      </c>
      <c r="BP55" s="18">
        <f t="shared" ref="BP55:BT64" si="154">BP18/BP$35*100</f>
        <v>4.965206290132115</v>
      </c>
      <c r="BQ55" s="18">
        <f t="shared" si="154"/>
        <v>4.9662399832600421</v>
      </c>
      <c r="BR55" s="18">
        <f t="shared" si="154"/>
        <v>5.2625374693340907</v>
      </c>
      <c r="BS55" s="18">
        <f t="shared" si="154"/>
        <v>5.1885389015297978</v>
      </c>
      <c r="BT55" s="18">
        <f t="shared" si="154"/>
        <v>5.2956729146732977</v>
      </c>
      <c r="BV55" s="68">
        <f t="shared" si="129"/>
        <v>-17.444580800115986</v>
      </c>
      <c r="BW55" s="69">
        <f t="shared" si="130"/>
        <v>35.378588240685581</v>
      </c>
      <c r="BX55" s="69">
        <f t="shared" si="131"/>
        <v>17.934007440569598</v>
      </c>
      <c r="BZ55" t="str">
        <f t="shared" si="146"/>
        <v>35 Business and public service associate professionals</v>
      </c>
      <c r="CA55" s="18">
        <f t="shared" ref="CA55:CE64" si="155">CA18/CA$35*100</f>
        <v>4.4039935903009342</v>
      </c>
      <c r="CB55" s="18">
        <f t="shared" si="155"/>
        <v>4.4866612173736398</v>
      </c>
      <c r="CC55" s="18">
        <f t="shared" si="155"/>
        <v>4.7706479827343786</v>
      </c>
      <c r="CD55" s="18">
        <f t="shared" si="155"/>
        <v>4.7228179482904915</v>
      </c>
      <c r="CE55" s="18">
        <f t="shared" si="155"/>
        <v>4.5137367626792679</v>
      </c>
      <c r="CG55" s="68">
        <f t="shared" si="133"/>
        <v>-40.993144891049397</v>
      </c>
      <c r="CH55" s="69">
        <f t="shared" si="134"/>
        <v>28.532189821044767</v>
      </c>
      <c r="CI55" s="69">
        <f t="shared" si="135"/>
        <v>-12.460955070004626</v>
      </c>
      <c r="CK55" t="str">
        <f t="shared" si="147"/>
        <v>35 Business and public service associate professionals</v>
      </c>
      <c r="CL55" s="18">
        <f t="shared" ref="CL55:CP64" si="156">CL18/CL$35*100</f>
        <v>2.6015936877174246</v>
      </c>
      <c r="CM55" s="18">
        <f t="shared" si="156"/>
        <v>2.8303999703562157</v>
      </c>
      <c r="CN55" s="18">
        <f t="shared" si="156"/>
        <v>3.281378917154862</v>
      </c>
      <c r="CO55" s="18">
        <f t="shared" si="156"/>
        <v>3.7367403075282795</v>
      </c>
      <c r="CP55" s="18">
        <f t="shared" si="156"/>
        <v>5.179161151847488</v>
      </c>
      <c r="CR55" s="68">
        <f t="shared" si="137"/>
        <v>40.520371604382234</v>
      </c>
      <c r="CS55" s="69">
        <f t="shared" si="138"/>
        <v>33.582793129645495</v>
      </c>
      <c r="CT55" s="69">
        <f t="shared" si="139"/>
        <v>74.103164734027729</v>
      </c>
    </row>
    <row r="56" spans="1:98" x14ac:dyDescent="0.2">
      <c r="A56" t="str">
        <f t="shared" si="103"/>
        <v>41 Administrative occupations</v>
      </c>
      <c r="B56" s="18">
        <f t="shared" si="148"/>
        <v>3.182294745903818</v>
      </c>
      <c r="C56" s="18">
        <f t="shared" si="148"/>
        <v>2.8970828897256951</v>
      </c>
      <c r="D56" s="18">
        <f t="shared" si="148"/>
        <v>3.2577845849931113</v>
      </c>
      <c r="E56" s="18">
        <f t="shared" si="148"/>
        <v>3.4495209920228378</v>
      </c>
      <c r="F56" s="18">
        <f t="shared" si="148"/>
        <v>3.7920685358065991</v>
      </c>
      <c r="H56" s="68">
        <f t="shared" si="105"/>
        <v>70.319568428161716</v>
      </c>
      <c r="I56" s="69">
        <f t="shared" si="106"/>
        <v>72.863643995515247</v>
      </c>
      <c r="J56" s="69">
        <f t="shared" si="107"/>
        <v>143.18321242367696</v>
      </c>
      <c r="L56" t="str">
        <f t="shared" si="140"/>
        <v>41 Administrative occupations</v>
      </c>
      <c r="M56" s="18">
        <f t="shared" si="149"/>
        <v>5.0945201366480806</v>
      </c>
      <c r="N56" s="18">
        <f t="shared" si="149"/>
        <v>4.8927507585171401</v>
      </c>
      <c r="O56" s="18">
        <f t="shared" si="149"/>
        <v>4.9269244799070862</v>
      </c>
      <c r="P56" s="18">
        <f t="shared" si="149"/>
        <v>5.3257182893526274</v>
      </c>
      <c r="Q56" s="18">
        <f t="shared" si="149"/>
        <v>5.5687631548116689</v>
      </c>
      <c r="S56" s="68">
        <f t="shared" si="109"/>
        <v>65.399197298926978</v>
      </c>
      <c r="T56" s="69">
        <f t="shared" si="110"/>
        <v>73.507137608392966</v>
      </c>
      <c r="U56" s="69">
        <f t="shared" si="111"/>
        <v>138.90633490731997</v>
      </c>
      <c r="W56" t="str">
        <f t="shared" si="141"/>
        <v>41 Administrative occupations</v>
      </c>
      <c r="X56" s="18">
        <f t="shared" si="150"/>
        <v>8.0959032446737353</v>
      </c>
      <c r="Y56" s="18">
        <f t="shared" si="150"/>
        <v>7.6868712033876712</v>
      </c>
      <c r="Z56" s="18">
        <f t="shared" si="150"/>
        <v>8.0111416689526536</v>
      </c>
      <c r="AA56" s="18">
        <f t="shared" si="150"/>
        <v>8.6883796990379363</v>
      </c>
      <c r="AB56" s="18">
        <f t="shared" si="150"/>
        <v>9.0349165598657599</v>
      </c>
      <c r="AD56" s="68">
        <f t="shared" si="113"/>
        <v>38.74970236149089</v>
      </c>
      <c r="AE56" s="69">
        <f t="shared" si="114"/>
        <v>67.82333392495363</v>
      </c>
      <c r="AF56" s="69">
        <f t="shared" si="115"/>
        <v>106.57303628644452</v>
      </c>
      <c r="AH56" t="str">
        <f t="shared" si="142"/>
        <v>41 Administrative occupations</v>
      </c>
      <c r="AI56" s="18">
        <f t="shared" si="151"/>
        <v>10.108902876263318</v>
      </c>
      <c r="AJ56" s="18">
        <f t="shared" si="151"/>
        <v>10.49818894391891</v>
      </c>
      <c r="AK56" s="18">
        <f t="shared" si="151"/>
        <v>11.226389658873448</v>
      </c>
      <c r="AL56" s="18">
        <f t="shared" si="151"/>
        <v>12.73177725160253</v>
      </c>
      <c r="AM56" s="18">
        <f t="shared" si="151"/>
        <v>13.549310194826333</v>
      </c>
      <c r="AO56" s="68">
        <f t="shared" si="117"/>
        <v>32.976869207414119</v>
      </c>
      <c r="AP56" s="69">
        <f t="shared" si="118"/>
        <v>68.958601562343603</v>
      </c>
      <c r="AQ56" s="69">
        <f t="shared" si="119"/>
        <v>101.93547076975773</v>
      </c>
      <c r="AS56" t="str">
        <f t="shared" si="143"/>
        <v>41 Administrative occupations</v>
      </c>
      <c r="AT56" s="18">
        <f t="shared" si="152"/>
        <v>9.7783630404824251</v>
      </c>
      <c r="AU56" s="18">
        <f t="shared" si="152"/>
        <v>9.2679552230256323</v>
      </c>
      <c r="AV56" s="18">
        <f t="shared" si="152"/>
        <v>9.7222400007059289</v>
      </c>
      <c r="AW56" s="18">
        <f t="shared" si="152"/>
        <v>10.003542810562035</v>
      </c>
      <c r="AX56" s="18">
        <f t="shared" si="152"/>
        <v>10.150274188337495</v>
      </c>
      <c r="AZ56" s="68">
        <f t="shared" si="121"/>
        <v>22.065871797361197</v>
      </c>
      <c r="BA56" s="69">
        <f t="shared" si="122"/>
        <v>60.997211078262339</v>
      </c>
      <c r="BB56" s="69">
        <f t="shared" si="123"/>
        <v>83.063082875623536</v>
      </c>
      <c r="BD56" t="str">
        <f t="shared" si="144"/>
        <v>41 Administrative occupations</v>
      </c>
      <c r="BE56" s="18">
        <f t="shared" si="153"/>
        <v>8.8200233861873816</v>
      </c>
      <c r="BF56" s="18">
        <f t="shared" si="153"/>
        <v>8.2753202917984581</v>
      </c>
      <c r="BG56" s="18">
        <f t="shared" si="153"/>
        <v>8.6825753265596894</v>
      </c>
      <c r="BH56" s="18">
        <f t="shared" si="153"/>
        <v>8.4435436446794974</v>
      </c>
      <c r="BI56" s="18">
        <f t="shared" si="153"/>
        <v>6.6881005456144376</v>
      </c>
      <c r="BK56" s="68">
        <f t="shared" si="125"/>
        <v>-25.016934418370646</v>
      </c>
      <c r="BL56" s="69">
        <f t="shared" si="126"/>
        <v>44.084037184673079</v>
      </c>
      <c r="BM56" s="69">
        <f t="shared" si="127"/>
        <v>19.067102766302433</v>
      </c>
      <c r="BO56" t="str">
        <f t="shared" si="145"/>
        <v>41 Administrative occupations</v>
      </c>
      <c r="BP56" s="18">
        <f t="shared" si="154"/>
        <v>10.235246176449712</v>
      </c>
      <c r="BQ56" s="18">
        <f t="shared" si="154"/>
        <v>9.0714844564318629</v>
      </c>
      <c r="BR56" s="18">
        <f t="shared" si="154"/>
        <v>9.9389803485429269</v>
      </c>
      <c r="BS56" s="18">
        <f t="shared" si="154"/>
        <v>9.6436248312529766</v>
      </c>
      <c r="BT56" s="18">
        <f t="shared" si="154"/>
        <v>7.6103729741435533</v>
      </c>
      <c r="BV56" s="68">
        <f t="shared" si="129"/>
        <v>-37.182052190218535</v>
      </c>
      <c r="BW56" s="69">
        <f t="shared" si="130"/>
        <v>35.436609424977668</v>
      </c>
      <c r="BX56" s="69">
        <f t="shared" si="131"/>
        <v>-1.7454427652408688</v>
      </c>
      <c r="BZ56" t="str">
        <f t="shared" si="146"/>
        <v>41 Administrative occupations</v>
      </c>
      <c r="CA56" s="18">
        <f t="shared" si="155"/>
        <v>8.2466798255714462</v>
      </c>
      <c r="CB56" s="18">
        <f t="shared" si="155"/>
        <v>7.9336556894786234</v>
      </c>
      <c r="CC56" s="18">
        <f t="shared" si="155"/>
        <v>7.8507243313908432</v>
      </c>
      <c r="CD56" s="18">
        <f t="shared" si="155"/>
        <v>6.3324040887236892</v>
      </c>
      <c r="CE56" s="18">
        <f t="shared" si="155"/>
        <v>3.0345142967297347</v>
      </c>
      <c r="CG56" s="68">
        <f t="shared" si="133"/>
        <v>-75.894115417439878</v>
      </c>
      <c r="CH56" s="69">
        <f t="shared" si="134"/>
        <v>22.411610487652112</v>
      </c>
      <c r="CI56" s="69">
        <f t="shared" si="135"/>
        <v>-53.482504929787765</v>
      </c>
      <c r="CK56" t="str">
        <f t="shared" si="147"/>
        <v>41 Administrative occupations</v>
      </c>
      <c r="CL56" s="18">
        <f t="shared" si="156"/>
        <v>5.0377203465925273</v>
      </c>
      <c r="CM56" s="18">
        <f t="shared" si="156"/>
        <v>5.2532047468987466</v>
      </c>
      <c r="CN56" s="18">
        <f t="shared" si="156"/>
        <v>5.7063045701167647</v>
      </c>
      <c r="CO56" s="18">
        <f t="shared" si="156"/>
        <v>4.7075337936059869</v>
      </c>
      <c r="CP56" s="18">
        <f t="shared" si="156"/>
        <v>3.7613893867420964</v>
      </c>
      <c r="CR56" s="68">
        <f t="shared" si="137"/>
        <v>-41.314664029540857</v>
      </c>
      <c r="CS56" s="69">
        <f t="shared" si="138"/>
        <v>19.847133195714477</v>
      </c>
      <c r="CT56" s="69">
        <f t="shared" si="139"/>
        <v>-21.467530833826373</v>
      </c>
    </row>
    <row r="57" spans="1:98" x14ac:dyDescent="0.2">
      <c r="A57" t="str">
        <f t="shared" si="103"/>
        <v>42 Secretarial and related occupations</v>
      </c>
      <c r="B57" s="18">
        <f t="shared" si="148"/>
        <v>0.36122721735398844</v>
      </c>
      <c r="C57" s="18">
        <f t="shared" si="148"/>
        <v>0.37833770363881242</v>
      </c>
      <c r="D57" s="18">
        <f t="shared" si="148"/>
        <v>0.35369737689218644</v>
      </c>
      <c r="E57" s="18">
        <f t="shared" si="148"/>
        <v>0.49057045301223645</v>
      </c>
      <c r="F57" s="18">
        <f t="shared" si="148"/>
        <v>0.72972179359248168</v>
      </c>
      <c r="H57" s="68">
        <f t="shared" si="105"/>
        <v>201.88130029418357</v>
      </c>
      <c r="I57" s="69">
        <f t="shared" si="106"/>
        <v>128.73990499899051</v>
      </c>
      <c r="J57" s="69">
        <f t="shared" si="107"/>
        <v>330.62120529317411</v>
      </c>
      <c r="L57" t="str">
        <f t="shared" si="140"/>
        <v>42 Secretarial and related occupations</v>
      </c>
      <c r="M57" s="18">
        <f t="shared" si="149"/>
        <v>1.0988893240889128</v>
      </c>
      <c r="N57" s="18">
        <f t="shared" si="149"/>
        <v>1.0011501628224946</v>
      </c>
      <c r="O57" s="18">
        <f t="shared" si="149"/>
        <v>0.97717412440933504</v>
      </c>
      <c r="P57" s="18">
        <f t="shared" si="149"/>
        <v>1.1649780482928986</v>
      </c>
      <c r="Q57" s="18">
        <f t="shared" si="149"/>
        <v>1.1223849545343463</v>
      </c>
      <c r="S57" s="68">
        <f t="shared" si="109"/>
        <v>68.081700702304673</v>
      </c>
      <c r="T57" s="69">
        <f t="shared" si="110"/>
        <v>84.528639341837049</v>
      </c>
      <c r="U57" s="69">
        <f t="shared" si="111"/>
        <v>152.61034004414174</v>
      </c>
      <c r="W57" t="str">
        <f t="shared" si="141"/>
        <v>42 Secretarial and related occupations</v>
      </c>
      <c r="X57" s="18">
        <f t="shared" si="150"/>
        <v>1.73454340027104</v>
      </c>
      <c r="Y57" s="18">
        <f t="shared" si="150"/>
        <v>1.5663349711172281</v>
      </c>
      <c r="Z57" s="18">
        <f t="shared" si="150"/>
        <v>1.6002613607602751</v>
      </c>
      <c r="AA57" s="18">
        <f t="shared" si="150"/>
        <v>1.8983009129439903</v>
      </c>
      <c r="AB57" s="18">
        <f t="shared" si="150"/>
        <v>2.4542957639481986</v>
      </c>
      <c r="AD57" s="68">
        <f t="shared" si="113"/>
        <v>88.685403402248369</v>
      </c>
      <c r="AE57" s="69">
        <f t="shared" si="114"/>
        <v>86.516310980514461</v>
      </c>
      <c r="AF57" s="69">
        <f t="shared" si="115"/>
        <v>175.20171438276282</v>
      </c>
      <c r="AH57" t="str">
        <f t="shared" si="142"/>
        <v>42 Secretarial and related occupations</v>
      </c>
      <c r="AI57" s="18">
        <f t="shared" si="151"/>
        <v>2.8680202150953611</v>
      </c>
      <c r="AJ57" s="18">
        <f t="shared" si="151"/>
        <v>2.7683894084243006</v>
      </c>
      <c r="AK57" s="18">
        <f t="shared" si="151"/>
        <v>2.8928555354460745</v>
      </c>
      <c r="AL57" s="18">
        <f t="shared" si="151"/>
        <v>3.370898122261571</v>
      </c>
      <c r="AM57" s="18">
        <f t="shared" si="151"/>
        <v>3.5265281139763927</v>
      </c>
      <c r="AO57" s="68">
        <f t="shared" si="117"/>
        <v>34.313490203918398</v>
      </c>
      <c r="AP57" s="69">
        <f t="shared" si="118"/>
        <v>71.077253217160674</v>
      </c>
      <c r="AQ57" s="69">
        <f t="shared" si="119"/>
        <v>105.39074342107908</v>
      </c>
      <c r="AS57" t="str">
        <f t="shared" si="143"/>
        <v>42 Secretarial and related occupations</v>
      </c>
      <c r="AT57" s="18">
        <f t="shared" si="152"/>
        <v>2.4560202665541384</v>
      </c>
      <c r="AU57" s="18">
        <f t="shared" si="152"/>
        <v>2.1401159582552207</v>
      </c>
      <c r="AV57" s="18">
        <f t="shared" si="152"/>
        <v>2.2148150866773637</v>
      </c>
      <c r="AW57" s="18">
        <f t="shared" si="152"/>
        <v>2.4508283996790294</v>
      </c>
      <c r="AX57" s="18">
        <f t="shared" si="152"/>
        <v>2.1768748704408813</v>
      </c>
      <c r="AZ57" s="68">
        <f t="shared" si="121"/>
        <v>14.915553660690225</v>
      </c>
      <c r="BA57" s="69">
        <f t="shared" si="122"/>
        <v>63.767890938963312</v>
      </c>
      <c r="BB57" s="69">
        <f t="shared" si="123"/>
        <v>78.683444599653527</v>
      </c>
      <c r="BD57" t="str">
        <f t="shared" si="144"/>
        <v>42 Secretarial and related occupations</v>
      </c>
      <c r="BE57" s="18">
        <f t="shared" si="153"/>
        <v>2.4407878503870521</v>
      </c>
      <c r="BF57" s="18">
        <f t="shared" si="153"/>
        <v>2.1994161926742177</v>
      </c>
      <c r="BG57" s="18">
        <f t="shared" si="153"/>
        <v>2.2077770073047183</v>
      </c>
      <c r="BH57" s="18">
        <f t="shared" si="153"/>
        <v>2.079857438367172</v>
      </c>
      <c r="BI57" s="18">
        <f t="shared" si="153"/>
        <v>0.4052473074488202</v>
      </c>
      <c r="BK57" s="68">
        <f t="shared" si="125"/>
        <v>-82.132084490961603</v>
      </c>
      <c r="BL57" s="69">
        <f t="shared" si="126"/>
        <v>33.297616850373927</v>
      </c>
      <c r="BM57" s="69">
        <f t="shared" si="127"/>
        <v>-48.834467640587675</v>
      </c>
      <c r="BO57" t="str">
        <f t="shared" si="145"/>
        <v>42 Secretarial and related occupations</v>
      </c>
      <c r="BP57" s="18">
        <f t="shared" si="154"/>
        <v>3.286036752382393</v>
      </c>
      <c r="BQ57" s="18">
        <f t="shared" si="154"/>
        <v>2.4799019697132207</v>
      </c>
      <c r="BR57" s="18">
        <f t="shared" si="154"/>
        <v>2.6422894155008985</v>
      </c>
      <c r="BS57" s="18">
        <f t="shared" si="154"/>
        <v>1.98126239531737</v>
      </c>
      <c r="BT57" s="18">
        <f t="shared" si="154"/>
        <v>0.46306960464164981</v>
      </c>
      <c r="BV57" s="68">
        <f t="shared" si="129"/>
        <v>-85.622428862220701</v>
      </c>
      <c r="BW57" s="69">
        <f t="shared" si="130"/>
        <v>24.007489647880515</v>
      </c>
      <c r="BX57" s="69">
        <f t="shared" si="131"/>
        <v>-61.614939214340183</v>
      </c>
      <c r="BZ57" t="str">
        <f t="shared" si="146"/>
        <v>42 Secretarial and related occupations</v>
      </c>
      <c r="CA57" s="18">
        <f t="shared" si="155"/>
        <v>3.7873664483922687</v>
      </c>
      <c r="CB57" s="18">
        <f t="shared" si="155"/>
        <v>3.6691154706352411</v>
      </c>
      <c r="CC57" s="18">
        <f t="shared" si="155"/>
        <v>3.4669070770998491</v>
      </c>
      <c r="CD57" s="18">
        <f t="shared" si="155"/>
        <v>1.6004665990262723</v>
      </c>
      <c r="CE57" s="18">
        <f t="shared" si="155"/>
        <v>0.31099799593062077</v>
      </c>
      <c r="CG57" s="68">
        <f t="shared" si="133"/>
        <v>-94.405529324417742</v>
      </c>
      <c r="CH57" s="69">
        <f t="shared" si="134"/>
        <v>15.944312644216119</v>
      </c>
      <c r="CI57" s="69">
        <f t="shared" si="135"/>
        <v>-78.46121668020163</v>
      </c>
      <c r="CK57" t="str">
        <f t="shared" si="147"/>
        <v>42 Secretarial and related occupations</v>
      </c>
      <c r="CL57" s="18">
        <f t="shared" si="156"/>
        <v>2.2584993281731367</v>
      </c>
      <c r="CM57" s="18">
        <f t="shared" si="156"/>
        <v>2.3982534115640086</v>
      </c>
      <c r="CN57" s="18">
        <f t="shared" si="156"/>
        <v>2.6108513489922749</v>
      </c>
      <c r="CO57" s="18">
        <f t="shared" si="156"/>
        <v>2.1735737156834536</v>
      </c>
      <c r="CP57" s="18">
        <f t="shared" si="156"/>
        <v>1.3270180974695445</v>
      </c>
      <c r="CR57" s="68">
        <f t="shared" si="137"/>
        <v>-54.748711639710713</v>
      </c>
      <c r="CS57" s="69">
        <f t="shared" si="138"/>
        <v>23.847191698088814</v>
      </c>
      <c r="CT57" s="69">
        <f t="shared" si="139"/>
        <v>-30.901519941621896</v>
      </c>
    </row>
    <row r="58" spans="1:98" x14ac:dyDescent="0.2">
      <c r="A58" t="str">
        <f t="shared" si="103"/>
        <v>51 Skilled agricultural and related trades</v>
      </c>
      <c r="B58" s="18">
        <f t="shared" si="148"/>
        <v>0.26005947385228406</v>
      </c>
      <c r="C58" s="18">
        <f t="shared" si="148"/>
        <v>0.26391060489112267</v>
      </c>
      <c r="D58" s="18">
        <f t="shared" si="148"/>
        <v>0.22748094613160513</v>
      </c>
      <c r="E58" s="18">
        <f t="shared" si="148"/>
        <v>0.23545883507690679</v>
      </c>
      <c r="F58" s="18">
        <f t="shared" si="148"/>
        <v>0.23498658272613068</v>
      </c>
      <c r="H58" s="68">
        <f t="shared" si="105"/>
        <v>51.150216563860255</v>
      </c>
      <c r="I58" s="69">
        <f t="shared" si="106"/>
        <v>91.129052300872516</v>
      </c>
      <c r="J58" s="69">
        <f t="shared" si="107"/>
        <v>142.27926886473276</v>
      </c>
      <c r="L58" t="str">
        <f t="shared" si="140"/>
        <v>51 Skilled agricultural and related trades</v>
      </c>
      <c r="M58" s="18">
        <f t="shared" si="149"/>
        <v>0.21902687425764006</v>
      </c>
      <c r="N58" s="18">
        <f t="shared" si="149"/>
        <v>0.22756998095708345</v>
      </c>
      <c r="O58" s="18">
        <f t="shared" si="149"/>
        <v>0.1597459926192098</v>
      </c>
      <c r="P58" s="18">
        <f t="shared" si="149"/>
        <v>0.14670762958188518</v>
      </c>
      <c r="Q58" s="18">
        <f t="shared" si="149"/>
        <v>0.1539786614350693</v>
      </c>
      <c r="S58" s="68">
        <f t="shared" si="109"/>
        <v>41.052608923802303</v>
      </c>
      <c r="T58" s="69">
        <f t="shared" si="110"/>
        <v>67.613189535773827</v>
      </c>
      <c r="U58" s="69">
        <f t="shared" si="111"/>
        <v>108.66579845957614</v>
      </c>
      <c r="W58" t="str">
        <f t="shared" si="141"/>
        <v>51 Skilled agricultural and related trades</v>
      </c>
      <c r="X58" s="18">
        <f t="shared" si="150"/>
        <v>0.80321525970909569</v>
      </c>
      <c r="Y58" s="18">
        <f t="shared" si="150"/>
        <v>0.83024069167116599</v>
      </c>
      <c r="Z58" s="18">
        <f t="shared" si="150"/>
        <v>0.76474534647785575</v>
      </c>
      <c r="AA58" s="18">
        <f t="shared" si="150"/>
        <v>0.80628537563369995</v>
      </c>
      <c r="AB58" s="18">
        <f t="shared" si="150"/>
        <v>1.0019934671627972</v>
      </c>
      <c r="AD58" s="68">
        <f t="shared" si="113"/>
        <v>61.194556986316186</v>
      </c>
      <c r="AE58" s="69">
        <f t="shared" si="114"/>
        <v>86.621988852698323</v>
      </c>
      <c r="AF58" s="69">
        <f t="shared" si="115"/>
        <v>147.81654583901451</v>
      </c>
      <c r="AH58" t="str">
        <f t="shared" si="142"/>
        <v>51 Skilled agricultural and related trades</v>
      </c>
      <c r="AI58" s="18">
        <f t="shared" si="151"/>
        <v>1.1154131947400348</v>
      </c>
      <c r="AJ58" s="18">
        <f t="shared" si="151"/>
        <v>1.3156732267476283</v>
      </c>
      <c r="AK58" s="18">
        <f t="shared" si="151"/>
        <v>1.0050531283457473</v>
      </c>
      <c r="AL58" s="18">
        <f t="shared" si="151"/>
        <v>1.0607893135300499</v>
      </c>
      <c r="AM58" s="18">
        <f t="shared" si="151"/>
        <v>1.244544084692488</v>
      </c>
      <c r="AO58" s="68">
        <f t="shared" si="117"/>
        <v>36.433272295953323</v>
      </c>
      <c r="AP58" s="69">
        <f t="shared" si="118"/>
        <v>82.655648629564752</v>
      </c>
      <c r="AQ58" s="69">
        <f t="shared" si="119"/>
        <v>119.08892092551807</v>
      </c>
      <c r="AS58" t="str">
        <f t="shared" si="143"/>
        <v>51 Skilled agricultural and related trades</v>
      </c>
      <c r="AT58" s="18">
        <f t="shared" si="152"/>
        <v>1.6420479620933903</v>
      </c>
      <c r="AU58" s="18">
        <f t="shared" si="152"/>
        <v>2.0699709991799353</v>
      </c>
      <c r="AV58" s="18">
        <f t="shared" si="152"/>
        <v>1.5233613194387496</v>
      </c>
      <c r="AW58" s="18">
        <f t="shared" si="152"/>
        <v>1.4941929690545901</v>
      </c>
      <c r="AX58" s="18">
        <f t="shared" si="152"/>
        <v>1.7457806829496343</v>
      </c>
      <c r="AZ58" s="68">
        <f t="shared" si="121"/>
        <v>33.989134172799353</v>
      </c>
      <c r="BA58" s="69">
        <f t="shared" si="122"/>
        <v>72.508009580358106</v>
      </c>
      <c r="BB58" s="69">
        <f t="shared" si="123"/>
        <v>106.49714375315745</v>
      </c>
      <c r="BD58" t="str">
        <f t="shared" si="144"/>
        <v>51 Skilled agricultural and related trades</v>
      </c>
      <c r="BE58" s="18">
        <f t="shared" si="153"/>
        <v>0.85238652356104339</v>
      </c>
      <c r="BF58" s="18">
        <f t="shared" si="153"/>
        <v>0.89261969198400193</v>
      </c>
      <c r="BG58" s="18">
        <f t="shared" si="153"/>
        <v>0.68570830770487368</v>
      </c>
      <c r="BH58" s="18">
        <f t="shared" si="153"/>
        <v>0.64852123324609279</v>
      </c>
      <c r="BI58" s="18">
        <f t="shared" si="153"/>
        <v>0.65659136689836373</v>
      </c>
      <c r="BK58" s="68">
        <f t="shared" si="125"/>
        <v>-6.7895262577386815</v>
      </c>
      <c r="BL58" s="69">
        <f t="shared" si="126"/>
        <v>50.166887843238669</v>
      </c>
      <c r="BM58" s="69">
        <f t="shared" si="127"/>
        <v>43.37736158549999</v>
      </c>
      <c r="BO58" t="str">
        <f t="shared" si="145"/>
        <v>51 Skilled agricultural and related trades</v>
      </c>
      <c r="BP58" s="18">
        <f t="shared" si="154"/>
        <v>1.2591816555633664</v>
      </c>
      <c r="BQ58" s="18">
        <f t="shared" si="154"/>
        <v>1.4495417781663638</v>
      </c>
      <c r="BR58" s="18">
        <f t="shared" si="154"/>
        <v>1.0904911211006414</v>
      </c>
      <c r="BS58" s="18">
        <f t="shared" si="154"/>
        <v>1.1201216160105276</v>
      </c>
      <c r="BT58" s="18">
        <f t="shared" si="154"/>
        <v>1.3467526923716848</v>
      </c>
      <c r="BV58" s="68">
        <f t="shared" si="129"/>
        <v>1.317707241812401</v>
      </c>
      <c r="BW58" s="69">
        <f t="shared" si="130"/>
        <v>52.558832284376081</v>
      </c>
      <c r="BX58" s="69">
        <f t="shared" si="131"/>
        <v>53.876539526188473</v>
      </c>
      <c r="BZ58" t="str">
        <f t="shared" si="146"/>
        <v>51 Skilled agricultural and related trades</v>
      </c>
      <c r="CA58" s="18">
        <f t="shared" si="155"/>
        <v>1.5816474226966277</v>
      </c>
      <c r="CB58" s="18">
        <f t="shared" si="155"/>
        <v>1.6855810064641534</v>
      </c>
      <c r="CC58" s="18">
        <f t="shared" si="155"/>
        <v>1.5206695297282948</v>
      </c>
      <c r="CD58" s="18">
        <f t="shared" si="155"/>
        <v>1.5640421099382458</v>
      </c>
      <c r="CE58" s="18">
        <f t="shared" si="155"/>
        <v>2.5999235199567887</v>
      </c>
      <c r="CG58" s="68">
        <f t="shared" si="133"/>
        <v>6.6275282193391334</v>
      </c>
      <c r="CH58" s="69">
        <f t="shared" si="134"/>
        <v>45.196706325249679</v>
      </c>
      <c r="CI58" s="69">
        <f t="shared" si="135"/>
        <v>51.824234544588812</v>
      </c>
      <c r="CK58" t="str">
        <f t="shared" si="147"/>
        <v>51 Skilled agricultural and related trades</v>
      </c>
      <c r="CL58" s="18">
        <f t="shared" si="156"/>
        <v>2.7695038918359813</v>
      </c>
      <c r="CM58" s="18">
        <f t="shared" si="156"/>
        <v>3.5489389458159084</v>
      </c>
      <c r="CN58" s="18">
        <f t="shared" si="156"/>
        <v>2.4787357261399081</v>
      </c>
      <c r="CO58" s="18">
        <f t="shared" si="156"/>
        <v>2.7251144620630083</v>
      </c>
      <c r="CP58" s="18">
        <f t="shared" si="156"/>
        <v>1.6802101451552243</v>
      </c>
      <c r="CR58" s="68">
        <f t="shared" si="137"/>
        <v>-39.651062979890575</v>
      </c>
      <c r="CS58" s="69">
        <f t="shared" si="138"/>
        <v>27.402890241904871</v>
      </c>
      <c r="CT58" s="69">
        <f t="shared" si="139"/>
        <v>-12.248172737985701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0.27445409193952391</v>
      </c>
      <c r="C59" s="18">
        <f t="shared" si="148"/>
        <v>0.24946922209473721</v>
      </c>
      <c r="D59" s="18">
        <f t="shared" si="148"/>
        <v>0.25008131471472284</v>
      </c>
      <c r="E59" s="18">
        <f t="shared" si="148"/>
        <v>0.22675484366608914</v>
      </c>
      <c r="F59" s="18">
        <f t="shared" si="148"/>
        <v>0.23862498044689454</v>
      </c>
      <c r="H59" s="68">
        <f t="shared" si="105"/>
        <v>39.619280625155582</v>
      </c>
      <c r="I59" s="69">
        <f t="shared" si="106"/>
        <v>52.142216362871963</v>
      </c>
      <c r="J59" s="69">
        <f t="shared" si="107"/>
        <v>91.761496988027545</v>
      </c>
      <c r="L59" t="str">
        <f t="shared" si="140"/>
        <v>52 Skilled metal, electrical and electronic trades</v>
      </c>
      <c r="M59" s="18">
        <f t="shared" si="149"/>
        <v>0.6842204148265475</v>
      </c>
      <c r="N59" s="18">
        <f t="shared" si="149"/>
        <v>0.67342018573602891</v>
      </c>
      <c r="O59" s="18">
        <f t="shared" si="149"/>
        <v>0.57236672285736856</v>
      </c>
      <c r="P59" s="18">
        <f t="shared" si="149"/>
        <v>0.66099159078862679</v>
      </c>
      <c r="Q59" s="18">
        <f t="shared" si="149"/>
        <v>0.83756572095679205</v>
      </c>
      <c r="S59" s="68">
        <f t="shared" si="109"/>
        <v>114.13865680850958</v>
      </c>
      <c r="T59" s="69">
        <f t="shared" si="110"/>
        <v>77.511083036373876</v>
      </c>
      <c r="U59" s="69">
        <f t="shared" si="111"/>
        <v>191.64973984488344</v>
      </c>
      <c r="W59" t="str">
        <f t="shared" si="141"/>
        <v>52 Skilled metal, electrical and electronic trades</v>
      </c>
      <c r="X59" s="18">
        <f t="shared" si="150"/>
        <v>0.95446392277894254</v>
      </c>
      <c r="Y59" s="18">
        <f t="shared" si="150"/>
        <v>0.98380554104988693</v>
      </c>
      <c r="Z59" s="18">
        <f t="shared" si="150"/>
        <v>0.81318052777476724</v>
      </c>
      <c r="AA59" s="18">
        <f t="shared" si="150"/>
        <v>0.86884219811779673</v>
      </c>
      <c r="AB59" s="18">
        <f t="shared" si="150"/>
        <v>0.93192340052481015</v>
      </c>
      <c r="AD59" s="68">
        <f t="shared" si="113"/>
        <v>40.992357505383545</v>
      </c>
      <c r="AE59" s="69">
        <f t="shared" si="114"/>
        <v>61.168116733464785</v>
      </c>
      <c r="AF59" s="69">
        <f t="shared" si="115"/>
        <v>102.16047423884834</v>
      </c>
      <c r="AH59" t="str">
        <f t="shared" si="142"/>
        <v>52 Skilled metal, electrical and electronic trades</v>
      </c>
      <c r="AI59" s="18">
        <f t="shared" si="151"/>
        <v>1.1428468176051334</v>
      </c>
      <c r="AJ59" s="18">
        <f t="shared" si="151"/>
        <v>1.3035451586233429</v>
      </c>
      <c r="AK59" s="18">
        <f t="shared" si="151"/>
        <v>1.1202222486545808</v>
      </c>
      <c r="AL59" s="18">
        <f t="shared" si="151"/>
        <v>1.2310538616400708</v>
      </c>
      <c r="AM59" s="18">
        <f t="shared" si="151"/>
        <v>1.3959128070486133</v>
      </c>
      <c r="AO59" s="68">
        <f t="shared" si="117"/>
        <v>37.294496348677413</v>
      </c>
      <c r="AP59" s="69">
        <f t="shared" si="118"/>
        <v>54.56914383977076</v>
      </c>
      <c r="AQ59" s="69">
        <f t="shared" si="119"/>
        <v>91.863640188448187</v>
      </c>
      <c r="AS59" t="str">
        <f t="shared" si="143"/>
        <v>52 Skilled metal, electrical and electronic trades</v>
      </c>
      <c r="AT59" s="18">
        <f t="shared" si="152"/>
        <v>4.5826746382988333</v>
      </c>
      <c r="AU59" s="18">
        <f t="shared" si="152"/>
        <v>4.7246959500683552</v>
      </c>
      <c r="AV59" s="18">
        <f t="shared" si="152"/>
        <v>4.1739056488941921</v>
      </c>
      <c r="AW59" s="18">
        <f t="shared" si="152"/>
        <v>4.1619320715317389</v>
      </c>
      <c r="AX59" s="18">
        <f t="shared" si="152"/>
        <v>4.3483302247193256</v>
      </c>
      <c r="AZ59" s="68">
        <f t="shared" si="121"/>
        <v>21.804325625180482</v>
      </c>
      <c r="BA59" s="69">
        <f t="shared" si="122"/>
        <v>50.511703868913493</v>
      </c>
      <c r="BB59" s="69">
        <f t="shared" si="123"/>
        <v>72.316029494093968</v>
      </c>
      <c r="BD59" t="str">
        <f t="shared" si="144"/>
        <v>52 Skilled metal, electrical and electronic trades</v>
      </c>
      <c r="BE59" s="18">
        <f t="shared" si="153"/>
        <v>6.1350815585993974</v>
      </c>
      <c r="BF59" s="18">
        <f t="shared" si="153"/>
        <v>6.2575280163729925</v>
      </c>
      <c r="BG59" s="18">
        <f t="shared" si="153"/>
        <v>5.6350685825474107</v>
      </c>
      <c r="BH59" s="18">
        <f t="shared" si="153"/>
        <v>5.6100181857726676</v>
      </c>
      <c r="BI59" s="18">
        <f t="shared" si="153"/>
        <v>5.3841140806286374</v>
      </c>
      <c r="BK59" s="68">
        <f t="shared" si="125"/>
        <v>-6.9912076226805526</v>
      </c>
      <c r="BL59" s="69">
        <f t="shared" si="126"/>
        <v>33.319845209469946</v>
      </c>
      <c r="BM59" s="69">
        <f t="shared" si="127"/>
        <v>26.328637586789394</v>
      </c>
      <c r="BO59" t="str">
        <f t="shared" si="145"/>
        <v>52 Skilled metal, electrical and electronic trades</v>
      </c>
      <c r="BP59" s="18">
        <f t="shared" si="154"/>
        <v>3.7426841568264404</v>
      </c>
      <c r="BQ59" s="18">
        <f t="shared" si="154"/>
        <v>4.1953609693945495</v>
      </c>
      <c r="BR59" s="18">
        <f t="shared" si="154"/>
        <v>3.6779770243683036</v>
      </c>
      <c r="BS59" s="18">
        <f t="shared" si="154"/>
        <v>3.7169828520195276</v>
      </c>
      <c r="BT59" s="18">
        <f t="shared" si="154"/>
        <v>3.8261328988119301</v>
      </c>
      <c r="BV59" s="68">
        <f t="shared" si="129"/>
        <v>-14.656455942951032</v>
      </c>
      <c r="BW59" s="69">
        <f t="shared" si="130"/>
        <v>34.038595177353095</v>
      </c>
      <c r="BX59" s="69">
        <f t="shared" si="131"/>
        <v>19.382139234402061</v>
      </c>
      <c r="BZ59" t="str">
        <f t="shared" si="146"/>
        <v>52 Skilled metal, electrical and electronic trades</v>
      </c>
      <c r="CA59" s="18">
        <f t="shared" si="155"/>
        <v>3.0865731448225175</v>
      </c>
      <c r="CB59" s="18">
        <f t="shared" si="155"/>
        <v>2.9554688393400563</v>
      </c>
      <c r="CC59" s="18">
        <f t="shared" si="155"/>
        <v>2.832960677423098</v>
      </c>
      <c r="CD59" s="18">
        <f t="shared" si="155"/>
        <v>3.0239706762137568</v>
      </c>
      <c r="CE59" s="18">
        <f t="shared" si="155"/>
        <v>2.6224258757182728</v>
      </c>
      <c r="CG59" s="68">
        <f t="shared" si="133"/>
        <v>-42.269371193996989</v>
      </c>
      <c r="CH59" s="69">
        <f t="shared" si="134"/>
        <v>30.603188760155302</v>
      </c>
      <c r="CI59" s="69">
        <f t="shared" si="135"/>
        <v>-11.666182433841685</v>
      </c>
      <c r="CK59" t="str">
        <f t="shared" si="147"/>
        <v>52 Skilled metal, electrical and electronic trades</v>
      </c>
      <c r="CL59" s="18">
        <f t="shared" si="156"/>
        <v>2.9911961827613816</v>
      </c>
      <c r="CM59" s="18">
        <f t="shared" si="156"/>
        <v>3.3941138920020224</v>
      </c>
      <c r="CN59" s="18">
        <f t="shared" si="156"/>
        <v>3.0871132764406224</v>
      </c>
      <c r="CO59" s="18">
        <f t="shared" si="156"/>
        <v>3.6472856198560355</v>
      </c>
      <c r="CP59" s="18">
        <f t="shared" si="156"/>
        <v>2.7900454714586846</v>
      </c>
      <c r="CR59" s="68">
        <f t="shared" si="137"/>
        <v>-19.537232785757578</v>
      </c>
      <c r="CS59" s="69">
        <f t="shared" si="138"/>
        <v>28.806350706274824</v>
      </c>
      <c r="CT59" s="69">
        <f t="shared" si="139"/>
        <v>9.2691179205172478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0.15065502972309686</v>
      </c>
      <c r="C60" s="18">
        <f t="shared" si="148"/>
        <v>8.557747938111776E-2</v>
      </c>
      <c r="D60" s="18">
        <f t="shared" si="148"/>
        <v>7.0285478865648898E-2</v>
      </c>
      <c r="E60" s="18">
        <f t="shared" si="148"/>
        <v>8.6619751643021034E-2</v>
      </c>
      <c r="F60" s="18">
        <f t="shared" si="148"/>
        <v>7.2915586971292023E-2</v>
      </c>
      <c r="H60" s="68">
        <f t="shared" si="105"/>
        <v>51.797808657075819</v>
      </c>
      <c r="I60" s="69">
        <f t="shared" si="106"/>
        <v>65.738819224836192</v>
      </c>
      <c r="J60" s="69">
        <f t="shared" si="107"/>
        <v>117.53662788191201</v>
      </c>
      <c r="L60" t="str">
        <f t="shared" si="140"/>
        <v>53 Skilled construction and building trades</v>
      </c>
      <c r="M60" s="18">
        <f t="shared" si="149"/>
        <v>0.34599716339692455</v>
      </c>
      <c r="N60" s="18">
        <f t="shared" si="149"/>
        <v>0.30703389719126667</v>
      </c>
      <c r="O60" s="18">
        <f t="shared" si="149"/>
        <v>0.28137751249416948</v>
      </c>
      <c r="P60" s="18">
        <f t="shared" si="149"/>
        <v>0.27185979680594202</v>
      </c>
      <c r="Q60" s="18">
        <f t="shared" si="149"/>
        <v>0.2558398560062129</v>
      </c>
      <c r="S60" s="68">
        <f t="shared" si="109"/>
        <v>33.054440077789373</v>
      </c>
      <c r="T60" s="69">
        <f t="shared" si="110"/>
        <v>59.319034443572029</v>
      </c>
      <c r="U60" s="69">
        <f t="shared" si="111"/>
        <v>92.373474521361416</v>
      </c>
      <c r="W60" t="str">
        <f t="shared" si="141"/>
        <v>53 Skilled construction and building trades</v>
      </c>
      <c r="X60" s="18">
        <f t="shared" si="150"/>
        <v>0.58880291165103871</v>
      </c>
      <c r="Y60" s="18">
        <f t="shared" si="150"/>
        <v>0.52830063783181624</v>
      </c>
      <c r="Z60" s="18">
        <f t="shared" si="150"/>
        <v>0.47115811225341375</v>
      </c>
      <c r="AA60" s="18">
        <f t="shared" si="150"/>
        <v>0.4790148828939565</v>
      </c>
      <c r="AB60" s="18">
        <f t="shared" si="150"/>
        <v>0.44881410458628934</v>
      </c>
      <c r="AD60" s="68">
        <f t="shared" si="113"/>
        <v>17.19312893950632</v>
      </c>
      <c r="AE60" s="69">
        <f t="shared" si="114"/>
        <v>58.744669421852059</v>
      </c>
      <c r="AF60" s="69">
        <f t="shared" si="115"/>
        <v>75.937798361358375</v>
      </c>
      <c r="AH60" t="str">
        <f t="shared" si="142"/>
        <v>53 Skilled construction and building trades</v>
      </c>
      <c r="AI60" s="18">
        <f t="shared" si="151"/>
        <v>1.1674472878366295</v>
      </c>
      <c r="AJ60" s="18">
        <f t="shared" si="151"/>
        <v>1.2945432950562021</v>
      </c>
      <c r="AK60" s="18">
        <f t="shared" si="151"/>
        <v>1.1390888513465967</v>
      </c>
      <c r="AL60" s="18">
        <f t="shared" si="151"/>
        <v>1.2513374472421894</v>
      </c>
      <c r="AM60" s="18">
        <f t="shared" si="151"/>
        <v>1.2685646044002414</v>
      </c>
      <c r="AO60" s="68">
        <f t="shared" si="117"/>
        <v>22.702671569977522</v>
      </c>
      <c r="AP60" s="69">
        <f t="shared" si="118"/>
        <v>65.26436798657501</v>
      </c>
      <c r="AQ60" s="69">
        <f t="shared" si="119"/>
        <v>87.967039556552535</v>
      </c>
      <c r="AS60" t="str">
        <f t="shared" si="143"/>
        <v>53 Skilled construction and building trades</v>
      </c>
      <c r="AT60" s="18">
        <f t="shared" si="152"/>
        <v>1.8418862724220493</v>
      </c>
      <c r="AU60" s="18">
        <f t="shared" si="152"/>
        <v>1.6322498882280829</v>
      </c>
      <c r="AV60" s="18">
        <f t="shared" si="152"/>
        <v>1.5421930017288497</v>
      </c>
      <c r="AW60" s="18">
        <f t="shared" si="152"/>
        <v>1.6508865857301844</v>
      </c>
      <c r="AX60" s="18">
        <f t="shared" si="152"/>
        <v>1.4719261882179364</v>
      </c>
      <c r="AZ60" s="68">
        <f t="shared" si="121"/>
        <v>11.591245588561447</v>
      </c>
      <c r="BA60" s="69">
        <f t="shared" si="122"/>
        <v>60.839268710985785</v>
      </c>
      <c r="BB60" s="69">
        <f t="shared" si="123"/>
        <v>72.430514299547227</v>
      </c>
      <c r="BD60" t="str">
        <f t="shared" si="144"/>
        <v>53 Skilled construction and building trades</v>
      </c>
      <c r="BE60" s="18">
        <f t="shared" si="153"/>
        <v>4.9260307162423116</v>
      </c>
      <c r="BF60" s="18">
        <f t="shared" si="153"/>
        <v>4.3626238248355111</v>
      </c>
      <c r="BG60" s="18">
        <f t="shared" si="153"/>
        <v>4.0137759733194542</v>
      </c>
      <c r="BH60" s="18">
        <f t="shared" si="153"/>
        <v>3.8502295793610823</v>
      </c>
      <c r="BI60" s="18">
        <f t="shared" si="153"/>
        <v>3.2424105159688263</v>
      </c>
      <c r="BK60" s="68">
        <f t="shared" si="125"/>
        <v>-21.363562788145565</v>
      </c>
      <c r="BL60" s="69">
        <f t="shared" si="126"/>
        <v>33.527187178681579</v>
      </c>
      <c r="BM60" s="69">
        <f t="shared" si="127"/>
        <v>12.163624390536011</v>
      </c>
      <c r="BO60" t="str">
        <f t="shared" si="145"/>
        <v>53 Skilled construction and building trades</v>
      </c>
      <c r="BP60" s="18">
        <f t="shared" si="154"/>
        <v>4.1649359281575968</v>
      </c>
      <c r="BQ60" s="18">
        <f t="shared" si="154"/>
        <v>4.5700041044100042</v>
      </c>
      <c r="BR60" s="18">
        <f t="shared" si="154"/>
        <v>4.1598664222060684</v>
      </c>
      <c r="BS60" s="18">
        <f t="shared" si="154"/>
        <v>4.5080844025698585</v>
      </c>
      <c r="BT60" s="18">
        <f t="shared" si="154"/>
        <v>5.0737131184522024</v>
      </c>
      <c r="BV60" s="68">
        <f t="shared" si="129"/>
        <v>6.1303702554435631E-2</v>
      </c>
      <c r="BW60" s="69">
        <f t="shared" si="130"/>
        <v>45.197802251304033</v>
      </c>
      <c r="BX60" s="69">
        <f t="shared" si="131"/>
        <v>45.259105953858466</v>
      </c>
      <c r="BZ60" t="str">
        <f t="shared" si="146"/>
        <v>53 Skilled construction and building trades</v>
      </c>
      <c r="CA60" s="18">
        <f t="shared" si="155"/>
        <v>3.5508075176780651</v>
      </c>
      <c r="CB60" s="18">
        <f t="shared" si="155"/>
        <v>3.2100263440931309</v>
      </c>
      <c r="CC60" s="18">
        <f t="shared" si="155"/>
        <v>3.3254145214226032</v>
      </c>
      <c r="CD60" s="18">
        <f t="shared" si="155"/>
        <v>3.8066366292189735</v>
      </c>
      <c r="CE60" s="18">
        <f t="shared" si="155"/>
        <v>5.3095973589360721</v>
      </c>
      <c r="CG60" s="68">
        <f t="shared" si="133"/>
        <v>-0.42291412588367683</v>
      </c>
      <c r="CH60" s="69">
        <f t="shared" si="134"/>
        <v>40.859758735494559</v>
      </c>
      <c r="CI60" s="69">
        <f t="shared" si="135"/>
        <v>40.43684460961088</v>
      </c>
      <c r="CK60" t="str">
        <f t="shared" si="147"/>
        <v>53 Skilled construction and building trades</v>
      </c>
      <c r="CL60" s="18">
        <f t="shared" si="156"/>
        <v>5.4892903400919559</v>
      </c>
      <c r="CM60" s="18">
        <f t="shared" si="156"/>
        <v>4.9638295704387492</v>
      </c>
      <c r="CN60" s="18">
        <f t="shared" si="156"/>
        <v>4.5990767021923045</v>
      </c>
      <c r="CO60" s="18">
        <f t="shared" si="156"/>
        <v>4.1838437659687857</v>
      </c>
      <c r="CP60" s="18">
        <f t="shared" si="156"/>
        <v>1.3914926351673282</v>
      </c>
      <c r="CR60" s="68">
        <f t="shared" si="137"/>
        <v>-73.063168604827695</v>
      </c>
      <c r="CS60" s="69">
        <f t="shared" si="138"/>
        <v>17.274013052905424</v>
      </c>
      <c r="CT60" s="69">
        <f t="shared" si="139"/>
        <v>-55.789155551922263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0.51918867640019617</v>
      </c>
      <c r="C61" s="18">
        <f t="shared" si="148"/>
        <v>0.45089624268220768</v>
      </c>
      <c r="D61" s="18">
        <f t="shared" si="148"/>
        <v>0.4493438992526565</v>
      </c>
      <c r="E61" s="18">
        <f t="shared" si="148"/>
        <v>0.53677660613318701</v>
      </c>
      <c r="F61" s="18">
        <f t="shared" si="148"/>
        <v>0.58999556053198721</v>
      </c>
      <c r="H61" s="68">
        <f t="shared" si="105"/>
        <v>92.123561217513966</v>
      </c>
      <c r="I61" s="69">
        <f t="shared" si="106"/>
        <v>79.549259377734771</v>
      </c>
      <c r="J61" s="69">
        <f t="shared" si="107"/>
        <v>171.67282059524877</v>
      </c>
      <c r="L61" t="str">
        <f t="shared" si="140"/>
        <v>54 Textiles, printing and other skilled trades</v>
      </c>
      <c r="M61" s="18">
        <f t="shared" si="149"/>
        <v>0.70218829193203114</v>
      </c>
      <c r="N61" s="18">
        <f t="shared" si="149"/>
        <v>0.64067099301695107</v>
      </c>
      <c r="O61" s="18">
        <f t="shared" si="149"/>
        <v>0.63784056581274962</v>
      </c>
      <c r="P61" s="18">
        <f t="shared" si="149"/>
        <v>0.73137311731941557</v>
      </c>
      <c r="Q61" s="18">
        <f t="shared" si="149"/>
        <v>0.90121327062927981</v>
      </c>
      <c r="S61" s="68">
        <f t="shared" si="109"/>
        <v>106.7597496136046</v>
      </c>
      <c r="T61" s="69">
        <f t="shared" si="110"/>
        <v>84.807613000140393</v>
      </c>
      <c r="U61" s="69">
        <f t="shared" si="111"/>
        <v>191.56736261374496</v>
      </c>
      <c r="W61" t="str">
        <f t="shared" si="141"/>
        <v>54 Textiles, printing and other skilled trades</v>
      </c>
      <c r="X61" s="18">
        <f t="shared" si="150"/>
        <v>1.0356452742356568</v>
      </c>
      <c r="Y61" s="18">
        <f t="shared" si="150"/>
        <v>0.9671219339569862</v>
      </c>
      <c r="Z61" s="18">
        <f t="shared" si="150"/>
        <v>0.89388554388568264</v>
      </c>
      <c r="AA61" s="18">
        <f t="shared" si="150"/>
        <v>1.0717275335669196</v>
      </c>
      <c r="AB61" s="18">
        <f t="shared" si="150"/>
        <v>1.2647831105633924</v>
      </c>
      <c r="AD61" s="68">
        <f t="shared" si="113"/>
        <v>74.075026389862785</v>
      </c>
      <c r="AE61" s="69">
        <f t="shared" si="114"/>
        <v>77.271519751651525</v>
      </c>
      <c r="AF61" s="69">
        <f t="shared" si="115"/>
        <v>151.3465461415143</v>
      </c>
      <c r="AH61" t="str">
        <f t="shared" si="142"/>
        <v>54 Textiles, printing and other skilled trades</v>
      </c>
      <c r="AI61" s="18">
        <f t="shared" si="151"/>
        <v>1.3153718248257986</v>
      </c>
      <c r="AJ61" s="18">
        <f t="shared" si="151"/>
        <v>1.2418741718084345</v>
      </c>
      <c r="AK61" s="18">
        <f t="shared" si="151"/>
        <v>1.1905276331282515</v>
      </c>
      <c r="AL61" s="18">
        <f t="shared" si="151"/>
        <v>1.3502968991472031</v>
      </c>
      <c r="AM61" s="18">
        <f t="shared" si="151"/>
        <v>1.6075113803015511</v>
      </c>
      <c r="AO61" s="68">
        <f t="shared" si="117"/>
        <v>48.769398252536369</v>
      </c>
      <c r="AP61" s="69">
        <f t="shared" si="118"/>
        <v>66.822794443626051</v>
      </c>
      <c r="AQ61" s="69">
        <f t="shared" si="119"/>
        <v>115.59219269616241</v>
      </c>
      <c r="AS61" t="str">
        <f t="shared" si="143"/>
        <v>54 Textiles, printing and other skilled trades</v>
      </c>
      <c r="AT61" s="18">
        <f t="shared" si="152"/>
        <v>1.704184373699313</v>
      </c>
      <c r="AU61" s="18">
        <f t="shared" si="152"/>
        <v>1.5257897386068722</v>
      </c>
      <c r="AV61" s="18">
        <f t="shared" si="152"/>
        <v>1.4458059024491865</v>
      </c>
      <c r="AW61" s="18">
        <f t="shared" si="152"/>
        <v>1.6587763773195776</v>
      </c>
      <c r="AX61" s="18">
        <f t="shared" si="152"/>
        <v>1.8416163090230679</v>
      </c>
      <c r="AZ61" s="68">
        <f t="shared" si="121"/>
        <v>48.926498934617243</v>
      </c>
      <c r="BA61" s="69">
        <f t="shared" si="122"/>
        <v>67.462841609790189</v>
      </c>
      <c r="BB61" s="69">
        <f t="shared" si="123"/>
        <v>116.38934054440743</v>
      </c>
      <c r="BD61" t="str">
        <f t="shared" si="144"/>
        <v>54 Textiles, printing and other skilled trades</v>
      </c>
      <c r="BE61" s="18">
        <f t="shared" si="153"/>
        <v>3.0751842185579448</v>
      </c>
      <c r="BF61" s="18">
        <f t="shared" si="153"/>
        <v>2.8925527436753038</v>
      </c>
      <c r="BG61" s="18">
        <f t="shared" si="153"/>
        <v>2.6497770864170649</v>
      </c>
      <c r="BH61" s="18">
        <f t="shared" si="153"/>
        <v>3.0842128495494192</v>
      </c>
      <c r="BI61" s="18">
        <f t="shared" si="153"/>
        <v>3.521975180923826</v>
      </c>
      <c r="BK61" s="68">
        <f t="shared" si="125"/>
        <v>29.385589608977757</v>
      </c>
      <c r="BL61" s="69">
        <f t="shared" si="126"/>
        <v>48.121106636063985</v>
      </c>
      <c r="BM61" s="69">
        <f t="shared" si="127"/>
        <v>77.506696245041752</v>
      </c>
      <c r="BO61" t="str">
        <f t="shared" si="145"/>
        <v>54 Textiles, printing and other skilled trades</v>
      </c>
      <c r="BP61" s="18">
        <f t="shared" si="154"/>
        <v>3.1574532056023044</v>
      </c>
      <c r="BQ61" s="18">
        <f t="shared" si="154"/>
        <v>2.7148688898930224</v>
      </c>
      <c r="BR61" s="18">
        <f t="shared" si="154"/>
        <v>2.6868492277604656</v>
      </c>
      <c r="BS61" s="18">
        <f t="shared" si="154"/>
        <v>2.6217386838253502</v>
      </c>
      <c r="BT61" s="18">
        <f t="shared" si="154"/>
        <v>2.7810944472956796</v>
      </c>
      <c r="BV61" s="68">
        <f t="shared" si="129"/>
        <v>-15.083501859606073</v>
      </c>
      <c r="BW61" s="69">
        <f t="shared" si="130"/>
        <v>35.676407930757229</v>
      </c>
      <c r="BX61" s="69">
        <f t="shared" si="131"/>
        <v>20.592906071151155</v>
      </c>
      <c r="BZ61" t="str">
        <f t="shared" si="146"/>
        <v>54 Textiles, printing and other skilled trades</v>
      </c>
      <c r="CA61" s="18">
        <f t="shared" si="155"/>
        <v>4.2578112647166568</v>
      </c>
      <c r="CB61" s="18">
        <f t="shared" si="155"/>
        <v>3.9588558573844836</v>
      </c>
      <c r="CC61" s="18">
        <f t="shared" si="155"/>
        <v>3.920033729941002</v>
      </c>
      <c r="CD61" s="18">
        <f t="shared" si="155"/>
        <v>4.7540108083951242</v>
      </c>
      <c r="CE61" s="18">
        <f t="shared" si="155"/>
        <v>5.8964415191137887</v>
      </c>
      <c r="CG61" s="68">
        <f t="shared" si="133"/>
        <v>-6.191151629254728</v>
      </c>
      <c r="CH61" s="69">
        <f t="shared" si="134"/>
        <v>38.97877498913661</v>
      </c>
      <c r="CI61" s="69">
        <f t="shared" si="135"/>
        <v>32.787623359881884</v>
      </c>
      <c r="CK61" t="str">
        <f t="shared" si="147"/>
        <v>54 Textiles, printing and other skilled trades</v>
      </c>
      <c r="CL61" s="18">
        <f t="shared" si="156"/>
        <v>4.8697991073072062</v>
      </c>
      <c r="CM61" s="18">
        <f t="shared" si="156"/>
        <v>4.5317649219868237</v>
      </c>
      <c r="CN61" s="18">
        <f t="shared" si="156"/>
        <v>4.5040543346811024</v>
      </c>
      <c r="CO61" s="18">
        <f t="shared" si="156"/>
        <v>3.7265692630871183</v>
      </c>
      <c r="CP61" s="18">
        <f t="shared" si="156"/>
        <v>2.455158664606595</v>
      </c>
      <c r="CR61" s="68">
        <f t="shared" si="137"/>
        <v>-51.469787697957969</v>
      </c>
      <c r="CS61" s="69">
        <f t="shared" si="138"/>
        <v>19.014906184364648</v>
      </c>
      <c r="CT61" s="69">
        <f t="shared" si="139"/>
        <v>-32.454881513593314</v>
      </c>
    </row>
    <row r="62" spans="1:98" x14ac:dyDescent="0.2">
      <c r="A62" t="str">
        <f t="shared" si="103"/>
        <v>61 Caring personal service occupations</v>
      </c>
      <c r="B62" s="18">
        <f t="shared" si="148"/>
        <v>0.50523053490272551</v>
      </c>
      <c r="C62" s="18">
        <f t="shared" si="148"/>
        <v>0.48103142391239023</v>
      </c>
      <c r="D62" s="18">
        <f t="shared" si="148"/>
        <v>0.45247951036482009</v>
      </c>
      <c r="E62" s="18">
        <f t="shared" si="148"/>
        <v>0.52160914375914624</v>
      </c>
      <c r="F62" s="18">
        <f t="shared" si="148"/>
        <v>0.56608492931431287</v>
      </c>
      <c r="H62" s="68">
        <f t="shared" si="105"/>
        <v>83.059979407930726</v>
      </c>
      <c r="I62" s="69">
        <f t="shared" si="106"/>
        <v>80.446685949342822</v>
      </c>
      <c r="J62" s="69">
        <f t="shared" si="107"/>
        <v>163.50666535727356</v>
      </c>
      <c r="L62" t="str">
        <f t="shared" si="140"/>
        <v>61 Caring personal service occupations</v>
      </c>
      <c r="M62" s="18">
        <f t="shared" si="149"/>
        <v>2.9807130093752048</v>
      </c>
      <c r="N62" s="18">
        <f t="shared" si="149"/>
        <v>3.1714796428284857</v>
      </c>
      <c r="O62" s="18">
        <f t="shared" si="149"/>
        <v>3.0042046370510089</v>
      </c>
      <c r="P62" s="18">
        <f t="shared" si="149"/>
        <v>3.4167925279584304</v>
      </c>
      <c r="Q62" s="18">
        <f t="shared" si="149"/>
        <v>3.591495267864127</v>
      </c>
      <c r="S62" s="68">
        <f t="shared" si="109"/>
        <v>74.942908310949022</v>
      </c>
      <c r="T62" s="69">
        <f t="shared" si="110"/>
        <v>84.422061753729523</v>
      </c>
      <c r="U62" s="69">
        <f t="shared" si="111"/>
        <v>159.36497006467854</v>
      </c>
      <c r="W62" t="str">
        <f t="shared" si="141"/>
        <v>61 Caring personal service occupations</v>
      </c>
      <c r="X62" s="18">
        <f t="shared" si="150"/>
        <v>4.5336200752636078</v>
      </c>
      <c r="Y62" s="18">
        <f t="shared" si="150"/>
        <v>4.7416976157583104</v>
      </c>
      <c r="Z62" s="18">
        <f t="shared" si="150"/>
        <v>4.5269029473867217</v>
      </c>
      <c r="AA62" s="18">
        <f t="shared" si="150"/>
        <v>4.8862363516167218</v>
      </c>
      <c r="AB62" s="18">
        <f t="shared" si="150"/>
        <v>4.9766822478857815</v>
      </c>
      <c r="AD62" s="68">
        <f t="shared" si="113"/>
        <v>35.251177555064864</v>
      </c>
      <c r="AE62" s="69">
        <f t="shared" si="114"/>
        <v>76.650431580714525</v>
      </c>
      <c r="AF62" s="69">
        <f t="shared" si="115"/>
        <v>111.90160913577935</v>
      </c>
      <c r="AH62" t="str">
        <f t="shared" si="142"/>
        <v>61 Caring personal service occupations</v>
      </c>
      <c r="AI62" s="18">
        <f t="shared" si="151"/>
        <v>13.353319391984266</v>
      </c>
      <c r="AJ62" s="18">
        <f t="shared" si="151"/>
        <v>13.265952601851291</v>
      </c>
      <c r="AK62" s="18">
        <f t="shared" si="151"/>
        <v>12.838381037996523</v>
      </c>
      <c r="AL62" s="18">
        <f t="shared" si="151"/>
        <v>12.896391525738171</v>
      </c>
      <c r="AM62" s="18">
        <f t="shared" si="151"/>
        <v>12.120259203393537</v>
      </c>
      <c r="AO62" s="68">
        <f t="shared" si="117"/>
        <v>4.0161265059000844</v>
      </c>
      <c r="AP62" s="69">
        <f t="shared" si="118"/>
        <v>58.282185191606651</v>
      </c>
      <c r="AQ62" s="69">
        <f t="shared" si="119"/>
        <v>62.298311697506747</v>
      </c>
      <c r="AS62" t="str">
        <f t="shared" si="143"/>
        <v>61 Caring personal service occupations</v>
      </c>
      <c r="AT62" s="18">
        <f t="shared" si="152"/>
        <v>7.9724174771126073</v>
      </c>
      <c r="AU62" s="18">
        <f t="shared" si="152"/>
        <v>8.0946262799404423</v>
      </c>
      <c r="AV62" s="18">
        <f t="shared" si="152"/>
        <v>7.8441762386934926</v>
      </c>
      <c r="AW62" s="18">
        <f t="shared" si="152"/>
        <v>7.8396517480121455</v>
      </c>
      <c r="AX62" s="18">
        <f t="shared" si="152"/>
        <v>7.3274594371552011</v>
      </c>
      <c r="AZ62" s="68">
        <f t="shared" si="121"/>
        <v>9.2166625962563558</v>
      </c>
      <c r="BA62" s="69">
        <f t="shared" si="122"/>
        <v>61.208626739765911</v>
      </c>
      <c r="BB62" s="69">
        <f t="shared" si="123"/>
        <v>70.425289336022274</v>
      </c>
      <c r="BD62" t="str">
        <f t="shared" si="144"/>
        <v>61 Caring personal service occupations</v>
      </c>
      <c r="BE62" s="18">
        <f t="shared" si="153"/>
        <v>12.324422055020575</v>
      </c>
      <c r="BF62" s="18">
        <f t="shared" si="153"/>
        <v>13.450529510567808</v>
      </c>
      <c r="BG62" s="18">
        <f t="shared" si="153"/>
        <v>12.979378559800864</v>
      </c>
      <c r="BH62" s="18">
        <f t="shared" si="153"/>
        <v>13.595991026374904</v>
      </c>
      <c r="BI62" s="18">
        <f t="shared" si="153"/>
        <v>15.319663782051771</v>
      </c>
      <c r="BK62" s="68">
        <f t="shared" si="125"/>
        <v>14.895836922361699</v>
      </c>
      <c r="BL62" s="69">
        <f t="shared" si="126"/>
        <v>60.17505385716936</v>
      </c>
      <c r="BM62" s="69">
        <f t="shared" si="127"/>
        <v>75.070890779531069</v>
      </c>
      <c r="BO62" t="str">
        <f t="shared" si="145"/>
        <v>61 Caring personal service occupations</v>
      </c>
      <c r="BP62" s="18">
        <f t="shared" si="154"/>
        <v>10.005781602968725</v>
      </c>
      <c r="BQ62" s="18">
        <f t="shared" si="154"/>
        <v>9.5878487644144474</v>
      </c>
      <c r="BR62" s="18">
        <f t="shared" si="154"/>
        <v>9.6347460092042461</v>
      </c>
      <c r="BS62" s="18">
        <f t="shared" si="154"/>
        <v>9.6279634842726249</v>
      </c>
      <c r="BT62" s="18">
        <f t="shared" si="154"/>
        <v>9.446813887833061</v>
      </c>
      <c r="BV62" s="68">
        <f t="shared" si="129"/>
        <v>-19.561359133955882</v>
      </c>
      <c r="BW62" s="69">
        <f t="shared" si="130"/>
        <v>42.76028972436589</v>
      </c>
      <c r="BX62" s="69">
        <f t="shared" si="131"/>
        <v>23.198930590410004</v>
      </c>
      <c r="BZ62" t="str">
        <f t="shared" si="146"/>
        <v>61 Caring personal service occupations</v>
      </c>
      <c r="CA62" s="18">
        <f t="shared" si="155"/>
        <v>4.4751546093551458</v>
      </c>
      <c r="CB62" s="18">
        <f t="shared" si="155"/>
        <v>2.8980312982826204</v>
      </c>
      <c r="CC62" s="18">
        <f t="shared" si="155"/>
        <v>2.7937019713455884</v>
      </c>
      <c r="CD62" s="18">
        <f t="shared" si="155"/>
        <v>2.5269322050573138</v>
      </c>
      <c r="CE62" s="18">
        <f t="shared" si="155"/>
        <v>3.1348747413635421</v>
      </c>
      <c r="CG62" s="68">
        <f t="shared" si="133"/>
        <v>-30.018421983083961</v>
      </c>
      <c r="CH62" s="69">
        <f t="shared" si="134"/>
        <v>26.403829695963143</v>
      </c>
      <c r="CI62" s="69">
        <f t="shared" si="135"/>
        <v>-3.6145922871208165</v>
      </c>
      <c r="CK62" t="str">
        <f t="shared" si="147"/>
        <v>61 Caring personal service occupations</v>
      </c>
      <c r="CL62" s="18">
        <f t="shared" si="156"/>
        <v>2.173703417461462</v>
      </c>
      <c r="CM62" s="18">
        <f t="shared" si="156"/>
        <v>1.77277379757003</v>
      </c>
      <c r="CN62" s="18">
        <f t="shared" si="156"/>
        <v>2.018208382395529</v>
      </c>
      <c r="CO62" s="18">
        <f t="shared" si="156"/>
        <v>2.6015763785287431</v>
      </c>
      <c r="CP62" s="18">
        <f t="shared" si="156"/>
        <v>3.376432747549186</v>
      </c>
      <c r="CR62" s="68">
        <f t="shared" si="137"/>
        <v>48.94582924783235</v>
      </c>
      <c r="CS62" s="69">
        <f t="shared" si="138"/>
        <v>32.960198028858009</v>
      </c>
      <c r="CT62" s="69">
        <f t="shared" si="139"/>
        <v>81.906027276690367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0.23525468003535968</v>
      </c>
      <c r="C63" s="18">
        <f t="shared" si="148"/>
        <v>0.27341583522193325</v>
      </c>
      <c r="D63" s="18">
        <f t="shared" si="148"/>
        <v>0.28280552418718002</v>
      </c>
      <c r="E63" s="18">
        <f t="shared" si="148"/>
        <v>0.28153592768342306</v>
      </c>
      <c r="F63" s="18">
        <f t="shared" si="148"/>
        <v>0.29003956083807853</v>
      </c>
      <c r="H63" s="68">
        <f t="shared" si="105"/>
        <v>50.065232142067359</v>
      </c>
      <c r="I63" s="69">
        <f t="shared" si="106"/>
        <v>70.312654068428813</v>
      </c>
      <c r="J63" s="69">
        <f t="shared" si="107"/>
        <v>120.37788621049617</v>
      </c>
      <c r="L63" t="str">
        <f t="shared" si="140"/>
        <v>62 Leisure, travel and related personal service occupations</v>
      </c>
      <c r="M63" s="18">
        <f t="shared" si="149"/>
        <v>0.60346780319628035</v>
      </c>
      <c r="N63" s="18">
        <f t="shared" si="149"/>
        <v>0.62516074156460677</v>
      </c>
      <c r="O63" s="18">
        <f t="shared" si="149"/>
        <v>0.55238827206202001</v>
      </c>
      <c r="P63" s="18">
        <f t="shared" si="149"/>
        <v>0.52437220751571267</v>
      </c>
      <c r="Q63" s="18">
        <f t="shared" si="149"/>
        <v>0.53825772729181154</v>
      </c>
      <c r="S63" s="68">
        <f t="shared" si="109"/>
        <v>42.592400291850439</v>
      </c>
      <c r="T63" s="69">
        <f t="shared" si="110"/>
        <v>67.133142505450195</v>
      </c>
      <c r="U63" s="69">
        <f t="shared" si="111"/>
        <v>109.72554279730065</v>
      </c>
      <c r="W63" t="str">
        <f t="shared" si="141"/>
        <v>62 Leisure, travel and related personal service occupations</v>
      </c>
      <c r="X63" s="18">
        <f t="shared" si="150"/>
        <v>1.3675828678104116</v>
      </c>
      <c r="Y63" s="18">
        <f t="shared" si="150"/>
        <v>1.5351548877389034</v>
      </c>
      <c r="Z63" s="18">
        <f t="shared" si="150"/>
        <v>1.38583634255328</v>
      </c>
      <c r="AA63" s="18">
        <f t="shared" si="150"/>
        <v>1.4475089041832601</v>
      </c>
      <c r="AB63" s="18">
        <f t="shared" si="150"/>
        <v>1.6614420525240794</v>
      </c>
      <c r="AD63" s="68">
        <f t="shared" si="113"/>
        <v>47.494415912473656</v>
      </c>
      <c r="AE63" s="69">
        <f t="shared" si="114"/>
        <v>73.98646740996044</v>
      </c>
      <c r="AF63" s="69">
        <f t="shared" si="115"/>
        <v>121.4808833224341</v>
      </c>
      <c r="AH63" t="str">
        <f t="shared" si="142"/>
        <v>62 Leisure, travel and related personal service occupations</v>
      </c>
      <c r="AI63" s="18">
        <f t="shared" si="151"/>
        <v>2.8062939222378662</v>
      </c>
      <c r="AJ63" s="18">
        <f t="shared" si="151"/>
        <v>3.2804724347785092</v>
      </c>
      <c r="AK63" s="18">
        <f t="shared" si="151"/>
        <v>3.0522438580877771</v>
      </c>
      <c r="AL63" s="18">
        <f t="shared" si="151"/>
        <v>3.1522439218470595</v>
      </c>
      <c r="AM63" s="18">
        <f t="shared" si="151"/>
        <v>3.7398943663850659</v>
      </c>
      <c r="AO63" s="68">
        <f t="shared" si="117"/>
        <v>35.001668984842432</v>
      </c>
      <c r="AP63" s="69">
        <f t="shared" si="118"/>
        <v>68.698692113078678</v>
      </c>
      <c r="AQ63" s="69">
        <f t="shared" si="119"/>
        <v>103.70036109792112</v>
      </c>
      <c r="AS63" t="str">
        <f t="shared" si="143"/>
        <v>62 Leisure, travel and related personal service occupations</v>
      </c>
      <c r="AT63" s="18">
        <f t="shared" si="152"/>
        <v>3.6018673173611697</v>
      </c>
      <c r="AU63" s="18">
        <f t="shared" si="152"/>
        <v>4.0500083147246304</v>
      </c>
      <c r="AV63" s="18">
        <f t="shared" si="152"/>
        <v>4.037855163530998</v>
      </c>
      <c r="AW63" s="18">
        <f t="shared" si="152"/>
        <v>4.1330460402608811</v>
      </c>
      <c r="AX63" s="18">
        <f t="shared" si="152"/>
        <v>5.023637640398654</v>
      </c>
      <c r="AZ63" s="68">
        <f t="shared" si="121"/>
        <v>45.462279804681117</v>
      </c>
      <c r="BA63" s="69">
        <f t="shared" si="122"/>
        <v>73.460816979987626</v>
      </c>
      <c r="BB63" s="69">
        <f t="shared" si="123"/>
        <v>118.92309678466874</v>
      </c>
      <c r="BD63" t="str">
        <f t="shared" si="144"/>
        <v>62 Leisure, travel and related personal service occupations</v>
      </c>
      <c r="BE63" s="18">
        <f t="shared" si="153"/>
        <v>3.5642528183028515</v>
      </c>
      <c r="BF63" s="18">
        <f t="shared" si="153"/>
        <v>3.5089065683015841</v>
      </c>
      <c r="BG63" s="18">
        <f t="shared" si="153"/>
        <v>3.323574549416481</v>
      </c>
      <c r="BH63" s="18">
        <f t="shared" si="153"/>
        <v>2.9762575805742704</v>
      </c>
      <c r="BI63" s="18">
        <f t="shared" si="153"/>
        <v>2.6840266698128974</v>
      </c>
      <c r="BK63" s="68">
        <f t="shared" si="125"/>
        <v>-21.387725758600823</v>
      </c>
      <c r="BL63" s="69">
        <f t="shared" si="126"/>
        <v>39.583331763340624</v>
      </c>
      <c r="BM63" s="69">
        <f t="shared" si="127"/>
        <v>18.195606004739801</v>
      </c>
      <c r="BO63" t="str">
        <f t="shared" si="145"/>
        <v>62 Leisure, travel and related personal service occupations</v>
      </c>
      <c r="BP63" s="18">
        <f t="shared" si="154"/>
        <v>3.5773996267725456</v>
      </c>
      <c r="BQ63" s="18">
        <f t="shared" si="154"/>
        <v>3.3790015011111474</v>
      </c>
      <c r="BR63" s="18">
        <f t="shared" si="154"/>
        <v>3.3675441453212058</v>
      </c>
      <c r="BS63" s="18">
        <f t="shared" si="154"/>
        <v>2.9413317101882313</v>
      </c>
      <c r="BT63" s="18">
        <f t="shared" si="154"/>
        <v>2.8491054225927894</v>
      </c>
      <c r="BV63" s="68">
        <f t="shared" si="129"/>
        <v>-30.59114877849245</v>
      </c>
      <c r="BW63" s="69">
        <f t="shared" si="130"/>
        <v>36.351042936410529</v>
      </c>
      <c r="BX63" s="69">
        <f t="shared" si="131"/>
        <v>5.7598941579180769</v>
      </c>
      <c r="BZ63" t="str">
        <f t="shared" si="146"/>
        <v>62 Leisure, travel and related personal service occupations</v>
      </c>
      <c r="CA63" s="18">
        <f t="shared" si="155"/>
        <v>3.1402557082871105</v>
      </c>
      <c r="CB63" s="18">
        <f t="shared" si="155"/>
        <v>3.4713740262904316</v>
      </c>
      <c r="CC63" s="18">
        <f t="shared" si="155"/>
        <v>3.2725614425950109</v>
      </c>
      <c r="CD63" s="18">
        <f t="shared" si="155"/>
        <v>3.1809235261049125</v>
      </c>
      <c r="CE63" s="18">
        <f t="shared" si="155"/>
        <v>3.3792515632424789</v>
      </c>
      <c r="CG63" s="68">
        <f t="shared" si="133"/>
        <v>-35.60141469587446</v>
      </c>
      <c r="CH63" s="69">
        <f t="shared" si="134"/>
        <v>34.507014337322296</v>
      </c>
      <c r="CI63" s="69">
        <f t="shared" si="135"/>
        <v>-1.0944003585521678</v>
      </c>
      <c r="CK63" t="str">
        <f t="shared" si="147"/>
        <v>62 Leisure, travel and related personal service occupations</v>
      </c>
      <c r="CL63" s="18">
        <f t="shared" si="156"/>
        <v>3.3295223345600471</v>
      </c>
      <c r="CM63" s="18">
        <f t="shared" si="156"/>
        <v>3.3997038031331819</v>
      </c>
      <c r="CN63" s="18">
        <f t="shared" si="156"/>
        <v>3.3692851052248112</v>
      </c>
      <c r="CO63" s="18">
        <f t="shared" si="156"/>
        <v>2.5151655242420974</v>
      </c>
      <c r="CP63" s="18">
        <f t="shared" si="156"/>
        <v>2.1656626839132711</v>
      </c>
      <c r="CR63" s="68">
        <f t="shared" si="137"/>
        <v>-42.774539017152911</v>
      </c>
      <c r="CS63" s="69">
        <f t="shared" si="138"/>
        <v>20.04042863550179</v>
      </c>
      <c r="CT63" s="69">
        <f t="shared" si="139"/>
        <v>-22.734110381651121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1.8198254439167474E-2</v>
      </c>
      <c r="C64" s="18">
        <f t="shared" si="148"/>
        <v>1.4438335696896648E-2</v>
      </c>
      <c r="D64" s="18">
        <f t="shared" si="148"/>
        <v>1.5499552653009993E-2</v>
      </c>
      <c r="E64" s="18">
        <f t="shared" si="148"/>
        <v>1.3192820418026776E-2</v>
      </c>
      <c r="F64" s="18">
        <f t="shared" si="148"/>
        <v>1.4407471773350508E-2</v>
      </c>
      <c r="H64" s="68">
        <f t="shared" si="105"/>
        <v>36.012664215665595</v>
      </c>
      <c r="I64" s="69">
        <f t="shared" si="106"/>
        <v>61.181140434679612</v>
      </c>
      <c r="J64" s="69">
        <f t="shared" si="107"/>
        <v>97.193804650345214</v>
      </c>
      <c r="L64" t="str">
        <f t="shared" si="140"/>
        <v>63 Community and civil enforcement occupations</v>
      </c>
      <c r="M64" s="18">
        <f t="shared" si="149"/>
        <v>4.751006002829801E-2</v>
      </c>
      <c r="N64" s="18">
        <f t="shared" si="149"/>
        <v>3.6734789257327163E-2</v>
      </c>
      <c r="O64" s="18">
        <f t="shared" si="149"/>
        <v>4.9655125464648217E-2</v>
      </c>
      <c r="P64" s="18">
        <f t="shared" si="149"/>
        <v>3.4615854440386222E-2</v>
      </c>
      <c r="Q64" s="18">
        <f t="shared" si="149"/>
        <v>3.9893708374070178E-2</v>
      </c>
      <c r="S64" s="68">
        <f t="shared" si="109"/>
        <v>17.568473866710825</v>
      </c>
      <c r="T64" s="69">
        <f t="shared" si="110"/>
        <v>50.608901650431527</v>
      </c>
      <c r="U64" s="69">
        <f t="shared" si="111"/>
        <v>68.177375517142352</v>
      </c>
      <c r="W64" t="str">
        <f t="shared" si="141"/>
        <v>63 Community and civil enforcement occupations</v>
      </c>
      <c r="X64" s="18">
        <f t="shared" si="150"/>
        <v>0.10568063607101875</v>
      </c>
      <c r="Y64" s="18">
        <f t="shared" si="150"/>
        <v>0.10261275812328556</v>
      </c>
      <c r="Z64" s="18">
        <f t="shared" si="150"/>
        <v>0.10929878970101403</v>
      </c>
      <c r="AA64" s="18">
        <f t="shared" si="150"/>
        <v>0.10631880797153621</v>
      </c>
      <c r="AB64" s="18">
        <f t="shared" si="150"/>
        <v>0.11278379004443725</v>
      </c>
      <c r="AD64" s="68">
        <f t="shared" si="113"/>
        <v>26.950278457619287</v>
      </c>
      <c r="AE64" s="69">
        <f t="shared" si="114"/>
        <v>70.008278023532327</v>
      </c>
      <c r="AF64" s="69">
        <f t="shared" si="115"/>
        <v>96.958556481151604</v>
      </c>
      <c r="AH64" t="str">
        <f t="shared" si="142"/>
        <v>63 Community and civil enforcement occupations</v>
      </c>
      <c r="AI64" s="18">
        <f t="shared" si="151"/>
        <v>9.6154158318676436E-2</v>
      </c>
      <c r="AJ64" s="18">
        <f t="shared" si="151"/>
        <v>9.1133419130780088E-2</v>
      </c>
      <c r="AK64" s="18">
        <f t="shared" si="151"/>
        <v>0.11553220360986673</v>
      </c>
      <c r="AL64" s="18">
        <f t="shared" si="151"/>
        <v>9.0889055338751412E-2</v>
      </c>
      <c r="AM64" s="18">
        <f t="shared" si="151"/>
        <v>9.8236804168276334E-2</v>
      </c>
      <c r="AO64" s="68">
        <f t="shared" si="117"/>
        <v>-6.3149702548656705</v>
      </c>
      <c r="AP64" s="69">
        <f t="shared" si="118"/>
        <v>50.540682499290234</v>
      </c>
      <c r="AQ64" s="69">
        <f t="shared" si="119"/>
        <v>44.225712244424557</v>
      </c>
      <c r="AS64" t="str">
        <f t="shared" si="143"/>
        <v>63 Community and civil enforcement occupations</v>
      </c>
      <c r="AT64" s="18">
        <f t="shared" si="152"/>
        <v>0.10538176731358256</v>
      </c>
      <c r="AU64" s="18">
        <f t="shared" si="152"/>
        <v>8.5404169141029052E-2</v>
      </c>
      <c r="AV64" s="18">
        <f t="shared" si="152"/>
        <v>0.10330235983618941</v>
      </c>
      <c r="AW64" s="18">
        <f t="shared" si="152"/>
        <v>7.231946862603475E-2</v>
      </c>
      <c r="AX64" s="18">
        <f t="shared" si="152"/>
        <v>6.739852082059565E-2</v>
      </c>
      <c r="AZ64" s="68">
        <f t="shared" si="121"/>
        <v>-23.717846737027166</v>
      </c>
      <c r="BA64" s="69">
        <f t="shared" si="122"/>
        <v>45.548370592994381</v>
      </c>
      <c r="BB64" s="69">
        <f t="shared" si="123"/>
        <v>21.830523855967211</v>
      </c>
      <c r="BD64" t="str">
        <f t="shared" si="144"/>
        <v>63 Community and civil enforcement occupations</v>
      </c>
      <c r="BE64" s="18">
        <f t="shared" si="153"/>
        <v>0.1093433168517792</v>
      </c>
      <c r="BF64" s="18">
        <f t="shared" si="153"/>
        <v>7.329812023353191E-2</v>
      </c>
      <c r="BG64" s="18">
        <f t="shared" si="153"/>
        <v>0.10436388322677397</v>
      </c>
      <c r="BH64" s="18">
        <f t="shared" si="153"/>
        <v>6.786544631384353E-2</v>
      </c>
      <c r="BI64" s="18">
        <f t="shared" si="153"/>
        <v>7.4470286813850942E-2</v>
      </c>
      <c r="BK64" s="68">
        <f t="shared" si="125"/>
        <v>-30.538884326158733</v>
      </c>
      <c r="BL64" s="69">
        <f t="shared" si="126"/>
        <v>26.058592528016533</v>
      </c>
      <c r="BM64" s="69">
        <f t="shared" si="127"/>
        <v>-4.4802917981422015</v>
      </c>
      <c r="BO64" t="str">
        <f t="shared" si="145"/>
        <v>63 Community and civil enforcement occupations</v>
      </c>
      <c r="BP64" s="18">
        <f t="shared" si="154"/>
        <v>0.14114602857263442</v>
      </c>
      <c r="BQ64" s="18">
        <f t="shared" si="154"/>
        <v>0.12261607814096599</v>
      </c>
      <c r="BR64" s="18">
        <f t="shared" si="154"/>
        <v>0.15722287606417026</v>
      </c>
      <c r="BS64" s="18">
        <f t="shared" si="154"/>
        <v>0.11324327481918807</v>
      </c>
      <c r="BT64" s="18">
        <f t="shared" si="154"/>
        <v>0.12770012626263127</v>
      </c>
      <c r="BV64" s="68">
        <f t="shared" si="129"/>
        <v>-33.366101191174117</v>
      </c>
      <c r="BW64" s="69">
        <f t="shared" si="130"/>
        <v>29.993125430452949</v>
      </c>
      <c r="BX64" s="69">
        <f t="shared" si="131"/>
        <v>-3.3729757607211699</v>
      </c>
      <c r="BZ64" t="str">
        <f t="shared" si="146"/>
        <v>63 Community and civil enforcement occupations</v>
      </c>
      <c r="CA64" s="18">
        <f t="shared" si="155"/>
        <v>0.17221234151730741</v>
      </c>
      <c r="CB64" s="18">
        <f t="shared" si="155"/>
        <v>0.15692464313730001</v>
      </c>
      <c r="CC64" s="18">
        <f t="shared" si="155"/>
        <v>0.20662835925036879</v>
      </c>
      <c r="CD64" s="18">
        <f t="shared" si="155"/>
        <v>0.170996853834056</v>
      </c>
      <c r="CE64" s="18">
        <f t="shared" si="155"/>
        <v>0.21083205916652401</v>
      </c>
      <c r="CG64" s="68">
        <f t="shared" si="133"/>
        <v>-36.36583699305011</v>
      </c>
      <c r="CH64" s="69">
        <f t="shared" si="134"/>
        <v>30.591843963965619</v>
      </c>
      <c r="CI64" s="69">
        <f t="shared" si="135"/>
        <v>-5.7739930290844903</v>
      </c>
      <c r="CK64" t="str">
        <f t="shared" si="147"/>
        <v>63 Community and civil enforcement occupations</v>
      </c>
      <c r="CL64" s="18">
        <f t="shared" si="156"/>
        <v>0.16125244169239927</v>
      </c>
      <c r="CM64" s="18">
        <f t="shared" si="156"/>
        <v>0.11840580997409228</v>
      </c>
      <c r="CN64" s="18">
        <f t="shared" si="156"/>
        <v>0.18158718368999466</v>
      </c>
      <c r="CO64" s="18">
        <f t="shared" si="156"/>
        <v>8.3248104261434364E-2</v>
      </c>
      <c r="CP64" s="18">
        <f t="shared" si="156"/>
        <v>6.0968478849757958E-2</v>
      </c>
      <c r="CR64" s="68">
        <f t="shared" si="137"/>
        <v>-70.107900780777854</v>
      </c>
      <c r="CS64" s="69">
        <f t="shared" si="138"/>
        <v>10.379297035812925</v>
      </c>
      <c r="CT64" s="69">
        <f t="shared" si="139"/>
        <v>-59.728603744964929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1.1540728170094197</v>
      </c>
      <c r="C65" s="18">
        <f t="shared" si="157"/>
        <v>1.0714195426505746</v>
      </c>
      <c r="D65" s="18">
        <f t="shared" si="157"/>
        <v>0.91812759302785873</v>
      </c>
      <c r="E65" s="18">
        <f t="shared" si="157"/>
        <v>0.89722236471552419</v>
      </c>
      <c r="F65" s="18">
        <f t="shared" si="157"/>
        <v>0.91355624560007609</v>
      </c>
      <c r="H65" s="68">
        <f t="shared" si="105"/>
        <v>45.59383490126833</v>
      </c>
      <c r="I65" s="69">
        <f t="shared" si="106"/>
        <v>57.29582475481687</v>
      </c>
      <c r="J65" s="69">
        <f t="shared" si="107"/>
        <v>102.88965965608519</v>
      </c>
      <c r="L65" t="str">
        <f t="shared" si="140"/>
        <v>71 Sales occupations</v>
      </c>
      <c r="M65" s="18">
        <f t="shared" ref="M65:Q70" si="158">M28/M$35*100</f>
        <v>2.1867038030160955</v>
      </c>
      <c r="N65" s="18">
        <f t="shared" si="158"/>
        <v>2.0646162151313452</v>
      </c>
      <c r="O65" s="18">
        <f t="shared" si="158"/>
        <v>2.1108989300523597</v>
      </c>
      <c r="P65" s="18">
        <f t="shared" si="158"/>
        <v>2.200878189623324</v>
      </c>
      <c r="Q65" s="18">
        <f t="shared" si="158"/>
        <v>2.5017523492732008</v>
      </c>
      <c r="S65" s="68">
        <f t="shared" si="109"/>
        <v>73.431281124068789</v>
      </c>
      <c r="T65" s="69">
        <f t="shared" si="110"/>
        <v>65.352406637170304</v>
      </c>
      <c r="U65" s="69">
        <f t="shared" si="111"/>
        <v>138.78368776123909</v>
      </c>
      <c r="W65" t="str">
        <f t="shared" si="141"/>
        <v>71 Sales occupations</v>
      </c>
      <c r="X65" s="18">
        <f t="shared" ref="X65:AB70" si="159">X28/X$35*100</f>
        <v>4.0102368401499149</v>
      </c>
      <c r="Y65" s="18">
        <f t="shared" si="159"/>
        <v>3.9057624454935969</v>
      </c>
      <c r="Z65" s="18">
        <f t="shared" si="159"/>
        <v>4.0421932785255343</v>
      </c>
      <c r="AA65" s="18">
        <f t="shared" si="159"/>
        <v>4.175522626378072</v>
      </c>
      <c r="AB65" s="18">
        <f t="shared" si="159"/>
        <v>4.6003103493996136</v>
      </c>
      <c r="AD65" s="68">
        <f t="shared" si="113"/>
        <v>40.014296207830171</v>
      </c>
      <c r="AE65" s="69">
        <f t="shared" si="114"/>
        <v>63.102872595311496</v>
      </c>
      <c r="AF65" s="69">
        <f t="shared" si="115"/>
        <v>103.11716880314168</v>
      </c>
      <c r="AH65" t="str">
        <f t="shared" si="142"/>
        <v>71 Sales occupations</v>
      </c>
      <c r="AI65" s="18">
        <f t="shared" ref="AI65:AM70" si="160">AI28/AI$35*100</f>
        <v>4.396962990494421</v>
      </c>
      <c r="AJ65" s="18">
        <f t="shared" si="160"/>
        <v>4.2565738819560819</v>
      </c>
      <c r="AK65" s="18">
        <f t="shared" si="160"/>
        <v>4.4272410451208586</v>
      </c>
      <c r="AL65" s="18">
        <f t="shared" si="160"/>
        <v>4.6266040812535625</v>
      </c>
      <c r="AM65" s="18">
        <f t="shared" si="160"/>
        <v>5.0490945767542676</v>
      </c>
      <c r="AO65" s="68">
        <f t="shared" si="117"/>
        <v>25.654882368115917</v>
      </c>
      <c r="AP65" s="69">
        <f t="shared" si="118"/>
        <v>58.060309373989497</v>
      </c>
      <c r="AQ65" s="69">
        <f t="shared" si="119"/>
        <v>83.715191742105404</v>
      </c>
      <c r="AS65" t="str">
        <f t="shared" si="143"/>
        <v>71 Sales occupations</v>
      </c>
      <c r="AT65" s="18">
        <f t="shared" ref="AT65:AX70" si="161">AT28/AT$35*100</f>
        <v>4.0505550612767527</v>
      </c>
      <c r="AU65" s="18">
        <f t="shared" si="161"/>
        <v>3.6262225836695223</v>
      </c>
      <c r="AV65" s="18">
        <f t="shared" si="161"/>
        <v>3.7049650099276068</v>
      </c>
      <c r="AW65" s="18">
        <f t="shared" si="161"/>
        <v>3.6465754124743017</v>
      </c>
      <c r="AX65" s="18">
        <f t="shared" si="161"/>
        <v>3.8581050725815538</v>
      </c>
      <c r="AZ65" s="68">
        <f t="shared" si="121"/>
        <v>21.75106290074746</v>
      </c>
      <c r="BA65" s="69">
        <f t="shared" si="122"/>
        <v>48.940660374753286</v>
      </c>
      <c r="BB65" s="69">
        <f t="shared" si="123"/>
        <v>70.691723275500735</v>
      </c>
      <c r="BD65" t="str">
        <f t="shared" si="144"/>
        <v>71 Sales occupations</v>
      </c>
      <c r="BE65" s="18">
        <f t="shared" ref="BE65:BI70" si="162">BE28/BE$35*100</f>
        <v>8.0459904699841314</v>
      </c>
      <c r="BF65" s="18">
        <f t="shared" si="162"/>
        <v>7.7185495638086232</v>
      </c>
      <c r="BG65" s="18">
        <f t="shared" si="162"/>
        <v>8.1636373737595065</v>
      </c>
      <c r="BH65" s="18">
        <f t="shared" si="162"/>
        <v>8.2899997392118223</v>
      </c>
      <c r="BI65" s="18">
        <f t="shared" si="162"/>
        <v>8.6388882060493533</v>
      </c>
      <c r="BK65" s="68">
        <f t="shared" si="125"/>
        <v>3.0108823058956276</v>
      </c>
      <c r="BL65" s="69">
        <f t="shared" si="126"/>
        <v>44.191118728370327</v>
      </c>
      <c r="BM65" s="69">
        <f t="shared" si="127"/>
        <v>47.202001034265948</v>
      </c>
      <c r="BO65" t="str">
        <f t="shared" si="145"/>
        <v>71 Sales occupations</v>
      </c>
      <c r="BP65" s="18">
        <f t="shared" ref="BP65:BT70" si="163">BP28/BP$35*100</f>
        <v>8.3633298712213193</v>
      </c>
      <c r="BQ65" s="18">
        <f t="shared" si="163"/>
        <v>7.4688843570285064</v>
      </c>
      <c r="BR65" s="18">
        <f t="shared" si="163"/>
        <v>7.8366544239580644</v>
      </c>
      <c r="BS65" s="18">
        <f t="shared" si="163"/>
        <v>7.7052701775161614</v>
      </c>
      <c r="BT65" s="18">
        <f t="shared" si="163"/>
        <v>7.5931758700659504</v>
      </c>
      <c r="BV65" s="68">
        <f t="shared" si="129"/>
        <v>-20.5100181474686</v>
      </c>
      <c r="BW65" s="69">
        <f t="shared" si="130"/>
        <v>38.629567297644087</v>
      </c>
      <c r="BX65" s="69">
        <f t="shared" si="131"/>
        <v>18.119549150175484</v>
      </c>
      <c r="BZ65" t="str">
        <f t="shared" si="146"/>
        <v>71 Sales occupations</v>
      </c>
      <c r="CA65" s="18">
        <f t="shared" ref="CA65:CE70" si="164">CA28/CA$35*100</f>
        <v>8.3237194499107154</v>
      </c>
      <c r="CB65" s="18">
        <f t="shared" si="164"/>
        <v>8.3468715837618941</v>
      </c>
      <c r="CC65" s="18">
        <f t="shared" si="164"/>
        <v>8.5131303428041711</v>
      </c>
      <c r="CD65" s="18">
        <f t="shared" si="164"/>
        <v>8.0073779665756479</v>
      </c>
      <c r="CE65" s="18">
        <f t="shared" si="164"/>
        <v>5.1087798409393681</v>
      </c>
      <c r="CG65" s="68">
        <f t="shared" si="133"/>
        <v>-62.574163372863097</v>
      </c>
      <c r="CH65" s="69">
        <f t="shared" si="134"/>
        <v>24.213741123336085</v>
      </c>
      <c r="CI65" s="69">
        <f t="shared" si="135"/>
        <v>-38.360422249527012</v>
      </c>
      <c r="CK65" t="str">
        <f t="shared" si="147"/>
        <v>71 Sales occupations</v>
      </c>
      <c r="CL65" s="18">
        <f t="shared" ref="CL65:CP70" si="165">CL28/CL$35*100</f>
        <v>9.8117367373478288</v>
      </c>
      <c r="CM65" s="18">
        <f t="shared" si="165"/>
        <v>9.2364376848471164</v>
      </c>
      <c r="CN65" s="18">
        <f t="shared" si="165"/>
        <v>9.5300603772013286</v>
      </c>
      <c r="CO65" s="18">
        <f t="shared" si="165"/>
        <v>8.9978859692376769</v>
      </c>
      <c r="CP65" s="18">
        <f t="shared" si="165"/>
        <v>7.6626833035653155</v>
      </c>
      <c r="CR65" s="68">
        <f t="shared" si="137"/>
        <v>-28.415091675691741</v>
      </c>
      <c r="CS65" s="69">
        <f t="shared" si="138"/>
        <v>20.462647753789557</v>
      </c>
      <c r="CT65" s="69">
        <f t="shared" si="139"/>
        <v>-7.9524439219021827</v>
      </c>
    </row>
    <row r="66" spans="1:98" x14ac:dyDescent="0.2">
      <c r="A66" t="str">
        <f t="shared" si="103"/>
        <v>72 Customer service occupations</v>
      </c>
      <c r="B66" s="18">
        <f t="shared" si="157"/>
        <v>0.39259514650202831</v>
      </c>
      <c r="C66" s="18">
        <f t="shared" si="157"/>
        <v>0.3675866226620873</v>
      </c>
      <c r="D66" s="18">
        <f t="shared" si="157"/>
        <v>0.3941499063634577</v>
      </c>
      <c r="E66" s="18">
        <f t="shared" si="157"/>
        <v>0.45968976599981393</v>
      </c>
      <c r="F66" s="18">
        <f t="shared" si="157"/>
        <v>0.48297075491265712</v>
      </c>
      <c r="H66" s="68">
        <f t="shared" si="105"/>
        <v>79.295809864636297</v>
      </c>
      <c r="I66" s="69">
        <f t="shared" si="106"/>
        <v>65.815247827757545</v>
      </c>
      <c r="J66" s="69">
        <f t="shared" si="107"/>
        <v>145.11105769239384</v>
      </c>
      <c r="L66" t="str">
        <f t="shared" si="140"/>
        <v>72 Customer service occupations</v>
      </c>
      <c r="M66" s="18">
        <f t="shared" si="158"/>
        <v>0.63646081519010733</v>
      </c>
      <c r="N66" s="18">
        <f t="shared" si="158"/>
        <v>0.65164360614202921</v>
      </c>
      <c r="O66" s="18">
        <f t="shared" si="158"/>
        <v>0.63273837394945021</v>
      </c>
      <c r="P66" s="18">
        <f t="shared" si="158"/>
        <v>0.70732840389265461</v>
      </c>
      <c r="Q66" s="18">
        <f t="shared" si="158"/>
        <v>0.74252434964242575</v>
      </c>
      <c r="S66" s="68">
        <f t="shared" si="109"/>
        <v>71.726406329950862</v>
      </c>
      <c r="T66" s="69">
        <f t="shared" si="110"/>
        <v>68.861392321001503</v>
      </c>
      <c r="U66" s="69">
        <f t="shared" si="111"/>
        <v>140.58779865095238</v>
      </c>
      <c r="W66" t="str">
        <f t="shared" si="141"/>
        <v>72 Customer service occupations</v>
      </c>
      <c r="X66" s="18">
        <f t="shared" si="159"/>
        <v>1.2051105086627965</v>
      </c>
      <c r="Y66" s="18">
        <f t="shared" si="159"/>
        <v>1.2674014938309806</v>
      </c>
      <c r="Z66" s="18">
        <f t="shared" si="159"/>
        <v>1.3027088201946855</v>
      </c>
      <c r="AA66" s="18">
        <f t="shared" si="159"/>
        <v>1.4500086853552843</v>
      </c>
      <c r="AB66" s="18">
        <f t="shared" si="159"/>
        <v>1.6429551795856101</v>
      </c>
      <c r="AD66" s="68">
        <f t="shared" si="113"/>
        <v>55.16032772341002</v>
      </c>
      <c r="AE66" s="69">
        <f t="shared" si="114"/>
        <v>65.476867546527359</v>
      </c>
      <c r="AF66" s="69">
        <f t="shared" si="115"/>
        <v>120.63719526993737</v>
      </c>
      <c r="AH66" t="str">
        <f t="shared" si="142"/>
        <v>72 Customer service occupations</v>
      </c>
      <c r="AI66" s="18">
        <f t="shared" si="160"/>
        <v>1.267144457501151</v>
      </c>
      <c r="AJ66" s="18">
        <f t="shared" si="160"/>
        <v>1.4854129017085631</v>
      </c>
      <c r="AK66" s="18">
        <f t="shared" si="160"/>
        <v>1.6594881244498889</v>
      </c>
      <c r="AL66" s="18">
        <f t="shared" si="160"/>
        <v>1.9394617614305998</v>
      </c>
      <c r="AM66" s="18">
        <f t="shared" si="160"/>
        <v>2.1329205870815859</v>
      </c>
      <c r="AO66" s="68">
        <f t="shared" si="117"/>
        <v>41.611840610896749</v>
      </c>
      <c r="AP66" s="69">
        <f t="shared" si="118"/>
        <v>66.521002180909235</v>
      </c>
      <c r="AQ66" s="69">
        <f t="shared" si="119"/>
        <v>108.132842791806</v>
      </c>
      <c r="AS66" t="str">
        <f t="shared" si="143"/>
        <v>72 Customer service occupations</v>
      </c>
      <c r="AT66" s="18">
        <f t="shared" si="161"/>
        <v>1.5875294100165611</v>
      </c>
      <c r="AU66" s="18">
        <f t="shared" si="161"/>
        <v>1.6213276886968724</v>
      </c>
      <c r="AV66" s="18">
        <f t="shared" si="161"/>
        <v>1.6463298420392594</v>
      </c>
      <c r="AW66" s="18">
        <f t="shared" si="161"/>
        <v>1.7783181194555173</v>
      </c>
      <c r="AX66" s="18">
        <f t="shared" si="161"/>
        <v>1.7663924586927215</v>
      </c>
      <c r="AZ66" s="68">
        <f t="shared" si="121"/>
        <v>25.44494703035382</v>
      </c>
      <c r="BA66" s="69">
        <f t="shared" si="122"/>
        <v>56.856917767371549</v>
      </c>
      <c r="BB66" s="69">
        <f t="shared" si="123"/>
        <v>82.301864797725372</v>
      </c>
      <c r="BD66" t="str">
        <f t="shared" si="144"/>
        <v>72 Customer service occupations</v>
      </c>
      <c r="BE66" s="18">
        <f t="shared" si="162"/>
        <v>1.7725149315883026</v>
      </c>
      <c r="BF66" s="18">
        <f t="shared" si="162"/>
        <v>1.8528815412093655</v>
      </c>
      <c r="BG66" s="18">
        <f t="shared" si="162"/>
        <v>1.9228683877431283</v>
      </c>
      <c r="BH66" s="18">
        <f t="shared" si="162"/>
        <v>2.0238790414699612</v>
      </c>
      <c r="BI66" s="18">
        <f t="shared" si="162"/>
        <v>2.1908841415210305</v>
      </c>
      <c r="BK66" s="68">
        <f t="shared" si="125"/>
        <v>10.912069915305564</v>
      </c>
      <c r="BL66" s="69">
        <f t="shared" si="126"/>
        <v>46.8976354861639</v>
      </c>
      <c r="BM66" s="69">
        <f t="shared" si="127"/>
        <v>57.809705401469458</v>
      </c>
      <c r="BO66" t="str">
        <f t="shared" si="145"/>
        <v>72 Customer service occupations</v>
      </c>
      <c r="BP66" s="18">
        <f t="shared" si="163"/>
        <v>1.9794800691131789</v>
      </c>
      <c r="BQ66" s="18">
        <f t="shared" si="163"/>
        <v>2.0119408211507794</v>
      </c>
      <c r="BR66" s="18">
        <f t="shared" si="163"/>
        <v>2.1507382968516811</v>
      </c>
      <c r="BS66" s="18">
        <f t="shared" si="163"/>
        <v>2.3543313842979519</v>
      </c>
      <c r="BT66" s="18">
        <f t="shared" si="163"/>
        <v>2.5946257032934619</v>
      </c>
      <c r="BV66" s="68">
        <f t="shared" si="129"/>
        <v>-1.0292679739609998</v>
      </c>
      <c r="BW66" s="69">
        <f t="shared" si="130"/>
        <v>46.285053106858399</v>
      </c>
      <c r="BX66" s="69">
        <f t="shared" si="131"/>
        <v>45.255785132897401</v>
      </c>
      <c r="BZ66" t="str">
        <f t="shared" si="146"/>
        <v>72 Customer service occupations</v>
      </c>
      <c r="CA66" s="18">
        <f t="shared" si="164"/>
        <v>1.4432843111870912</v>
      </c>
      <c r="CB66" s="18">
        <f t="shared" si="164"/>
        <v>1.5003830599868946</v>
      </c>
      <c r="CC66" s="18">
        <f t="shared" si="164"/>
        <v>1.5831430303469169</v>
      </c>
      <c r="CD66" s="18">
        <f t="shared" si="164"/>
        <v>1.7314435522829286</v>
      </c>
      <c r="CE66" s="18">
        <f t="shared" si="164"/>
        <v>2.4113991035486997</v>
      </c>
      <c r="CG66" s="68">
        <f t="shared" si="133"/>
        <v>-5.0067919564902974</v>
      </c>
      <c r="CH66" s="69">
        <f t="shared" si="134"/>
        <v>32.358697923663591</v>
      </c>
      <c r="CI66" s="69">
        <f t="shared" si="135"/>
        <v>27.351905967173295</v>
      </c>
      <c r="CK66" t="str">
        <f t="shared" si="147"/>
        <v>72 Customer service occupations</v>
      </c>
      <c r="CL66" s="18">
        <f t="shared" si="165"/>
        <v>1.1832620550630324</v>
      </c>
      <c r="CM66" s="18">
        <f t="shared" si="165"/>
        <v>1.5365815442289195</v>
      </c>
      <c r="CN66" s="18">
        <f t="shared" si="165"/>
        <v>1.7737001371723391</v>
      </c>
      <c r="CO66" s="18">
        <f t="shared" si="165"/>
        <v>2.5662251633624584</v>
      </c>
      <c r="CP66" s="18">
        <f t="shared" si="165"/>
        <v>3.4824034271358544</v>
      </c>
      <c r="CR66" s="68">
        <f t="shared" si="137"/>
        <v>74.797465200002861</v>
      </c>
      <c r="CS66" s="69">
        <f t="shared" si="138"/>
        <v>41.549402149164194</v>
      </c>
      <c r="CT66" s="69">
        <f t="shared" si="139"/>
        <v>116.34686734916706</v>
      </c>
    </row>
    <row r="67" spans="1:98" x14ac:dyDescent="0.2">
      <c r="A67" t="str">
        <f t="shared" si="103"/>
        <v>81 Process, plant and machine operatives</v>
      </c>
      <c r="B67" s="18">
        <f t="shared" si="157"/>
        <v>0.25688886521672988</v>
      </c>
      <c r="C67" s="18">
        <f t="shared" si="157"/>
        <v>0.2644679347471014</v>
      </c>
      <c r="D67" s="18">
        <f t="shared" si="157"/>
        <v>0.23215289435936959</v>
      </c>
      <c r="E67" s="18">
        <f t="shared" si="157"/>
        <v>0.25250014193960996</v>
      </c>
      <c r="F67" s="18">
        <f t="shared" si="157"/>
        <v>0.28991794280692468</v>
      </c>
      <c r="H67" s="68">
        <f t="shared" si="105"/>
        <v>82.730787468419578</v>
      </c>
      <c r="I67" s="69">
        <f t="shared" si="106"/>
        <v>72.101854520138815</v>
      </c>
      <c r="J67" s="69">
        <f t="shared" si="107"/>
        <v>154.83264198855841</v>
      </c>
      <c r="L67" t="str">
        <f t="shared" si="140"/>
        <v>81 Process, plant and machine operatives</v>
      </c>
      <c r="M67" s="18">
        <f t="shared" si="158"/>
        <v>0.21019335571990433</v>
      </c>
      <c r="N67" s="18">
        <f t="shared" si="158"/>
        <v>0.22065354047631205</v>
      </c>
      <c r="O67" s="18">
        <f t="shared" si="158"/>
        <v>0.20645551000978463</v>
      </c>
      <c r="P67" s="18">
        <f t="shared" si="158"/>
        <v>0.24921987362430059</v>
      </c>
      <c r="Q67" s="18">
        <f t="shared" si="158"/>
        <v>0.30069559099076854</v>
      </c>
      <c r="S67" s="68">
        <f t="shared" si="109"/>
        <v>113.13321585167557</v>
      </c>
      <c r="T67" s="69">
        <f t="shared" si="110"/>
        <v>74.61259728926774</v>
      </c>
      <c r="U67" s="69">
        <f t="shared" si="111"/>
        <v>187.74581314094334</v>
      </c>
      <c r="W67" t="str">
        <f t="shared" si="141"/>
        <v>81 Process, plant and machine operatives</v>
      </c>
      <c r="X67" s="18">
        <f t="shared" si="159"/>
        <v>0.28177460316509639</v>
      </c>
      <c r="Y67" s="18">
        <f t="shared" si="159"/>
        <v>0.27092007514056132</v>
      </c>
      <c r="Z67" s="18">
        <f t="shared" si="159"/>
        <v>0.25630998432207419</v>
      </c>
      <c r="AA67" s="18">
        <f t="shared" si="159"/>
        <v>0.35218657821771177</v>
      </c>
      <c r="AB67" s="18">
        <f t="shared" si="159"/>
        <v>0.46931073843250087</v>
      </c>
      <c r="AD67" s="68">
        <f t="shared" si="113"/>
        <v>125.26685377045087</v>
      </c>
      <c r="AE67" s="69">
        <f t="shared" si="114"/>
        <v>81.932965181263825</v>
      </c>
      <c r="AF67" s="69">
        <f t="shared" si="115"/>
        <v>207.19981895171472</v>
      </c>
      <c r="AH67" t="str">
        <f t="shared" si="142"/>
        <v>81 Process, plant and machine operatives</v>
      </c>
      <c r="AI67" s="18">
        <f t="shared" si="160"/>
        <v>0.44145312615358712</v>
      </c>
      <c r="AJ67" s="18">
        <f t="shared" si="160"/>
        <v>0.48880621543424174</v>
      </c>
      <c r="AK67" s="18">
        <f t="shared" si="160"/>
        <v>0.47093159034677989</v>
      </c>
      <c r="AL67" s="18">
        <f t="shared" si="160"/>
        <v>0.66524815774774793</v>
      </c>
      <c r="AM67" s="18">
        <f t="shared" si="160"/>
        <v>0.94466042659956029</v>
      </c>
      <c r="AO67" s="68">
        <f t="shared" si="117"/>
        <v>121.01254657024162</v>
      </c>
      <c r="AP67" s="69">
        <f t="shared" si="118"/>
        <v>78.82330350192376</v>
      </c>
      <c r="AQ67" s="69">
        <f t="shared" si="119"/>
        <v>199.83585007216539</v>
      </c>
      <c r="AS67" t="str">
        <f t="shared" si="143"/>
        <v>81 Process, plant and machine operatives</v>
      </c>
      <c r="AT67" s="18">
        <f t="shared" si="161"/>
        <v>1.09842667076903</v>
      </c>
      <c r="AU67" s="18">
        <f t="shared" si="161"/>
        <v>1.1336869835606376</v>
      </c>
      <c r="AV67" s="18">
        <f t="shared" si="161"/>
        <v>1.0598343486737554</v>
      </c>
      <c r="AW67" s="18">
        <f t="shared" si="161"/>
        <v>1.2188423630418392</v>
      </c>
      <c r="AX67" s="18">
        <f t="shared" si="161"/>
        <v>1.3369928013150481</v>
      </c>
      <c r="AZ67" s="68">
        <f t="shared" si="121"/>
        <v>47.493845653625861</v>
      </c>
      <c r="BA67" s="69">
        <f t="shared" si="122"/>
        <v>60.550973020151574</v>
      </c>
      <c r="BB67" s="69">
        <f t="shared" si="123"/>
        <v>108.04481867377744</v>
      </c>
      <c r="BD67" t="str">
        <f t="shared" si="144"/>
        <v>81 Process, plant and machine operatives</v>
      </c>
      <c r="BE67" s="18">
        <f t="shared" si="162"/>
        <v>1.7261369217586024</v>
      </c>
      <c r="BF67" s="18">
        <f t="shared" si="162"/>
        <v>1.8048635007087626</v>
      </c>
      <c r="BG67" s="18">
        <f t="shared" si="162"/>
        <v>1.6771018951320587</v>
      </c>
      <c r="BH67" s="18">
        <f t="shared" si="162"/>
        <v>1.9131981675334173</v>
      </c>
      <c r="BI67" s="18">
        <f t="shared" si="162"/>
        <v>2.1046381585167953</v>
      </c>
      <c r="BK67" s="68">
        <f t="shared" si="125"/>
        <v>22.159416267653366</v>
      </c>
      <c r="BL67" s="69">
        <f t="shared" si="126"/>
        <v>41.729475370389913</v>
      </c>
      <c r="BM67" s="69">
        <f t="shared" si="127"/>
        <v>63.888891638043276</v>
      </c>
      <c r="BO67" t="str">
        <f t="shared" si="145"/>
        <v>81 Process, plant and machine operatives</v>
      </c>
      <c r="BP67" s="18">
        <f t="shared" si="163"/>
        <v>2.1803125473479583</v>
      </c>
      <c r="BQ67" s="18">
        <f t="shared" si="163"/>
        <v>2.5170147377694496</v>
      </c>
      <c r="BR67" s="18">
        <f t="shared" si="163"/>
        <v>2.2764527947494795</v>
      </c>
      <c r="BS67" s="18">
        <f t="shared" si="163"/>
        <v>2.5894120038295436</v>
      </c>
      <c r="BT67" s="18">
        <f t="shared" si="163"/>
        <v>2.8007851401795536</v>
      </c>
      <c r="BV67" s="68">
        <f t="shared" si="129"/>
        <v>0.9347657224741277</v>
      </c>
      <c r="BW67" s="69">
        <f t="shared" si="130"/>
        <v>40.523720802104194</v>
      </c>
      <c r="BX67" s="69">
        <f t="shared" si="131"/>
        <v>41.458486524578312</v>
      </c>
      <c r="BZ67" t="str">
        <f t="shared" si="146"/>
        <v>81 Process, plant and machine operatives</v>
      </c>
      <c r="CA67" s="18">
        <f t="shared" si="164"/>
        <v>2.9359505262188397</v>
      </c>
      <c r="CB67" s="18">
        <f t="shared" si="164"/>
        <v>2.8048339763313104</v>
      </c>
      <c r="CC67" s="18">
        <f t="shared" si="164"/>
        <v>2.8131513270007868</v>
      </c>
      <c r="CD67" s="18">
        <f t="shared" si="164"/>
        <v>2.8548689121570066</v>
      </c>
      <c r="CE67" s="18">
        <f t="shared" si="164"/>
        <v>1.8684951132973207</v>
      </c>
      <c r="CG67" s="68">
        <f t="shared" si="133"/>
        <v>-58.576910755224787</v>
      </c>
      <c r="CH67" s="69">
        <f t="shared" si="134"/>
        <v>25.379555917779399</v>
      </c>
      <c r="CI67" s="69">
        <f t="shared" si="135"/>
        <v>-33.197354837445388</v>
      </c>
      <c r="CK67" t="str">
        <f t="shared" si="147"/>
        <v>81 Process, plant and machine operatives</v>
      </c>
      <c r="CL67" s="18">
        <f t="shared" si="165"/>
        <v>3.7957510175005953</v>
      </c>
      <c r="CM67" s="18">
        <f t="shared" si="165"/>
        <v>3.3500678671485136</v>
      </c>
      <c r="CN67" s="18">
        <f t="shared" si="165"/>
        <v>3.1379914302177707</v>
      </c>
      <c r="CO67" s="18">
        <f t="shared" si="165"/>
        <v>1.8165808001784653</v>
      </c>
      <c r="CP67" s="18">
        <f t="shared" si="165"/>
        <v>1.2996660744070989</v>
      </c>
      <c r="CR67" s="68">
        <f t="shared" si="137"/>
        <v>-63.126337366140305</v>
      </c>
      <c r="CS67" s="69">
        <f t="shared" si="138"/>
        <v>12.280487634476676</v>
      </c>
      <c r="CT67" s="69">
        <f t="shared" si="139"/>
        <v>-50.845849731663627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0.59213506493748214</v>
      </c>
      <c r="C68" s="18">
        <f t="shared" si="157"/>
        <v>0.70662186228114665</v>
      </c>
      <c r="D68" s="18">
        <f t="shared" si="157"/>
        <v>0.58621408762354232</v>
      </c>
      <c r="E68" s="18">
        <f t="shared" si="157"/>
        <v>0.61823950259240001</v>
      </c>
      <c r="F68" s="18">
        <f t="shared" si="157"/>
        <v>0.67013493487758824</v>
      </c>
      <c r="H68" s="68">
        <f t="shared" si="105"/>
        <v>67.269493491697546</v>
      </c>
      <c r="I68" s="69">
        <f t="shared" si="106"/>
        <v>88.085527479904712</v>
      </c>
      <c r="J68" s="69">
        <f t="shared" si="107"/>
        <v>155.35502097160224</v>
      </c>
      <c r="L68" t="str">
        <f t="shared" si="140"/>
        <v>82 Transport and mobile machine drivers and operatives</v>
      </c>
      <c r="M68" s="18">
        <f t="shared" si="158"/>
        <v>0.60863321050226593</v>
      </c>
      <c r="N68" s="18">
        <f t="shared" si="158"/>
        <v>0.71526368667865903</v>
      </c>
      <c r="O68" s="18">
        <f t="shared" si="158"/>
        <v>0.63961512943524335</v>
      </c>
      <c r="P68" s="18">
        <f t="shared" si="158"/>
        <v>0.62517472792527917</v>
      </c>
      <c r="Q68" s="18">
        <f t="shared" si="158"/>
        <v>0.68027351809089132</v>
      </c>
      <c r="S68" s="68">
        <f t="shared" si="109"/>
        <v>55.63791087350787</v>
      </c>
      <c r="T68" s="69">
        <f t="shared" si="110"/>
        <v>80.301037350747151</v>
      </c>
      <c r="U68" s="69">
        <f t="shared" si="111"/>
        <v>135.938948224255</v>
      </c>
      <c r="W68" t="str">
        <f t="shared" si="141"/>
        <v>82 Transport and mobile machine drivers and operatives</v>
      </c>
      <c r="X68" s="18">
        <f t="shared" si="159"/>
        <v>0.8463764097245422</v>
      </c>
      <c r="Y68" s="18">
        <f t="shared" si="159"/>
        <v>1.0472362643762021</v>
      </c>
      <c r="Z68" s="18">
        <f t="shared" si="159"/>
        <v>0.91666879256044731</v>
      </c>
      <c r="AA68" s="18">
        <f t="shared" si="159"/>
        <v>0.93684603400670752</v>
      </c>
      <c r="AB68" s="18">
        <f t="shared" si="159"/>
        <v>1.1025393149012594</v>
      </c>
      <c r="AD68" s="68">
        <f t="shared" si="113"/>
        <v>47.973506171432469</v>
      </c>
      <c r="AE68" s="69">
        <f t="shared" si="114"/>
        <v>80.773280614204381</v>
      </c>
      <c r="AF68" s="69">
        <f t="shared" si="115"/>
        <v>128.74678678563683</v>
      </c>
      <c r="AH68" t="str">
        <f t="shared" si="142"/>
        <v>82 Transport and mobile machine drivers and operatives</v>
      </c>
      <c r="AI68" s="18">
        <f t="shared" si="160"/>
        <v>1.2432196835312488</v>
      </c>
      <c r="AJ68" s="18">
        <f t="shared" si="160"/>
        <v>1.6316303288722238</v>
      </c>
      <c r="AK68" s="18">
        <f t="shared" si="160"/>
        <v>1.4050415128464369</v>
      </c>
      <c r="AL68" s="18">
        <f t="shared" si="160"/>
        <v>1.512103959251375</v>
      </c>
      <c r="AM68" s="18">
        <f t="shared" si="160"/>
        <v>1.6470288477675648</v>
      </c>
      <c r="AO68" s="68">
        <f t="shared" si="117"/>
        <v>29.154957357413057</v>
      </c>
      <c r="AP68" s="69">
        <f t="shared" si="118"/>
        <v>76.349249468223917</v>
      </c>
      <c r="AQ68" s="69">
        <f t="shared" si="119"/>
        <v>105.50420682563697</v>
      </c>
      <c r="AS68" t="str">
        <f t="shared" si="143"/>
        <v>82 Transport and mobile machine drivers and operatives</v>
      </c>
      <c r="AT68" s="18">
        <f t="shared" si="161"/>
        <v>2.2733521571217885</v>
      </c>
      <c r="AU68" s="18">
        <f t="shared" si="161"/>
        <v>2.6570191518997777</v>
      </c>
      <c r="AV68" s="18">
        <f t="shared" si="161"/>
        <v>2.4073578989164779</v>
      </c>
      <c r="AW68" s="18">
        <f t="shared" si="161"/>
        <v>2.3973451777418586</v>
      </c>
      <c r="AX68" s="18">
        <f t="shared" si="161"/>
        <v>2.4229468599681727</v>
      </c>
      <c r="AZ68" s="68">
        <f t="shared" si="121"/>
        <v>17.675499165936735</v>
      </c>
      <c r="BA68" s="69">
        <f t="shared" si="122"/>
        <v>72.840574571423431</v>
      </c>
      <c r="BB68" s="69">
        <f t="shared" si="123"/>
        <v>90.516073737360159</v>
      </c>
      <c r="BD68" t="str">
        <f t="shared" si="144"/>
        <v>82 Transport and mobile machine drivers and operatives</v>
      </c>
      <c r="BE68" s="18">
        <f t="shared" si="162"/>
        <v>3.3100541047579144</v>
      </c>
      <c r="BF68" s="18">
        <f t="shared" si="162"/>
        <v>3.7220250911171231</v>
      </c>
      <c r="BG68" s="18">
        <f t="shared" si="162"/>
        <v>3.3222767269077256</v>
      </c>
      <c r="BH68" s="18">
        <f t="shared" si="162"/>
        <v>3.49259060523827</v>
      </c>
      <c r="BI68" s="18">
        <f t="shared" si="162"/>
        <v>3.8269269415599472</v>
      </c>
      <c r="BK68" s="68">
        <f t="shared" si="125"/>
        <v>12.130388214219227</v>
      </c>
      <c r="BL68" s="69">
        <f t="shared" si="126"/>
        <v>53.703888372489295</v>
      </c>
      <c r="BM68" s="69">
        <f t="shared" si="127"/>
        <v>65.834276586708526</v>
      </c>
      <c r="BO68" t="str">
        <f t="shared" si="145"/>
        <v>82 Transport and mobile machine drivers and operatives</v>
      </c>
      <c r="BP68" s="18">
        <f t="shared" si="163"/>
        <v>4.875654424081028</v>
      </c>
      <c r="BQ68" s="18">
        <f t="shared" si="163"/>
        <v>5.95116444314578</v>
      </c>
      <c r="BR68" s="18">
        <f t="shared" si="163"/>
        <v>4.9893538705136127</v>
      </c>
      <c r="BS68" s="18">
        <f t="shared" si="163"/>
        <v>5.0753902432301556</v>
      </c>
      <c r="BT68" s="18">
        <f t="shared" si="163"/>
        <v>5.5017007563680327</v>
      </c>
      <c r="BV68" s="68">
        <f t="shared" si="129"/>
        <v>-9.5367278989884383</v>
      </c>
      <c r="BW68" s="69">
        <f t="shared" si="130"/>
        <v>51.51393027646931</v>
      </c>
      <c r="BX68" s="69">
        <f t="shared" si="131"/>
        <v>41.977202377480872</v>
      </c>
      <c r="BZ68" t="str">
        <f t="shared" si="146"/>
        <v>82 Transport and mobile machine drivers and operatives</v>
      </c>
      <c r="CA68" s="18">
        <f t="shared" si="164"/>
        <v>7.3396824522048192</v>
      </c>
      <c r="CB68" s="18">
        <f t="shared" si="164"/>
        <v>7.6056698740786617</v>
      </c>
      <c r="CC68" s="18">
        <f t="shared" si="164"/>
        <v>6.7040997249684846</v>
      </c>
      <c r="CD68" s="18">
        <f t="shared" si="164"/>
        <v>6.4575201538012816</v>
      </c>
      <c r="CE68" s="18">
        <f t="shared" si="164"/>
        <v>7.0254673117879376</v>
      </c>
      <c r="CG68" s="68">
        <f t="shared" si="133"/>
        <v>-34.645068418525739</v>
      </c>
      <c r="CH68" s="69">
        <f t="shared" si="134"/>
        <v>37.134845874910319</v>
      </c>
      <c r="CI68" s="69">
        <f t="shared" si="135"/>
        <v>2.4897774563845783</v>
      </c>
      <c r="CK68" t="str">
        <f t="shared" si="147"/>
        <v>82 Transport and mobile machine drivers and operatives</v>
      </c>
      <c r="CL68" s="18">
        <f t="shared" si="165"/>
        <v>8.6259693967153659</v>
      </c>
      <c r="CM68" s="18">
        <f t="shared" si="165"/>
        <v>10.2643226823918</v>
      </c>
      <c r="CN68" s="18">
        <f t="shared" si="165"/>
        <v>9.230961336011493</v>
      </c>
      <c r="CO68" s="18">
        <f t="shared" si="165"/>
        <v>9.0932435275291734</v>
      </c>
      <c r="CP68" s="18">
        <f t="shared" si="165"/>
        <v>7.0407234624380433</v>
      </c>
      <c r="CR68" s="68">
        <f t="shared" si="137"/>
        <v>-32.094241664496323</v>
      </c>
      <c r="CS68" s="69">
        <f t="shared" si="138"/>
        <v>31.694354426087035</v>
      </c>
      <c r="CT68" s="69">
        <f t="shared" si="139"/>
        <v>-0.39988723840928581</v>
      </c>
    </row>
    <row r="69" spans="1:98" x14ac:dyDescent="0.2">
      <c r="A69" t="str">
        <f t="shared" si="103"/>
        <v>91 Elementary trades and related occupations</v>
      </c>
      <c r="B69" s="18">
        <f t="shared" si="157"/>
        <v>8.3558243308310687E-3</v>
      </c>
      <c r="C69" s="18">
        <f t="shared" si="157"/>
        <v>5.475280836785972E-3</v>
      </c>
      <c r="D69" s="18">
        <f t="shared" si="157"/>
        <v>5.1249425393427271E-3</v>
      </c>
      <c r="E69" s="18">
        <f t="shared" si="157"/>
        <v>1.8459219698872167E-2</v>
      </c>
      <c r="F69" s="18">
        <f t="shared" si="157"/>
        <v>2.2316690387849218E-2</v>
      </c>
      <c r="H69" s="68">
        <f t="shared" si="105"/>
        <v>537.1644281083652</v>
      </c>
      <c r="I69" s="69">
        <f t="shared" si="106"/>
        <v>325.47449974429435</v>
      </c>
      <c r="J69" s="69">
        <f t="shared" si="107"/>
        <v>862.63892785265955</v>
      </c>
      <c r="L69" t="str">
        <f t="shared" si="140"/>
        <v>91 Elementary trades and related occupations</v>
      </c>
      <c r="M69" s="18">
        <f t="shared" si="158"/>
        <v>0.14424409764069679</v>
      </c>
      <c r="N69" s="18">
        <f t="shared" si="158"/>
        <v>0.14353055665492137</v>
      </c>
      <c r="O69" s="18">
        <f t="shared" si="158"/>
        <v>0.1205323946039568</v>
      </c>
      <c r="P69" s="18">
        <f t="shared" si="158"/>
        <v>0.21421383280166112</v>
      </c>
      <c r="Q69" s="18">
        <f t="shared" si="158"/>
        <v>0.27734605818961877</v>
      </c>
      <c r="S69" s="68">
        <f t="shared" si="109"/>
        <v>236.71988837146074</v>
      </c>
      <c r="T69" s="69">
        <f t="shared" si="110"/>
        <v>129.7639970828815</v>
      </c>
      <c r="U69" s="69">
        <f t="shared" si="111"/>
        <v>366.48388545434221</v>
      </c>
      <c r="W69" t="str">
        <f t="shared" si="141"/>
        <v>91 Elementary trades and related occupations</v>
      </c>
      <c r="X69" s="18">
        <f t="shared" si="159"/>
        <v>0.28189496636053923</v>
      </c>
      <c r="Y69" s="18">
        <f t="shared" si="159"/>
        <v>0.2626707163210541</v>
      </c>
      <c r="Z69" s="18">
        <f t="shared" si="159"/>
        <v>0.22751282492107636</v>
      </c>
      <c r="AA69" s="18">
        <f t="shared" si="159"/>
        <v>0.53086338288095536</v>
      </c>
      <c r="AB69" s="18">
        <f t="shared" si="159"/>
        <v>0.65799813396065832</v>
      </c>
      <c r="AD69" s="68">
        <f t="shared" si="113"/>
        <v>255.81242124937287</v>
      </c>
      <c r="AE69" s="69">
        <f t="shared" si="114"/>
        <v>168.96637629435466</v>
      </c>
      <c r="AF69" s="69">
        <f t="shared" si="115"/>
        <v>424.77879754372753</v>
      </c>
      <c r="AH69" t="str">
        <f t="shared" si="142"/>
        <v>91 Elementary trades and related occupations</v>
      </c>
      <c r="AI69" s="18">
        <f t="shared" si="160"/>
        <v>0.66953068273009086</v>
      </c>
      <c r="AJ69" s="18">
        <f t="shared" si="160"/>
        <v>0.70621060708316685</v>
      </c>
      <c r="AK69" s="18">
        <f t="shared" si="160"/>
        <v>0.60153827572253527</v>
      </c>
      <c r="AL69" s="18">
        <f t="shared" si="160"/>
        <v>1.4145396606930276</v>
      </c>
      <c r="AM69" s="18">
        <f t="shared" si="160"/>
        <v>1.858696663617547</v>
      </c>
      <c r="AO69" s="68">
        <f t="shared" si="117"/>
        <v>240.44290144408797</v>
      </c>
      <c r="AP69" s="69">
        <f t="shared" si="118"/>
        <v>158.71513394690507</v>
      </c>
      <c r="AQ69" s="69">
        <f t="shared" si="119"/>
        <v>399.15803539099301</v>
      </c>
      <c r="AS69" t="str">
        <f t="shared" si="143"/>
        <v>91 Elementary trades and related occupations</v>
      </c>
      <c r="AT69" s="18">
        <f t="shared" si="161"/>
        <v>0.86645480805752506</v>
      </c>
      <c r="AU69" s="18">
        <f t="shared" si="161"/>
        <v>0.77152187986707488</v>
      </c>
      <c r="AV69" s="18">
        <f t="shared" si="161"/>
        <v>0.7685054713924776</v>
      </c>
      <c r="AW69" s="18">
        <f t="shared" si="161"/>
        <v>1.6882397108860958</v>
      </c>
      <c r="AX69" s="18">
        <f t="shared" si="161"/>
        <v>2.006888039299211</v>
      </c>
      <c r="AZ69" s="68">
        <f t="shared" si="121"/>
        <v>205.32263504054905</v>
      </c>
      <c r="BA69" s="69">
        <f t="shared" si="122"/>
        <v>137.72356996789475</v>
      </c>
      <c r="BB69" s="69">
        <f t="shared" si="123"/>
        <v>343.04620500844379</v>
      </c>
      <c r="BD69" t="str">
        <f t="shared" si="144"/>
        <v>91 Elementary trades and related occupations</v>
      </c>
      <c r="BE69" s="18">
        <f t="shared" si="162"/>
        <v>1.1722965387838504</v>
      </c>
      <c r="BF69" s="18">
        <f t="shared" si="162"/>
        <v>1.0425775560499566</v>
      </c>
      <c r="BG69" s="18">
        <f t="shared" si="162"/>
        <v>0.97145650029956587</v>
      </c>
      <c r="BH69" s="18">
        <f t="shared" si="162"/>
        <v>1.7824434662999833</v>
      </c>
      <c r="BI69" s="18">
        <f t="shared" si="162"/>
        <v>2.2058000699350901</v>
      </c>
      <c r="BK69" s="68">
        <f t="shared" si="125"/>
        <v>121.0302657510361</v>
      </c>
      <c r="BL69" s="69">
        <f t="shared" si="126"/>
        <v>82.938841931703791</v>
      </c>
      <c r="BM69" s="69">
        <f t="shared" si="127"/>
        <v>203.96910768273989</v>
      </c>
      <c r="BO69" t="str">
        <f t="shared" si="145"/>
        <v>91 Elementary trades and related occupations</v>
      </c>
      <c r="BP69" s="18">
        <f t="shared" si="163"/>
        <v>1.8234025681401109</v>
      </c>
      <c r="BQ69" s="18">
        <f t="shared" si="163"/>
        <v>1.766856065031809</v>
      </c>
      <c r="BR69" s="18">
        <f t="shared" si="163"/>
        <v>1.6414183900996353</v>
      </c>
      <c r="BS69" s="18">
        <f t="shared" si="163"/>
        <v>2.8564028653319378</v>
      </c>
      <c r="BT69" s="18">
        <f t="shared" si="163"/>
        <v>3.4975971598107383</v>
      </c>
      <c r="BV69" s="68">
        <f t="shared" si="129"/>
        <v>74.811551605681814</v>
      </c>
      <c r="BW69" s="69">
        <f t="shared" si="130"/>
        <v>65.043516113338256</v>
      </c>
      <c r="BX69" s="69">
        <f t="shared" si="131"/>
        <v>139.85506771902007</v>
      </c>
      <c r="BZ69" t="str">
        <f t="shared" si="146"/>
        <v>91 Elementary trades and related occupations</v>
      </c>
      <c r="CA69" s="18">
        <f t="shared" si="164"/>
        <v>3.4154270626893921</v>
      </c>
      <c r="CB69" s="18">
        <f t="shared" si="164"/>
        <v>2.9763273493274234</v>
      </c>
      <c r="CC69" s="18">
        <f t="shared" si="164"/>
        <v>2.945075595404822</v>
      </c>
      <c r="CD69" s="18">
        <f t="shared" si="164"/>
        <v>5.0655793608729569</v>
      </c>
      <c r="CE69" s="18">
        <f t="shared" si="164"/>
        <v>6.3327418905001567</v>
      </c>
      <c r="CG69" s="68">
        <f t="shared" si="133"/>
        <v>34.10314198813483</v>
      </c>
      <c r="CH69" s="69">
        <f t="shared" si="134"/>
        <v>56.403210582890615</v>
      </c>
      <c r="CI69" s="69">
        <f t="shared" si="135"/>
        <v>90.506352571025445</v>
      </c>
      <c r="CK69" t="str">
        <f t="shared" si="147"/>
        <v>91 Elementary trades and related occupations</v>
      </c>
      <c r="CL69" s="18">
        <f t="shared" si="165"/>
        <v>4.7444129011896887</v>
      </c>
      <c r="CM69" s="18">
        <f t="shared" si="165"/>
        <v>4.0496419238869938</v>
      </c>
      <c r="CN69" s="18">
        <f t="shared" si="165"/>
        <v>4.2870839986608091</v>
      </c>
      <c r="CO69" s="18">
        <f t="shared" si="165"/>
        <v>8.8278050784067581</v>
      </c>
      <c r="CP69" s="18">
        <f t="shared" si="165"/>
        <v>10.553825067312445</v>
      </c>
      <c r="CR69" s="68">
        <f t="shared" si="137"/>
        <v>119.171533835633</v>
      </c>
      <c r="CS69" s="69">
        <f t="shared" si="138"/>
        <v>58.085847859649661</v>
      </c>
      <c r="CT69" s="69">
        <f t="shared" si="139"/>
        <v>177.2573816952827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0.49064166698643796</v>
      </c>
      <c r="C70" s="18">
        <f t="shared" si="157"/>
        <v>0.48124971528951449</v>
      </c>
      <c r="D70" s="18">
        <f t="shared" si="157"/>
        <v>0.47975389086252024</v>
      </c>
      <c r="E70" s="18">
        <f t="shared" si="157"/>
        <v>0.4236304338858996</v>
      </c>
      <c r="F70" s="18">
        <f t="shared" si="157"/>
        <v>0.40094415928796517</v>
      </c>
      <c r="H70" s="68">
        <f t="shared" si="105"/>
        <v>22.285825531266777</v>
      </c>
      <c r="I70" s="69">
        <f t="shared" si="106"/>
        <v>61.107907218467396</v>
      </c>
      <c r="J70" s="69">
        <f t="shared" si="107"/>
        <v>83.39373274973417</v>
      </c>
      <c r="L70" t="str">
        <f t="shared" ref="L70" si="166">A70</f>
        <v>92 Elementary administration and service occupations</v>
      </c>
      <c r="M70" s="18">
        <f t="shared" si="158"/>
        <v>2.0990211334390914</v>
      </c>
      <c r="N70" s="18">
        <f t="shared" si="158"/>
        <v>2.2968230958257099</v>
      </c>
      <c r="O70" s="18">
        <f t="shared" si="158"/>
        <v>2.3009757632707659</v>
      </c>
      <c r="P70" s="18">
        <f t="shared" si="158"/>
        <v>2.3104816533303487</v>
      </c>
      <c r="Q70" s="18">
        <f t="shared" si="158"/>
        <v>2.5244666847017796</v>
      </c>
      <c r="S70" s="68">
        <f t="shared" si="109"/>
        <v>60.549203460807689</v>
      </c>
      <c r="T70" s="69">
        <f t="shared" si="110"/>
        <v>73.676643207765082</v>
      </c>
      <c r="U70" s="69">
        <f t="shared" si="111"/>
        <v>134.22584666857279</v>
      </c>
      <c r="W70" t="str">
        <f t="shared" ref="W70" si="167">A70</f>
        <v>92 Elementary administration and service occupations</v>
      </c>
      <c r="X70" s="18">
        <f t="shared" si="159"/>
        <v>3.8067295602106839</v>
      </c>
      <c r="Y70" s="18">
        <f t="shared" si="159"/>
        <v>4.2292160515223109</v>
      </c>
      <c r="Z70" s="18">
        <f t="shared" si="159"/>
        <v>4.1610176338262921</v>
      </c>
      <c r="AA70" s="18">
        <f t="shared" si="159"/>
        <v>4.1608802738080053</v>
      </c>
      <c r="AB70" s="18">
        <f t="shared" si="159"/>
        <v>4.6559916815880582</v>
      </c>
      <c r="AD70" s="68">
        <f t="shared" si="113"/>
        <v>37.662282291568289</v>
      </c>
      <c r="AE70" s="69">
        <f t="shared" si="114"/>
        <v>73.168200522289226</v>
      </c>
      <c r="AF70" s="69">
        <f t="shared" si="115"/>
        <v>110.83048281385753</v>
      </c>
      <c r="AH70" t="str">
        <f t="shared" ref="AH70" si="168">L70</f>
        <v>92 Elementary administration and service occupations</v>
      </c>
      <c r="AI70" s="18">
        <f t="shared" si="160"/>
        <v>6.0827226030644219</v>
      </c>
      <c r="AJ70" s="18">
        <f t="shared" si="160"/>
        <v>7.3439829970802757</v>
      </c>
      <c r="AK70" s="18">
        <f t="shared" si="160"/>
        <v>7.3854045385094391</v>
      </c>
      <c r="AL70" s="18">
        <f t="shared" si="160"/>
        <v>7.6390082859089246</v>
      </c>
      <c r="AM70" s="18">
        <f t="shared" si="160"/>
        <v>8.8332829802892903</v>
      </c>
      <c r="AO70" s="68">
        <f t="shared" si="117"/>
        <v>31.779205548976407</v>
      </c>
      <c r="AP70" s="69">
        <f t="shared" si="118"/>
        <v>68.068609902696309</v>
      </c>
      <c r="AQ70" s="69">
        <f t="shared" si="119"/>
        <v>99.847815451672716</v>
      </c>
      <c r="AS70" t="str">
        <f t="shared" ref="AS70" si="169">W70</f>
        <v>92 Elementary administration and service occupations</v>
      </c>
      <c r="AT70" s="18">
        <f t="shared" si="161"/>
        <v>6.2799977600669212</v>
      </c>
      <c r="AU70" s="18">
        <f t="shared" si="161"/>
        <v>6.6729063865956686</v>
      </c>
      <c r="AV70" s="18">
        <f t="shared" si="161"/>
        <v>6.8715905941681878</v>
      </c>
      <c r="AW70" s="18">
        <f t="shared" si="161"/>
        <v>6.8297779717387668</v>
      </c>
      <c r="AX70" s="18">
        <f t="shared" si="161"/>
        <v>7.7635452879581468</v>
      </c>
      <c r="AZ70" s="68">
        <f t="shared" si="121"/>
        <v>32.094773708663531</v>
      </c>
      <c r="BA70" s="69">
        <f t="shared" si="122"/>
        <v>67.040152778870436</v>
      </c>
      <c r="BB70" s="69">
        <f t="shared" si="123"/>
        <v>99.13492648753396</v>
      </c>
      <c r="BD70" t="str">
        <f t="shared" ref="BD70" si="170">AH70</f>
        <v>92 Elementary administration and service occupations</v>
      </c>
      <c r="BE70" s="18">
        <f t="shared" si="162"/>
        <v>10.291203511216665</v>
      </c>
      <c r="BF70" s="18">
        <f t="shared" si="162"/>
        <v>9.7465476566308809</v>
      </c>
      <c r="BG70" s="18">
        <f t="shared" si="162"/>
        <v>9.4208791560401632</v>
      </c>
      <c r="BH70" s="18">
        <f t="shared" si="162"/>
        <v>7.9957082157564958</v>
      </c>
      <c r="BI70" s="18">
        <f t="shared" si="162"/>
        <v>7.438253475110451</v>
      </c>
      <c r="BK70" s="68">
        <f t="shared" si="125"/>
        <v>-23.142102634164409</v>
      </c>
      <c r="BL70" s="69">
        <f t="shared" si="126"/>
        <v>41.609695951602134</v>
      </c>
      <c r="BM70" s="69">
        <f t="shared" si="127"/>
        <v>18.467593317437718</v>
      </c>
      <c r="BO70" t="str">
        <f t="shared" ref="BO70" si="171">AS70</f>
        <v>92 Elementary administration and service occupations</v>
      </c>
      <c r="BP70" s="18">
        <f t="shared" si="163"/>
        <v>15.35459317901508</v>
      </c>
      <c r="BQ70" s="18">
        <f t="shared" si="163"/>
        <v>15.758245754255013</v>
      </c>
      <c r="BR70" s="18">
        <f t="shared" si="163"/>
        <v>15.246006579586366</v>
      </c>
      <c r="BS70" s="18">
        <f t="shared" si="163"/>
        <v>14.504255685149669</v>
      </c>
      <c r="BT70" s="18">
        <f t="shared" si="163"/>
        <v>14.97674675292496</v>
      </c>
      <c r="BV70" s="68">
        <f t="shared" si="129"/>
        <v>-19.410025532682852</v>
      </c>
      <c r="BW70" s="69">
        <f t="shared" si="130"/>
        <v>41.196588429945002</v>
      </c>
      <c r="BX70" s="69">
        <f t="shared" si="131"/>
        <v>21.786562897262151</v>
      </c>
      <c r="BZ70" t="str">
        <f t="shared" ref="BZ70" si="172">BD70</f>
        <v>92 Elementary administration and service occupations</v>
      </c>
      <c r="CA70" s="18">
        <f t="shared" si="164"/>
        <v>20.148181269603597</v>
      </c>
      <c r="CB70" s="18">
        <f t="shared" si="164"/>
        <v>21.251013185691875</v>
      </c>
      <c r="CC70" s="18">
        <f t="shared" si="164"/>
        <v>20.493030764254961</v>
      </c>
      <c r="CD70" s="18">
        <f t="shared" si="164"/>
        <v>19.734450898090856</v>
      </c>
      <c r="CE70" s="18">
        <f t="shared" si="164"/>
        <v>19.590562424287764</v>
      </c>
      <c r="CG70" s="68">
        <f t="shared" si="133"/>
        <v>-40.381049717133941</v>
      </c>
      <c r="CH70" s="69">
        <f t="shared" si="134"/>
        <v>31.700526158036201</v>
      </c>
      <c r="CI70" s="69">
        <f t="shared" si="135"/>
        <v>-8.6805235590977396</v>
      </c>
      <c r="CK70" t="str">
        <f t="shared" ref="CK70" si="173">BO70</f>
        <v>92 Elementary administration and service occupations</v>
      </c>
      <c r="CL70" s="18">
        <f t="shared" si="165"/>
        <v>27.778926161334667</v>
      </c>
      <c r="CM70" s="18">
        <f t="shared" si="165"/>
        <v>24.769099303466437</v>
      </c>
      <c r="CN70" s="18">
        <f t="shared" si="165"/>
        <v>24.014546280570539</v>
      </c>
      <c r="CO70" s="18">
        <f t="shared" si="165"/>
        <v>16.953799719737354</v>
      </c>
      <c r="CP70" s="18">
        <f t="shared" si="165"/>
        <v>14.107223499854445</v>
      </c>
      <c r="CR70" s="68">
        <f t="shared" si="137"/>
        <v>-47.699792762605284</v>
      </c>
      <c r="CS70" s="69">
        <f t="shared" si="138"/>
        <v>15.869021193809177</v>
      </c>
      <c r="CT70" s="69">
        <f t="shared" si="139"/>
        <v>-31.830771568796113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46.322372422501893</v>
      </c>
      <c r="I72" s="67">
        <f>IF(D35&gt;0,I35/D35*100,0)</f>
        <v>60.41847634359042</v>
      </c>
      <c r="J72" s="67">
        <f t="shared" ref="J72" si="175">IF(D35&gt;0,(J35/D35)*100,0)</f>
        <v>106.74084876609231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46.335789739045715</v>
      </c>
      <c r="T72" s="67">
        <f t="shared" ref="T72" si="177">IF(O35&gt;0,T35/O35*100,0)</f>
        <v>63.747907959769336</v>
      </c>
      <c r="U72" s="67">
        <f t="shared" ref="U72" si="178">IF(O35&gt;0,(U35/O35)*100,0)</f>
        <v>110.08369769881506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23.027535979749366</v>
      </c>
      <c r="AE72" s="67">
        <f t="shared" ref="AE72" si="180">IF(Z35&gt;0,AE35/Z35*100,0)</f>
        <v>60.229345701826617</v>
      </c>
      <c r="AF72" s="67">
        <f t="shared" ref="AF72" si="181">IF(Z35&gt;0,(AF35/Z35)*100,0)</f>
        <v>83.25688168157599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10.179051765270714</v>
      </c>
      <c r="AP72" s="67">
        <f t="shared" ref="AP72" si="183">IF(AK35&gt;0,AP35/AK35*100,0)</f>
        <v>54.763746391661329</v>
      </c>
      <c r="AQ72" s="67">
        <f t="shared" ref="AQ72" si="184">IF(AK35&gt;0,(AQ35/AK35)*100,0)</f>
        <v>64.942798156932042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16.918388556725699</v>
      </c>
      <c r="BA72" s="67">
        <f t="shared" ref="BA72" si="186">IF(AV35&gt;0,BA35/AV35*100,0)</f>
        <v>55.961694604649345</v>
      </c>
      <c r="BB72" s="67">
        <f t="shared" ref="BB72" si="187">IF(AV35&gt;0,(BB35/AV35)*100,0)</f>
        <v>72.88008316137504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-2.6560514919635847</v>
      </c>
      <c r="BL72" s="67">
        <f t="shared" ref="BL72" si="189">IF(BG35&gt;0,BL35/BG35*100,0)</f>
        <v>44.861774060070793</v>
      </c>
      <c r="BM72" s="67">
        <f t="shared" ref="BM72" si="190">IF(BG35&gt;0,(BM35/BG35)*100,0)</f>
        <v>42.205722568107205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-17.961136604152443</v>
      </c>
      <c r="BW72" s="67">
        <f t="shared" ref="BW72" si="192">IF(BR35&gt;0,BW35/BR35*100,0)</f>
        <v>40.324335398486802</v>
      </c>
      <c r="BX72" s="67">
        <f t="shared" ref="BX72" si="193">IF(BR35&gt;0,(BX35/BR35)*100,0)</f>
        <v>22.363198794334359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-37.6346142689275</v>
      </c>
      <c r="CH72" s="67">
        <f t="shared" ref="CH72" si="195">IF(CC35&gt;0,CH35/CC35*100,0)</f>
        <v>32.178354976184835</v>
      </c>
      <c r="CI72" s="67">
        <f t="shared" ref="CI72" si="196">IF(CC35&gt;0,(CI35/CC35)*100,0)</f>
        <v>-5.4562592927426641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-10.970025590166326</v>
      </c>
      <c r="CS72" s="67">
        <f t="shared" ref="CS72" si="198">IF(CN35&gt;0,CS35/CN35*100,0)</f>
        <v>26.806199782461459</v>
      </c>
      <c r="CT72" s="67">
        <f t="shared" ref="CT72" si="199">IF(CN35&gt;0,(CT35/CN35)*100,0)</f>
        <v>15.836174192295132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Brighton and Hove East Sussex West Sussex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Brighton and Hove East Sussex West Sussex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Brighton and Hove East Sussex West Sussex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Brighton and Hove East Sussex West Sussex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Brighton and Hove East Sussex West Sussex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Brighton and Hove East Sussex West Sussex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Brighton and Hove East Sussex West Sussex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Brighton and Hove East Sussex West Sussex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Brighton and Hove East Sussex West Sussex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6.4924797552235347</v>
      </c>
      <c r="C82" s="18">
        <f t="shared" si="210"/>
        <v>12.504644889729644</v>
      </c>
      <c r="D82" s="18">
        <f t="shared" si="210"/>
        <v>0.33834493444180325</v>
      </c>
      <c r="E82" s="18">
        <f t="shared" si="210"/>
        <v>2.7143738438413223</v>
      </c>
      <c r="F82" s="18">
        <f t="shared" ref="F82:F107" si="211">IF(AND(F$6-C$6 &lt;&gt; 0,C8&lt;&gt;0,F8&lt;&gt;0),(EXP(LN(F8/C8)/(F$6-C$6))-1)*100,0)</f>
        <v>2.5477378030915876</v>
      </c>
      <c r="H82" s="18">
        <f t="shared" ref="H82:H107" si="212">IF($F$6-$D$6 &lt;&gt; 0,(EXP(LN(1+(H45/100))/($F$6-$D$6))-1)*100,0)</f>
        <v>1.9161774675979792</v>
      </c>
      <c r="I82" s="18">
        <f t="shared" ref="I82:I107" si="213">IF(D8&gt;0,((1+(I8/D8))^(1/($F$6-$D$6))-1)*100,0)</f>
        <v>3.1945481961080269</v>
      </c>
      <c r="J82" s="18">
        <f t="shared" ref="J82:J107" si="214">IF($F$6-$D$6 &lt;&gt; 0,(EXP(LN(1+(J45/100))/($F$6-$D$6))-1)*100,0)</f>
        <v>4.4884257561163654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7.9981816321496035</v>
      </c>
      <c r="N82" s="18">
        <f t="shared" si="215"/>
        <v>8.9731611364334505</v>
      </c>
      <c r="O82" s="18">
        <f t="shared" si="215"/>
        <v>-4.9922497793164489E-2</v>
      </c>
      <c r="P82" s="18">
        <f t="shared" si="215"/>
        <v>2.3997032953984032</v>
      </c>
      <c r="Q82" s="18">
        <f t="shared" ref="Q82:Q107" si="216">IF(AND(Q$6-N$6 &lt;&gt; 0,N8&lt;&gt;0,Q8&lt;&gt;0),(EXP(LN(Q8/N8)/(Q$6-N$6))-1)*100,0)</f>
        <v>2.0237747882821733</v>
      </c>
      <c r="S82" s="18">
        <f t="shared" ref="S82:S107" si="217">IF($F$6-$D$6 &lt;&gt; 0,(EXP(LN(1+(S45/100))/($F$6-$D$6))-1)*100,0)</f>
        <v>1.5765622668390877</v>
      </c>
      <c r="T82" s="18">
        <f t="shared" ref="T82:T107" si="218">IF(O8&gt;0,((1+(T8/O8))^(1/($F$6-$D$6))-1)*100,0)</f>
        <v>3.133465877257291</v>
      </c>
      <c r="U82" s="18">
        <f t="shared" ref="U82:U107" si="219">IF($F$6-$D$6 &lt;&gt; 0,(EXP(LN(1+(U45/100))/($F$6-$D$6))-1)*100,0)</f>
        <v>4.1976739032145716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5.5605792128822218</v>
      </c>
      <c r="Y82" s="18">
        <f t="shared" si="220"/>
        <v>-2.1120179849970833</v>
      </c>
      <c r="Z82" s="18">
        <f t="shared" si="220"/>
        <v>-1.5529640587642612</v>
      </c>
      <c r="AA82" s="18">
        <f t="shared" si="220"/>
        <v>1.2465281466437661</v>
      </c>
      <c r="AB82" s="18">
        <f t="shared" ref="AB82:AB107" si="221">IF(AND(AB$6-Y$6 &lt;&gt; 0,Y8&lt;&gt;0,AB8&lt;&gt;0),(EXP(LN(AB8/Y8)/(AB$6-Y$6))-1)*100,0)</f>
        <v>0.15185549779541674</v>
      </c>
      <c r="AD82" s="18">
        <f t="shared" ref="AD82:AD107" si="222">IF($F$6-$D$6 &lt;&gt; 0,(EXP(LN(1+(AD45/100))/($F$6-$D$6))-1)*100,0)</f>
        <v>0.30462873302459226</v>
      </c>
      <c r="AE82" s="18">
        <f t="shared" ref="AE82:AE107" si="223">IF(Z8&gt;0,((1+(AE8/Z8))^(1/($F$6-$D$6))-1)*100,0)</f>
        <v>3.0050184317041984</v>
      </c>
      <c r="AF82" s="18">
        <f t="shared" ref="AF82:AF107" si="224">IF($F$6-$D$6 &lt;&gt; 0,(EXP(LN(1+(AF45/100))/($F$6-$D$6))-1)*100,0)</f>
        <v>3.2078067694383705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4.726169204007169</v>
      </c>
      <c r="AJ82" s="18">
        <f t="shared" si="225"/>
        <v>1.9266987982730965</v>
      </c>
      <c r="AK82" s="18">
        <f t="shared" si="225"/>
        <v>-2.2104169599584389</v>
      </c>
      <c r="AL82" s="18">
        <f t="shared" si="225"/>
        <v>0.90594244918063005</v>
      </c>
      <c r="AM82" s="18">
        <f t="shared" ref="AM82:AM107" si="226">IF(AND(AM$6-AJ$6 &lt;&gt; 0,AJ8&lt;&gt;0,AM8&lt;&gt;0),(EXP(LN(AM8/AJ8)/(AM$6-AJ$6))-1)*100,0)</f>
        <v>-1.5564832345627E-2</v>
      </c>
      <c r="AO82" s="18">
        <f t="shared" ref="AO82:AO107" si="227">IF($F$6-$D$6 &lt;&gt; 0,(EXP(LN(1+(AO45/100))/($F$6-$D$6))-1)*100,0)</f>
        <v>-0.14372526101060767</v>
      </c>
      <c r="AP82" s="18">
        <f t="shared" ref="AP82:AP107" si="228">IF(AK8&gt;0,((1+(AP8/AK8))^(1/($F$6-$D$6))-1)*100,0)</f>
        <v>2.7262648242245335</v>
      </c>
      <c r="AQ82" s="18">
        <f t="shared" ref="AQ82:AQ107" si="229">IF($F$6-$D$6 &lt;&gt; 0,(EXP(LN(1+(AQ45/100))/($F$6-$D$6))-1)*100,0)</f>
        <v>2.6279690894362107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5.0061647255797981</v>
      </c>
      <c r="AU82" s="18">
        <f t="shared" si="230"/>
        <v>1.6493924099902912E-2</v>
      </c>
      <c r="AV82" s="18">
        <f t="shared" si="230"/>
        <v>-2.8511148252383212</v>
      </c>
      <c r="AW82" s="18">
        <f t="shared" si="230"/>
        <v>0.98791712764372264</v>
      </c>
      <c r="AX82" s="18">
        <f t="shared" ref="AX82:AX107" si="231">IF(AND(AX$6-AU$6 &lt;&gt; 0,AU8&lt;&gt;0,AX8&lt;&gt;0),(EXP(LN(AX8/AU8)/(AX$6-AU$6))-1)*100,0)</f>
        <v>-0.28805674954669458</v>
      </c>
      <c r="AZ82" s="18">
        <f t="shared" ref="AZ82:AZ107" si="232">IF($F$6-$D$6 &lt;&gt; 0,(EXP(LN(1+(AZ45/100))/($F$6-$D$6))-1)*100,0)</f>
        <v>-0.3083271237725782</v>
      </c>
      <c r="BA82" s="18">
        <f t="shared" ref="BA82:BA107" si="233">IF(AV8&gt;0,((1+(BA8/AV8))^(1/($F$6-$D$6))-1)*100,0)</f>
        <v>2.670698510814451</v>
      </c>
      <c r="BB82" s="18">
        <f t="shared" ref="BB82:BB107" si="234">IF($F$6-$D$6 &lt;&gt; 0,(EXP(LN(1+(BB45/100))/($F$6-$D$6))-1)*100,0)</f>
        <v>2.4590241870128482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1.7749375044782134</v>
      </c>
      <c r="BF82" s="18">
        <f t="shared" si="235"/>
        <v>8.7598231651081058</v>
      </c>
      <c r="BG82" s="18">
        <f t="shared" si="235"/>
        <v>-3.0282170109215412</v>
      </c>
      <c r="BH82" s="18">
        <f t="shared" si="235"/>
        <v>0.56938218153363973</v>
      </c>
      <c r="BI82" s="18">
        <f t="shared" ref="BI82:BI107" si="236">IF(AND(BI$6-BF$6 &lt;&gt; 0,BF8&lt;&gt;0,BI8&lt;&gt;0),(EXP(LN(BI8/BF8)/(BI$6-BF$6))-1)*100,0)</f>
        <v>-8.1230699063172818E-2</v>
      </c>
      <c r="BK82" s="18">
        <f t="shared" ref="BK82:BK107" si="237">IF($F$6-$D$6 &lt;&gt; 0,(EXP(LN(1+(BK45/100))/($F$6-$D$6))-1)*100,0)</f>
        <v>-0.64440806998209421</v>
      </c>
      <c r="BL82" s="18">
        <f t="shared" ref="BL82:BL107" si="238">IF(BG8&gt;0,((1+(BL8/BG8))^(1/($F$6-$D$6))-1)*100,0)</f>
        <v>2.2474700419037763</v>
      </c>
      <c r="BM82" s="18">
        <f t="shared" ref="BM82:BM107" si="239">IF($F$6-$D$6 &lt;&gt; 0,(EXP(LN(1+(BM45/100))/($F$6-$D$6))-1)*100,0)</f>
        <v>1.7815176286393619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2.69368040175475</v>
      </c>
      <c r="BQ82" s="18">
        <f t="shared" si="240"/>
        <v>-6.0278461804123111</v>
      </c>
      <c r="BR82" s="18">
        <f t="shared" si="240"/>
        <v>-3.2067165397489772</v>
      </c>
      <c r="BS82" s="18">
        <f t="shared" si="240"/>
        <v>-1.8526917853061597</v>
      </c>
      <c r="BT82" s="18">
        <f t="shared" ref="BT82:BT107" si="241">IF(AND(BT$6-BQ$6 &lt;&gt; 0,BQ8&lt;&gt;0,BT8&lt;&gt;0),(EXP(LN(BT8/BQ8)/(BT$6-BQ$6))-1)*100,0)</f>
        <v>-2.5429914539857101</v>
      </c>
      <c r="BV82" s="18">
        <f t="shared" ref="BV82:BV107" si="242">IF($F$6-$D$6 &lt;&gt; 0,(EXP(LN(1+(BV45/100))/($F$6-$D$6))-1)*100,0)</f>
        <v>-2.3061249713733356</v>
      </c>
      <c r="BW82" s="18">
        <f t="shared" ref="BW82:BW107" si="243">IF(BR8&gt;0,((1+(BW8/BR8))^(1/($F$6-$D$6))-1)*100,0)</f>
        <v>2.1052045788337859</v>
      </c>
      <c r="BX82" s="18">
        <f t="shared" ref="BX82:BX107" si="244">IF($F$6-$D$6 &lt;&gt; 0,(EXP(LN(1+(BX45/100))/($F$6-$D$6))-1)*100,0)</f>
        <v>0.46177709779475773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0.52347433328407966</v>
      </c>
      <c r="CB82" s="18">
        <f t="shared" si="245"/>
        <v>-2.1881932316158204</v>
      </c>
      <c r="CC82" s="18">
        <f t="shared" si="245"/>
        <v>-1.7358429340013859</v>
      </c>
      <c r="CD82" s="18">
        <f t="shared" si="245"/>
        <v>-2.677444574252752</v>
      </c>
      <c r="CE82" s="18">
        <f t="shared" ref="CE82:CE107" si="246">IF(AND(CE$6-CB$6 &lt;&gt; 0,CB8&lt;&gt;0,CE8&lt;&gt;0),(EXP(LN(CE8/CB8)/(CE$6-CB$6))-1)*100,0)</f>
        <v>-2.3535690738238468</v>
      </c>
      <c r="CG82" s="18">
        <f t="shared" ref="CG82:CG107" si="247">IF($F$6-$D$6 &lt;&gt; 0,(EXP(LN(1+(CG45/100))/($F$6-$D$6))-1)*100,0)</f>
        <v>-2.3645841830448266</v>
      </c>
      <c r="CH82" s="18">
        <f t="shared" ref="CH82:CH107" si="248">IF(CC8&gt;0,((1+(CH8/CC8))^(1/($F$6-$D$6))-1)*100,0)</f>
        <v>2.1022528073616709</v>
      </c>
      <c r="CI82" s="18">
        <f t="shared" ref="CI82:CI107" si="249">IF($F$6-$D$6 &lt;&gt; 0,(EXP(LN(1+(CI45/100))/($F$6-$D$6))-1)*100,0)</f>
        <v>0.41857343149118709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6.0343581048014405</v>
      </c>
      <c r="CM82" s="18">
        <f t="shared" si="250"/>
        <v>-9.4110968374329413</v>
      </c>
      <c r="CN82" s="18">
        <f t="shared" si="250"/>
        <v>1.5118143328295419</v>
      </c>
      <c r="CO82" s="18">
        <f t="shared" si="250"/>
        <v>1.9726034732779008</v>
      </c>
      <c r="CP82" s="18">
        <f t="shared" ref="CP82:CP107" si="251">IF(AND(CP$6-CM$6 &lt;&gt; 0,CM8&lt;&gt;0,CP8&lt;&gt;0),(EXP(LN(CP8/CM8)/(CP$6-CM$6))-1)*100,0)</f>
        <v>1.077807769345851</v>
      </c>
      <c r="CR82" s="18">
        <f t="shared" ref="CR82:CR107" si="252">IF($F$6-$D$6 &lt;&gt; 0,(EXP(LN(1+(CR45/100))/($F$6-$D$6))-1)*100,0)</f>
        <v>1.8187751558077947</v>
      </c>
      <c r="CS82" s="18">
        <f t="shared" ref="CS82:CS107" si="253">IF(CN8&gt;0,((1+(CS8/CN8))^(1/($F$6-$D$6))-1)*100,0)</f>
        <v>1.9850578521379392</v>
      </c>
      <c r="CT82" s="18">
        <f t="shared" ref="CT82:CT107" si="254">IF($F$6-$D$6 &lt;&gt; 0,(EXP(LN(1+(CT45/100))/($F$6-$D$6))-1)*100,0)</f>
        <v>3.4088646465561867</v>
      </c>
    </row>
    <row r="83" spans="1:98" x14ac:dyDescent="0.2">
      <c r="A83" t="str">
        <f t="shared" si="209"/>
        <v>12 Other managers and proprietors</v>
      </c>
      <c r="B83" s="18">
        <f t="shared" si="210"/>
        <v>7.4392467943008578</v>
      </c>
      <c r="C83" s="18">
        <f t="shared" si="210"/>
        <v>0.49008592532524542</v>
      </c>
      <c r="D83" s="18">
        <f t="shared" si="210"/>
        <v>3.3077184153745165</v>
      </c>
      <c r="E83" s="18">
        <f t="shared" si="210"/>
        <v>3.1194137526598276</v>
      </c>
      <c r="F83" s="18">
        <f t="shared" si="211"/>
        <v>3.0117971207679117</v>
      </c>
      <c r="H83" s="18">
        <f t="shared" si="212"/>
        <v>3.1821438056065299</v>
      </c>
      <c r="I83" s="18">
        <f t="shared" si="213"/>
        <v>3.9980438426967746</v>
      </c>
      <c r="J83" s="18">
        <f t="shared" si="214"/>
        <v>6.0108625347926603</v>
      </c>
      <c r="L83" t="str">
        <f t="shared" ref="L83:L106" si="255">A83</f>
        <v>12 Other managers and proprietors</v>
      </c>
      <c r="M83" s="18">
        <f t="shared" si="215"/>
        <v>6.1480847996444821</v>
      </c>
      <c r="N83" s="18">
        <f t="shared" si="215"/>
        <v>8.1270711289668895</v>
      </c>
      <c r="O83" s="18">
        <f t="shared" si="215"/>
        <v>3.1526742975193089</v>
      </c>
      <c r="P83" s="18">
        <f t="shared" si="215"/>
        <v>3.1906916891638382</v>
      </c>
      <c r="Q83" s="18">
        <f t="shared" si="216"/>
        <v>3.4805869403151446</v>
      </c>
      <c r="S83" s="18">
        <f t="shared" si="217"/>
        <v>3.1780176687057127</v>
      </c>
      <c r="T83" s="18">
        <f t="shared" si="218"/>
        <v>3.9364075750984107</v>
      </c>
      <c r="U83" s="18">
        <f t="shared" si="219"/>
        <v>5.9609400757581588</v>
      </c>
      <c r="W83" t="str">
        <f t="shared" ref="W83:W106" si="256">A83</f>
        <v>12 Other managers and proprietors</v>
      </c>
      <c r="X83" s="18">
        <f t="shared" si="220"/>
        <v>3.2806630830284789</v>
      </c>
      <c r="Y83" s="18">
        <f t="shared" si="220"/>
        <v>-3.8604981085428536</v>
      </c>
      <c r="Z83" s="18">
        <f t="shared" si="220"/>
        <v>1.424846136727842</v>
      </c>
      <c r="AA83" s="18">
        <f t="shared" si="220"/>
        <v>1.9456857590421706</v>
      </c>
      <c r="AB83" s="18">
        <f t="shared" si="221"/>
        <v>1.4102867421812659</v>
      </c>
      <c r="AD83" s="18">
        <f t="shared" si="222"/>
        <v>1.7717760467577337</v>
      </c>
      <c r="AE83" s="18">
        <f t="shared" si="223"/>
        <v>3.6967501494282073</v>
      </c>
      <c r="AF83" s="18">
        <f t="shared" si="224"/>
        <v>4.8167340214244403</v>
      </c>
      <c r="AH83" t="str">
        <f t="shared" ref="AH83:AH106" si="257">L83</f>
        <v>12 Other managers and proprietors</v>
      </c>
      <c r="AI83" s="18">
        <f t="shared" si="225"/>
        <v>3.9881809300622129</v>
      </c>
      <c r="AJ83" s="18">
        <f t="shared" si="225"/>
        <v>2.3033448401920342</v>
      </c>
      <c r="AK83" s="18">
        <f t="shared" si="225"/>
        <v>0.2729374729151024</v>
      </c>
      <c r="AL83" s="18">
        <f t="shared" si="225"/>
        <v>2.0765320881281246</v>
      </c>
      <c r="AM83" s="18">
        <f t="shared" si="226"/>
        <v>1.5235334224719121</v>
      </c>
      <c r="AO83" s="18">
        <f t="shared" si="227"/>
        <v>1.4717578450339053</v>
      </c>
      <c r="AP83" s="18">
        <f t="shared" si="228"/>
        <v>3.6100572028170408</v>
      </c>
      <c r="AQ83" s="18">
        <f t="shared" si="229"/>
        <v>4.5431186590840333</v>
      </c>
      <c r="AS83" t="str">
        <f t="shared" ref="AS83:AS106" si="258">W83</f>
        <v>12 Other managers and proprietors</v>
      </c>
      <c r="AT83" s="18">
        <f t="shared" si="230"/>
        <v>2.7735411699159718</v>
      </c>
      <c r="AU83" s="18">
        <f t="shared" si="230"/>
        <v>-1.3854764875350423</v>
      </c>
      <c r="AV83" s="18">
        <f t="shared" si="230"/>
        <v>1.4431476436740809</v>
      </c>
      <c r="AW83" s="18">
        <f t="shared" si="230"/>
        <v>1.6866454409733223</v>
      </c>
      <c r="AX83" s="18">
        <f t="shared" si="231"/>
        <v>1.4158544974829379</v>
      </c>
      <c r="AZ83" s="18">
        <f t="shared" si="232"/>
        <v>1.605414635845781</v>
      </c>
      <c r="BA83" s="18">
        <f t="shared" si="233"/>
        <v>3.5254179078609171</v>
      </c>
      <c r="BB83" s="18">
        <f t="shared" si="234"/>
        <v>4.5577320167035751</v>
      </c>
      <c r="BD83" t="str">
        <f t="shared" ref="BD83:BD106" si="259">AH83</f>
        <v>12 Other managers and proprietors</v>
      </c>
      <c r="BE83" s="18">
        <f t="shared" si="235"/>
        <v>-2.4384920149168932</v>
      </c>
      <c r="BF83" s="18">
        <f t="shared" si="235"/>
        <v>5.7396795493409591</v>
      </c>
      <c r="BG83" s="18">
        <f t="shared" si="235"/>
        <v>-1.0884270428406229</v>
      </c>
      <c r="BH83" s="18">
        <f t="shared" si="235"/>
        <v>0.29704113428441481</v>
      </c>
      <c r="BI83" s="18">
        <f t="shared" si="236"/>
        <v>0.19237499681352688</v>
      </c>
      <c r="BK83" s="18">
        <f t="shared" si="237"/>
        <v>-0.16692454819305924</v>
      </c>
      <c r="BL83" s="18">
        <f t="shared" si="238"/>
        <v>2.5704377850610749</v>
      </c>
      <c r="BM83" s="18">
        <f t="shared" si="239"/>
        <v>2.4538659820912967</v>
      </c>
      <c r="BO83" t="str">
        <f t="shared" ref="BO83:BO106" si="260">AS83</f>
        <v>12 Other managers and proprietors</v>
      </c>
      <c r="BP83" s="18">
        <f t="shared" si="240"/>
        <v>-0.1339487867055178</v>
      </c>
      <c r="BQ83" s="18">
        <f t="shared" si="240"/>
        <v>-5.3686720864718929</v>
      </c>
      <c r="BR83" s="18">
        <f t="shared" si="240"/>
        <v>0.44056293532619417</v>
      </c>
      <c r="BS83" s="18">
        <f t="shared" si="240"/>
        <v>-0.38936723086931968</v>
      </c>
      <c r="BT83" s="18">
        <f t="shared" si="241"/>
        <v>-0.45032399858080385</v>
      </c>
      <c r="BV83" s="18">
        <f t="shared" si="242"/>
        <v>-0.11348861265392252</v>
      </c>
      <c r="BW83" s="18">
        <f t="shared" si="243"/>
        <v>2.8946259435220112</v>
      </c>
      <c r="BX83" s="18">
        <f t="shared" si="244"/>
        <v>2.8187247011233429</v>
      </c>
      <c r="BZ83" t="str">
        <f t="shared" ref="BZ83:BZ106" si="261">BD83</f>
        <v>12 Other managers and proprietors</v>
      </c>
      <c r="CA83" s="18">
        <f t="shared" si="245"/>
        <v>-2.0681629922973621</v>
      </c>
      <c r="CB83" s="18">
        <f t="shared" si="245"/>
        <v>-14.387423691260748</v>
      </c>
      <c r="CC83" s="18">
        <f t="shared" si="245"/>
        <v>0.16210465882764424</v>
      </c>
      <c r="CD83" s="18">
        <f t="shared" si="245"/>
        <v>-2.6917590327544372</v>
      </c>
      <c r="CE83" s="18">
        <f t="shared" si="246"/>
        <v>-2.5914817370171983</v>
      </c>
      <c r="CG83" s="18">
        <f t="shared" si="247"/>
        <v>-1.7496223257516097</v>
      </c>
      <c r="CH83" s="18">
        <f t="shared" si="248"/>
        <v>2.3308731823101114</v>
      </c>
      <c r="CI83" s="18">
        <f t="shared" si="249"/>
        <v>1.110960324582777</v>
      </c>
      <c r="CK83" t="str">
        <f t="shared" ref="CK83:CK106" si="262">BO83</f>
        <v>12 Other managers and proprietors</v>
      </c>
      <c r="CL83" s="18">
        <f t="shared" si="250"/>
        <v>0.97093835010995111</v>
      </c>
      <c r="CM83" s="18">
        <f t="shared" si="250"/>
        <v>-14.106408413812044</v>
      </c>
      <c r="CN83" s="18">
        <f t="shared" si="250"/>
        <v>3.4254603395662331</v>
      </c>
      <c r="CO83" s="18">
        <f t="shared" si="250"/>
        <v>2.3097354008048576</v>
      </c>
      <c r="CP83" s="18">
        <f t="shared" si="251"/>
        <v>1.5410688634641234</v>
      </c>
      <c r="CR83" s="18">
        <f t="shared" si="252"/>
        <v>2.6802999134936778</v>
      </c>
      <c r="CS83" s="18">
        <f t="shared" si="253"/>
        <v>2.3759825116574929</v>
      </c>
      <c r="CT83" s="18">
        <f t="shared" si="254"/>
        <v>4.4055879330447523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6.5126061555103254</v>
      </c>
      <c r="C84" s="18">
        <f t="shared" si="210"/>
        <v>6.2380329289536185</v>
      </c>
      <c r="D84" s="18">
        <f t="shared" si="210"/>
        <v>4.9537406759628366</v>
      </c>
      <c r="E84" s="18">
        <f t="shared" si="210"/>
        <v>2.4890445566024155</v>
      </c>
      <c r="F84" s="18">
        <f t="shared" si="211"/>
        <v>3.485083570042069</v>
      </c>
      <c r="H84" s="18">
        <f t="shared" si="212"/>
        <v>3.3041107570786821</v>
      </c>
      <c r="I84" s="18">
        <f t="shared" si="213"/>
        <v>2.8532459125880205</v>
      </c>
      <c r="J84" s="18">
        <f t="shared" si="214"/>
        <v>5.2466962506302561</v>
      </c>
      <c r="L84" t="str">
        <f t="shared" si="255"/>
        <v>21 Science, research, engineering and technology professionals</v>
      </c>
      <c r="M84" s="18">
        <f t="shared" si="215"/>
        <v>6.2963561812408697</v>
      </c>
      <c r="N84" s="18">
        <f t="shared" si="215"/>
        <v>13.109420941338911</v>
      </c>
      <c r="O84" s="18">
        <f t="shared" si="215"/>
        <v>6.4497212453202835</v>
      </c>
      <c r="P84" s="18">
        <f t="shared" si="215"/>
        <v>2.9506984180225126</v>
      </c>
      <c r="Q84" s="18">
        <f t="shared" si="216"/>
        <v>4.6452812632727269</v>
      </c>
      <c r="S84" s="18">
        <f t="shared" si="217"/>
        <v>4.1040697244226987</v>
      </c>
      <c r="T84" s="18">
        <f t="shared" si="218"/>
        <v>3.1955309324727121</v>
      </c>
      <c r="U84" s="18">
        <f t="shared" si="219"/>
        <v>6.1011489296374677</v>
      </c>
      <c r="W84" t="str">
        <f t="shared" si="256"/>
        <v>21 Science, research, engineering and technology professionals</v>
      </c>
      <c r="X84" s="18">
        <f t="shared" si="220"/>
        <v>2.4631098610735425</v>
      </c>
      <c r="Y84" s="18">
        <f t="shared" si="220"/>
        <v>-0.75867350943783496</v>
      </c>
      <c r="Z84" s="18">
        <f t="shared" si="220"/>
        <v>3.8614809707174569</v>
      </c>
      <c r="AA84" s="18">
        <f t="shared" si="220"/>
        <v>0.8387182655143155</v>
      </c>
      <c r="AB84" s="18">
        <f t="shared" si="221"/>
        <v>1.6722402044631934</v>
      </c>
      <c r="AD84" s="18">
        <f t="shared" si="222"/>
        <v>1.8364023344108027</v>
      </c>
      <c r="AE84" s="18">
        <f t="shared" si="223"/>
        <v>2.7073535553154615</v>
      </c>
      <c r="AF84" s="18">
        <f t="shared" si="224"/>
        <v>4.0222190329554763</v>
      </c>
      <c r="AH84" t="str">
        <f t="shared" si="257"/>
        <v>21 Science, research, engineering and technology professionals</v>
      </c>
      <c r="AI84" s="18">
        <f t="shared" si="225"/>
        <v>2.107475722842822</v>
      </c>
      <c r="AJ84" s="18">
        <f t="shared" si="225"/>
        <v>4.6462719928825003</v>
      </c>
      <c r="AK84" s="18">
        <f t="shared" si="225"/>
        <v>3.9784272063865256</v>
      </c>
      <c r="AL84" s="18">
        <f t="shared" si="225"/>
        <v>1.5076684167215637</v>
      </c>
      <c r="AM84" s="18">
        <f t="shared" si="226"/>
        <v>2.4682411149673511</v>
      </c>
      <c r="AO84" s="18">
        <f t="shared" si="227"/>
        <v>2.3246614018409106</v>
      </c>
      <c r="AP84" s="18">
        <f t="shared" si="228"/>
        <v>2.7326411938601192</v>
      </c>
      <c r="AQ84" s="18">
        <f t="shared" si="229"/>
        <v>4.4083343422740118</v>
      </c>
      <c r="AS84" t="str">
        <f t="shared" si="258"/>
        <v>21 Science, research, engineering and technology professionals</v>
      </c>
      <c r="AT84" s="18">
        <f t="shared" si="230"/>
        <v>2.8258060949233998</v>
      </c>
      <c r="AU84" s="18">
        <f t="shared" si="230"/>
        <v>-0.5200140693395694</v>
      </c>
      <c r="AV84" s="18">
        <f t="shared" si="230"/>
        <v>1.6786992816481217</v>
      </c>
      <c r="AW84" s="18">
        <f t="shared" si="230"/>
        <v>0.15279931384966083</v>
      </c>
      <c r="AX84" s="18">
        <f t="shared" si="231"/>
        <v>0.58478324318489427</v>
      </c>
      <c r="AZ84" s="18">
        <f t="shared" si="232"/>
        <v>0.65887114963165683</v>
      </c>
      <c r="BA84" s="18">
        <f t="shared" si="233"/>
        <v>2.2749884380234286</v>
      </c>
      <c r="BB84" s="18">
        <f t="shared" si="234"/>
        <v>2.7621031072156299</v>
      </c>
      <c r="BD84" t="str">
        <f t="shared" si="259"/>
        <v>21 Science, research, engineering and technology professionals</v>
      </c>
      <c r="BE84" s="18">
        <f t="shared" si="235"/>
        <v>-9.6938451670980363E-2</v>
      </c>
      <c r="BF84" s="18">
        <f t="shared" si="235"/>
        <v>9.9984554055808861</v>
      </c>
      <c r="BG84" s="18">
        <f t="shared" si="235"/>
        <v>2.0760419508069061</v>
      </c>
      <c r="BH84" s="18">
        <f t="shared" si="235"/>
        <v>-0.10925747203555103</v>
      </c>
      <c r="BI84" s="18">
        <f t="shared" si="236"/>
        <v>1.1762623918967208</v>
      </c>
      <c r="BK84" s="18">
        <f t="shared" si="237"/>
        <v>0.6139273506324594</v>
      </c>
      <c r="BL84" s="18">
        <f t="shared" si="238"/>
        <v>1.8294234288061872</v>
      </c>
      <c r="BM84" s="18">
        <f t="shared" si="239"/>
        <v>2.3105180470908593</v>
      </c>
      <c r="BO84" t="str">
        <f t="shared" si="260"/>
        <v>21 Science, research, engineering and technology professionals</v>
      </c>
      <c r="BP84" s="18">
        <f t="shared" si="240"/>
        <v>1.8916101497437277</v>
      </c>
      <c r="BQ84" s="18">
        <f t="shared" si="240"/>
        <v>-4.2878859298564826</v>
      </c>
      <c r="BR84" s="18">
        <f t="shared" si="240"/>
        <v>3.2351919829874953</v>
      </c>
      <c r="BS84" s="18">
        <f t="shared" si="240"/>
        <v>-0.85868585142250264</v>
      </c>
      <c r="BT84" s="18">
        <f t="shared" si="241"/>
        <v>0.18224956577812534</v>
      </c>
      <c r="BV84" s="18">
        <f t="shared" si="242"/>
        <v>0.48757615339032334</v>
      </c>
      <c r="BW84" s="18">
        <f t="shared" si="243"/>
        <v>2.1131824444218461</v>
      </c>
      <c r="BX84" s="18">
        <f t="shared" si="244"/>
        <v>2.4803100489263263</v>
      </c>
      <c r="BZ84" t="str">
        <f t="shared" si="261"/>
        <v>21 Science, research, engineering and technology professionals</v>
      </c>
      <c r="CA84" s="18">
        <f t="shared" si="245"/>
        <v>-1.5291897416856548</v>
      </c>
      <c r="CB84" s="18">
        <f t="shared" si="245"/>
        <v>-4.0887308599958487</v>
      </c>
      <c r="CC84" s="18">
        <f t="shared" si="245"/>
        <v>4.0492248114761598</v>
      </c>
      <c r="CD84" s="18">
        <f t="shared" si="245"/>
        <v>-4.0282178454398077</v>
      </c>
      <c r="CE84" s="18">
        <f t="shared" si="246"/>
        <v>-1.5776529364186165</v>
      </c>
      <c r="CG84" s="18">
        <f t="shared" si="247"/>
        <v>-1.4079290086223772</v>
      </c>
      <c r="CH84" s="18">
        <f t="shared" si="248"/>
        <v>1.8507430779978851</v>
      </c>
      <c r="CI84" s="18">
        <f t="shared" si="249"/>
        <v>0.78851664571508717</v>
      </c>
      <c r="CK84" t="str">
        <f t="shared" si="262"/>
        <v>21 Science, research, engineering and technology professionals</v>
      </c>
      <c r="CL84" s="18">
        <f t="shared" si="250"/>
        <v>7.4627159555729738</v>
      </c>
      <c r="CM84" s="18">
        <f t="shared" si="250"/>
        <v>-0.73372846676091896</v>
      </c>
      <c r="CN84" s="18">
        <f t="shared" si="250"/>
        <v>10.75429129507468</v>
      </c>
      <c r="CO84" s="18">
        <f t="shared" si="250"/>
        <v>3.8454520892704069</v>
      </c>
      <c r="CP84" s="18">
        <f t="shared" si="251"/>
        <v>5.6586259334034938</v>
      </c>
      <c r="CR84" s="18">
        <f t="shared" si="252"/>
        <v>6.0991346334869023</v>
      </c>
      <c r="CS84" s="18">
        <f t="shared" si="253"/>
        <v>2.8515103580518897</v>
      </c>
      <c r="CT84" s="18">
        <f t="shared" si="254"/>
        <v>7.4906368425919245</v>
      </c>
    </row>
    <row r="85" spans="1:98" x14ac:dyDescent="0.2">
      <c r="A85" t="str">
        <f t="shared" si="209"/>
        <v>22 Health professionals</v>
      </c>
      <c r="B85" s="18">
        <f t="shared" si="210"/>
        <v>8.2616943488981409</v>
      </c>
      <c r="C85" s="18">
        <f t="shared" si="210"/>
        <v>5.3287635073024475</v>
      </c>
      <c r="D85" s="18">
        <f t="shared" si="210"/>
        <v>2.8969573720792896</v>
      </c>
      <c r="E85" s="18">
        <f t="shared" si="210"/>
        <v>1.8939416196532166</v>
      </c>
      <c r="F85" s="18">
        <f t="shared" si="211"/>
        <v>2.4183334735037976</v>
      </c>
      <c r="H85" s="18">
        <f t="shared" si="212"/>
        <v>2.2271891186697701</v>
      </c>
      <c r="I85" s="18">
        <f t="shared" si="213"/>
        <v>3.2478874678616432</v>
      </c>
      <c r="J85" s="18">
        <f t="shared" si="214"/>
        <v>4.7527987505459279</v>
      </c>
      <c r="L85" t="str">
        <f t="shared" si="255"/>
        <v>22 Health professionals</v>
      </c>
      <c r="M85" s="18">
        <f t="shared" si="215"/>
        <v>8.3463770161083417</v>
      </c>
      <c r="N85" s="18">
        <f t="shared" si="215"/>
        <v>5.1920488178175406</v>
      </c>
      <c r="O85" s="18">
        <f t="shared" si="215"/>
        <v>1.6030855510516417</v>
      </c>
      <c r="P85" s="18">
        <f t="shared" si="215"/>
        <v>1.4718119812804575</v>
      </c>
      <c r="Q85" s="18">
        <f t="shared" si="216"/>
        <v>1.7415201428654159</v>
      </c>
      <c r="S85" s="18">
        <f t="shared" si="217"/>
        <v>1.5155509816486834</v>
      </c>
      <c r="T85" s="18">
        <f t="shared" si="218"/>
        <v>3.2426463285140095</v>
      </c>
      <c r="U85" s="18">
        <f t="shared" si="219"/>
        <v>4.2502275417728885</v>
      </c>
      <c r="W85" t="str">
        <f t="shared" si="256"/>
        <v>22 Health professionals</v>
      </c>
      <c r="X85" s="18">
        <f t="shared" si="220"/>
        <v>5.6559998022642111</v>
      </c>
      <c r="Y85" s="18">
        <f t="shared" si="220"/>
        <v>-1.4806741706474891</v>
      </c>
      <c r="Z85" s="18">
        <f t="shared" si="220"/>
        <v>-4.3804042182560288E-2</v>
      </c>
      <c r="AA85" s="18">
        <f t="shared" si="220"/>
        <v>0.65820959320663786</v>
      </c>
      <c r="AB85" s="18">
        <f t="shared" si="221"/>
        <v>0.30356700658829006</v>
      </c>
      <c r="AD85" s="18">
        <f t="shared" si="222"/>
        <v>0.42365892984919107</v>
      </c>
      <c r="AE85" s="18">
        <f t="shared" si="223"/>
        <v>3.1049446808935732</v>
      </c>
      <c r="AF85" s="18">
        <f t="shared" si="224"/>
        <v>3.3840576403370237</v>
      </c>
      <c r="AH85" t="str">
        <f t="shared" si="257"/>
        <v>22 Health professionals</v>
      </c>
      <c r="AI85" s="18">
        <f t="shared" si="225"/>
        <v>-3.9032601887810658</v>
      </c>
      <c r="AJ85" s="18">
        <f t="shared" si="225"/>
        <v>-11.775707211394426</v>
      </c>
      <c r="AK85" s="18">
        <f t="shared" si="225"/>
        <v>-11.803044539576547</v>
      </c>
      <c r="AL85" s="18">
        <f t="shared" si="225"/>
        <v>-9.1608132121592014</v>
      </c>
      <c r="AM85" s="18">
        <f t="shared" si="226"/>
        <v>-10.159060850484147</v>
      </c>
      <c r="AO85" s="18">
        <f t="shared" si="227"/>
        <v>-10.050237085164415</v>
      </c>
      <c r="AP85" s="18">
        <f t="shared" si="228"/>
        <v>1.1124535174214856</v>
      </c>
      <c r="AQ85" s="18">
        <f t="shared" si="229"/>
        <v>-6.1703094211122522</v>
      </c>
      <c r="AS85" t="str">
        <f t="shared" si="258"/>
        <v>22 Health professionals</v>
      </c>
      <c r="AT85" s="18">
        <f t="shared" si="230"/>
        <v>4.6098538138899858</v>
      </c>
      <c r="AU85" s="18">
        <f t="shared" si="230"/>
        <v>11.469043228341501</v>
      </c>
      <c r="AV85" s="18">
        <f t="shared" si="230"/>
        <v>0.22997039928536189</v>
      </c>
      <c r="AW85" s="18">
        <f t="shared" si="230"/>
        <v>0.75272300122941616</v>
      </c>
      <c r="AX85" s="18">
        <f t="shared" si="231"/>
        <v>1.2265389397174919</v>
      </c>
      <c r="AZ85" s="18">
        <f t="shared" si="232"/>
        <v>0.57816989701573451</v>
      </c>
      <c r="BA85" s="18">
        <f t="shared" si="233"/>
        <v>2.8941742390383718</v>
      </c>
      <c r="BB85" s="18">
        <f t="shared" si="234"/>
        <v>3.2873545369953794</v>
      </c>
      <c r="BD85" t="str">
        <f t="shared" si="259"/>
        <v>22 Health professionals</v>
      </c>
      <c r="BE85" s="18">
        <f t="shared" si="235"/>
        <v>4.6026345524557977</v>
      </c>
      <c r="BF85" s="18">
        <f t="shared" si="235"/>
        <v>8.4236440969076121</v>
      </c>
      <c r="BG85" s="18">
        <f t="shared" si="235"/>
        <v>-6.0788799411048977E-2</v>
      </c>
      <c r="BH85" s="18">
        <f t="shared" si="235"/>
        <v>0.79892813300779242</v>
      </c>
      <c r="BI85" s="18">
        <f t="shared" si="236"/>
        <v>0.98867411826983886</v>
      </c>
      <c r="BK85" s="18">
        <f t="shared" si="237"/>
        <v>0.51153721184422629</v>
      </c>
      <c r="BL85" s="18">
        <f t="shared" si="238"/>
        <v>3.1131291654028281</v>
      </c>
      <c r="BM85" s="18">
        <f t="shared" si="239"/>
        <v>3.450513250023679</v>
      </c>
      <c r="BO85" t="str">
        <f t="shared" si="260"/>
        <v>22 Health professionals</v>
      </c>
      <c r="BP85" s="18">
        <f t="shared" si="240"/>
        <v>2.7398384013228583</v>
      </c>
      <c r="BQ85" s="18">
        <f t="shared" si="240"/>
        <v>0.10694366117933729</v>
      </c>
      <c r="BR85" s="18">
        <f t="shared" si="240"/>
        <v>-0.64877169175074911</v>
      </c>
      <c r="BS85" s="18">
        <f t="shared" si="240"/>
        <v>-2.1685764223209336</v>
      </c>
      <c r="BT85" s="18">
        <f t="shared" si="241"/>
        <v>-1.5547800577592641</v>
      </c>
      <c r="BV85" s="18">
        <f t="shared" si="242"/>
        <v>-1.6645757772401071</v>
      </c>
      <c r="BW85" s="18">
        <f t="shared" si="243"/>
        <v>2.4040341767767925</v>
      </c>
      <c r="BX85" s="18">
        <f t="shared" si="244"/>
        <v>1.253762918230672</v>
      </c>
      <c r="BZ85" t="str">
        <f t="shared" si="261"/>
        <v>22 Health professionals</v>
      </c>
      <c r="CA85" s="18">
        <f t="shared" si="245"/>
        <v>4.8345290854432843</v>
      </c>
      <c r="CB85" s="18">
        <f t="shared" si="245"/>
        <v>-18.182968263143763</v>
      </c>
      <c r="CC85" s="18">
        <f t="shared" si="245"/>
        <v>9.8271699255159106E-2</v>
      </c>
      <c r="CD85" s="18">
        <f t="shared" si="245"/>
        <v>-4.1725594473044918</v>
      </c>
      <c r="CE85" s="18">
        <f t="shared" si="246"/>
        <v>-3.8128141215181488</v>
      </c>
      <c r="CG85" s="18">
        <f t="shared" si="247"/>
        <v>-2.7695896057809977</v>
      </c>
      <c r="CH85" s="18">
        <f t="shared" si="248"/>
        <v>2.1940862641960379</v>
      </c>
      <c r="CI85" s="18">
        <f t="shared" si="249"/>
        <v>0.26818270057491489</v>
      </c>
      <c r="CK85" t="str">
        <f t="shared" si="262"/>
        <v>22 Health professionals</v>
      </c>
      <c r="CL85" s="18">
        <f t="shared" si="250"/>
        <v>13.998201701291491</v>
      </c>
      <c r="CM85" s="18">
        <f t="shared" si="250"/>
        <v>2.6786769131765364</v>
      </c>
      <c r="CN85" s="18">
        <f t="shared" si="250"/>
        <v>7.0661777051175934</v>
      </c>
      <c r="CO85" s="18">
        <f t="shared" si="250"/>
        <v>5.6370716992308667</v>
      </c>
      <c r="CP85" s="18">
        <f t="shared" si="251"/>
        <v>5.893445889200688</v>
      </c>
      <c r="CR85" s="18">
        <f t="shared" si="252"/>
        <v>6.1113081921395862</v>
      </c>
      <c r="CS85" s="18">
        <f t="shared" si="253"/>
        <v>3.2423523849371083</v>
      </c>
      <c r="CT85" s="18">
        <f t="shared" si="254"/>
        <v>7.7139579679158743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4.2405753727889905</v>
      </c>
      <c r="C86" s="18">
        <f t="shared" si="210"/>
        <v>5.3080330146486387</v>
      </c>
      <c r="D86" s="18">
        <f t="shared" si="210"/>
        <v>1.2401400055422673</v>
      </c>
      <c r="E86" s="18">
        <f t="shared" si="210"/>
        <v>1.4967344775137059</v>
      </c>
      <c r="F86" s="18">
        <f t="shared" si="211"/>
        <v>1.6504060175021928</v>
      </c>
      <c r="H86" s="18">
        <f t="shared" si="212"/>
        <v>1.4111308079030715</v>
      </c>
      <c r="I86" s="18">
        <f t="shared" si="213"/>
        <v>3.0377738638879714</v>
      </c>
      <c r="J86" s="18">
        <f t="shared" si="214"/>
        <v>3.9981863227406933</v>
      </c>
      <c r="L86" t="str">
        <f t="shared" si="255"/>
        <v>23 Teaching and other educational professionals</v>
      </c>
      <c r="M86" s="18">
        <f t="shared" si="215"/>
        <v>4.7614779170171317</v>
      </c>
      <c r="N86" s="18">
        <f t="shared" si="215"/>
        <v>2.5588781547451589</v>
      </c>
      <c r="O86" s="18">
        <f t="shared" si="215"/>
        <v>1.0723977308278787</v>
      </c>
      <c r="P86" s="18">
        <f t="shared" si="215"/>
        <v>1.3079897068323243</v>
      </c>
      <c r="Q86" s="18">
        <f t="shared" si="216"/>
        <v>1.3119833576730411</v>
      </c>
      <c r="S86" s="18">
        <f t="shared" si="217"/>
        <v>1.2293980949831251</v>
      </c>
      <c r="T86" s="18">
        <f t="shared" si="218"/>
        <v>3.1270805983405703</v>
      </c>
      <c r="U86" s="18">
        <f t="shared" si="219"/>
        <v>3.9508079095116333</v>
      </c>
      <c r="W86" t="str">
        <f t="shared" si="256"/>
        <v>23 Teaching and other educational professionals</v>
      </c>
      <c r="X86" s="18">
        <f t="shared" si="220"/>
        <v>-0.90316393095060121</v>
      </c>
      <c r="Y86" s="18">
        <f t="shared" si="220"/>
        <v>-2.205340827043123</v>
      </c>
      <c r="Z86" s="18">
        <f t="shared" si="220"/>
        <v>-3.8059804118298013</v>
      </c>
      <c r="AA86" s="18">
        <f t="shared" si="220"/>
        <v>-1.5117963921534638</v>
      </c>
      <c r="AB86" s="18">
        <f t="shared" si="221"/>
        <v>-2.2777171308463351</v>
      </c>
      <c r="AD86" s="18">
        <f t="shared" si="222"/>
        <v>-2.2825403128096666</v>
      </c>
      <c r="AE86" s="18">
        <f t="shared" si="223"/>
        <v>2.3555742728261553</v>
      </c>
      <c r="AF86" s="18">
        <f t="shared" si="224"/>
        <v>0.78982427783420572</v>
      </c>
      <c r="AH86" t="str">
        <f t="shared" si="257"/>
        <v>23 Teaching and other educational professionals</v>
      </c>
      <c r="AI86" s="18">
        <f t="shared" si="225"/>
        <v>-10.715911466998119</v>
      </c>
      <c r="AJ86" s="18">
        <f t="shared" si="225"/>
        <v>-12.31533894479595</v>
      </c>
      <c r="AK86" s="18">
        <f t="shared" si="225"/>
        <v>-9.7845903035951522</v>
      </c>
      <c r="AL86" s="18">
        <f t="shared" si="225"/>
        <v>0.14935381890621713</v>
      </c>
      <c r="AM86" s="18">
        <f t="shared" si="226"/>
        <v>-3.8690911683348705</v>
      </c>
      <c r="AO86" s="18">
        <f t="shared" si="227"/>
        <v>-3.2779091269835581</v>
      </c>
      <c r="AP86" s="18">
        <f t="shared" si="228"/>
        <v>1.1950358111552539</v>
      </c>
      <c r="AQ86" s="18">
        <f t="shared" si="229"/>
        <v>-1.4632306241639248</v>
      </c>
      <c r="AS86" t="str">
        <f t="shared" si="258"/>
        <v>23 Teaching and other educational professionals</v>
      </c>
      <c r="AT86" s="18">
        <f t="shared" si="230"/>
        <v>1.0829962397918891</v>
      </c>
      <c r="AU86" s="18">
        <f t="shared" si="230"/>
        <v>1.4829404306576199</v>
      </c>
      <c r="AV86" s="18">
        <f t="shared" si="230"/>
        <v>-4.0491826338783117</v>
      </c>
      <c r="AW86" s="18">
        <f t="shared" si="230"/>
        <v>-0.7869642543722466</v>
      </c>
      <c r="AX86" s="18">
        <f t="shared" si="231"/>
        <v>-1.67923731088786</v>
      </c>
      <c r="AZ86" s="18">
        <f t="shared" si="232"/>
        <v>-1.8865112992341726</v>
      </c>
      <c r="BA86" s="18">
        <f t="shared" si="233"/>
        <v>2.2489287109574541</v>
      </c>
      <c r="BB86" s="18">
        <f t="shared" si="234"/>
        <v>0.92140156516391514</v>
      </c>
      <c r="BD86" t="str">
        <f t="shared" si="259"/>
        <v>23 Teaching and other educational professionals</v>
      </c>
      <c r="BE86" s="18">
        <f t="shared" si="235"/>
        <v>-0.77250709513431159</v>
      </c>
      <c r="BF86" s="18">
        <f t="shared" si="235"/>
        <v>12.824664396234443</v>
      </c>
      <c r="BG86" s="18">
        <f t="shared" si="235"/>
        <v>-1.1506117075126832</v>
      </c>
      <c r="BH86" s="18">
        <f t="shared" si="235"/>
        <v>1.6876153766053337</v>
      </c>
      <c r="BI86" s="18">
        <f t="shared" si="236"/>
        <v>1.4488581459415562</v>
      </c>
      <c r="BK86" s="18">
        <f t="shared" si="237"/>
        <v>0.73259855491012438</v>
      </c>
      <c r="BL86" s="18">
        <f t="shared" si="238"/>
        <v>2.353283845693821</v>
      </c>
      <c r="BM86" s="18">
        <f t="shared" si="239"/>
        <v>2.8901097537498588</v>
      </c>
      <c r="BO86" t="str">
        <f t="shared" si="260"/>
        <v>23 Teaching and other educational professionals</v>
      </c>
      <c r="BP86" s="18">
        <f t="shared" si="240"/>
        <v>-0.53008860064898133</v>
      </c>
      <c r="BQ86" s="18">
        <f t="shared" si="240"/>
        <v>1.2503773114541206</v>
      </c>
      <c r="BR86" s="18">
        <f t="shared" si="240"/>
        <v>-2.2596761355256567</v>
      </c>
      <c r="BS86" s="18">
        <f t="shared" si="240"/>
        <v>-0.90313224112364976</v>
      </c>
      <c r="BT86" s="18">
        <f t="shared" si="241"/>
        <v>-1.1963929751267477</v>
      </c>
      <c r="BV86" s="18">
        <f t="shared" si="242"/>
        <v>-1.357392689208281</v>
      </c>
      <c r="BW86" s="18">
        <f t="shared" si="243"/>
        <v>2.2558348838962905</v>
      </c>
      <c r="BX86" s="18">
        <f t="shared" si="244"/>
        <v>1.2903244544853587</v>
      </c>
      <c r="BZ86" t="str">
        <f t="shared" si="261"/>
        <v>23 Teaching and other educational professionals</v>
      </c>
      <c r="CA86" s="18">
        <f t="shared" si="245"/>
        <v>-0.25071179452119674</v>
      </c>
      <c r="CB86" s="18">
        <f t="shared" si="245"/>
        <v>-6.2595592946463219</v>
      </c>
      <c r="CC86" s="18">
        <f t="shared" si="245"/>
        <v>0.46974333883262887</v>
      </c>
      <c r="CD86" s="18">
        <f t="shared" si="245"/>
        <v>-1.807708356441784</v>
      </c>
      <c r="CE86" s="18">
        <f t="shared" si="246"/>
        <v>-1.3879838089210228</v>
      </c>
      <c r="CG86" s="18">
        <f t="shared" si="247"/>
        <v>-1.0543525077625793</v>
      </c>
      <c r="CH86" s="18">
        <f t="shared" si="248"/>
        <v>2.3422923690004982</v>
      </c>
      <c r="CI86" s="18">
        <f t="shared" si="249"/>
        <v>1.5967783489329257</v>
      </c>
      <c r="CK86" t="str">
        <f t="shared" si="262"/>
        <v>23 Teaching and other educational professionals</v>
      </c>
      <c r="CL86" s="18">
        <f t="shared" si="250"/>
        <v>8.2900481694190287</v>
      </c>
      <c r="CM86" s="18">
        <f t="shared" si="250"/>
        <v>9.8594165048034412</v>
      </c>
      <c r="CN86" s="18">
        <f t="shared" si="250"/>
        <v>4.576659595847743</v>
      </c>
      <c r="CO86" s="18">
        <f t="shared" si="250"/>
        <v>2.4774478589298043</v>
      </c>
      <c r="CP86" s="18">
        <f t="shared" si="251"/>
        <v>3.5782055638199362</v>
      </c>
      <c r="CR86" s="18">
        <f t="shared" si="252"/>
        <v>3.1724607968288243</v>
      </c>
      <c r="CS86" s="18">
        <f t="shared" si="253"/>
        <v>2.5572519365095747</v>
      </c>
      <c r="CT86" s="18">
        <f t="shared" si="254"/>
        <v>4.9293309704721677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6.7799920239745237</v>
      </c>
      <c r="C87" s="18">
        <f t="shared" si="210"/>
        <v>15.056023614440273</v>
      </c>
      <c r="D87" s="18">
        <f t="shared" si="210"/>
        <v>3.2702124825542578</v>
      </c>
      <c r="E87" s="18">
        <f t="shared" si="210"/>
        <v>2.9029392648812768</v>
      </c>
      <c r="F87" s="18">
        <f t="shared" si="211"/>
        <v>3.7388446807823161</v>
      </c>
      <c r="H87" s="18">
        <f t="shared" si="212"/>
        <v>3.025218309644373</v>
      </c>
      <c r="I87" s="18">
        <f t="shared" si="213"/>
        <v>3.3359644815267542</v>
      </c>
      <c r="J87" s="18">
        <f t="shared" si="214"/>
        <v>5.3958909341403016</v>
      </c>
      <c r="L87" t="str">
        <f t="shared" si="255"/>
        <v>24 Business, media and public service professionals</v>
      </c>
      <c r="M87" s="18">
        <f t="shared" si="215"/>
        <v>7.1172133305905882</v>
      </c>
      <c r="N87" s="18">
        <f t="shared" si="215"/>
        <v>8.8289384567618043</v>
      </c>
      <c r="O87" s="18">
        <f t="shared" si="215"/>
        <v>2.4738491353096359</v>
      </c>
      <c r="P87" s="18">
        <f t="shared" si="215"/>
        <v>2.0885802021684663</v>
      </c>
      <c r="Q87" s="18">
        <f t="shared" si="216"/>
        <v>2.6180670754864188</v>
      </c>
      <c r="S87" s="18">
        <f t="shared" si="217"/>
        <v>2.2168419672379036</v>
      </c>
      <c r="T87" s="18">
        <f t="shared" si="218"/>
        <v>3.1928768827893528</v>
      </c>
      <c r="U87" s="18">
        <f t="shared" si="219"/>
        <v>4.7005138977327832</v>
      </c>
      <c r="W87" t="str">
        <f t="shared" si="256"/>
        <v>24 Business, media and public service professionals</v>
      </c>
      <c r="X87" s="18">
        <f t="shared" si="220"/>
        <v>3.8510093144097368</v>
      </c>
      <c r="Y87" s="18">
        <f t="shared" si="220"/>
        <v>3.9242849989663764</v>
      </c>
      <c r="Z87" s="18">
        <f t="shared" si="220"/>
        <v>0.55367062806723766</v>
      </c>
      <c r="AA87" s="18">
        <f t="shared" si="220"/>
        <v>0.79067044430298772</v>
      </c>
      <c r="AB87" s="18">
        <f t="shared" si="221"/>
        <v>0.90945877799379904</v>
      </c>
      <c r="AD87" s="18">
        <f t="shared" si="222"/>
        <v>0.71160850422435917</v>
      </c>
      <c r="AE87" s="18">
        <f t="shared" si="223"/>
        <v>2.9223186285920244</v>
      </c>
      <c r="AF87" s="18">
        <f t="shared" si="224"/>
        <v>3.4059634406411021</v>
      </c>
      <c r="AH87" t="str">
        <f t="shared" si="257"/>
        <v>24 Business, media and public service professionals</v>
      </c>
      <c r="AI87" s="18">
        <f t="shared" si="225"/>
        <v>0.33097832701505236</v>
      </c>
      <c r="AJ87" s="18">
        <f t="shared" si="225"/>
        <v>6.9430327136374537</v>
      </c>
      <c r="AK87" s="18">
        <f t="shared" si="225"/>
        <v>-1.9626989318643373</v>
      </c>
      <c r="AL87" s="18">
        <f t="shared" si="225"/>
        <v>0.6627195092369309</v>
      </c>
      <c r="AM87" s="18">
        <f t="shared" si="226"/>
        <v>0.21315583573404684</v>
      </c>
      <c r="AO87" s="18">
        <f t="shared" si="227"/>
        <v>-0.22014043601777944</v>
      </c>
      <c r="AP87" s="18">
        <f t="shared" si="228"/>
        <v>2.0520687471618171</v>
      </c>
      <c r="AQ87" s="18">
        <f t="shared" si="229"/>
        <v>1.8870921840134391</v>
      </c>
      <c r="AS87" t="str">
        <f t="shared" si="258"/>
        <v>24 Business, media and public service professionals</v>
      </c>
      <c r="AT87" s="18">
        <f t="shared" si="230"/>
        <v>3.2549434061952764</v>
      </c>
      <c r="AU87" s="18">
        <f t="shared" si="230"/>
        <v>4.6000423558039349</v>
      </c>
      <c r="AV87" s="18">
        <f t="shared" si="230"/>
        <v>0.47772080983563558</v>
      </c>
      <c r="AW87" s="18">
        <f t="shared" si="230"/>
        <v>1.0902672540285652</v>
      </c>
      <c r="AX87" s="18">
        <f t="shared" si="231"/>
        <v>1.1139057839121724</v>
      </c>
      <c r="AZ87" s="18">
        <f t="shared" si="232"/>
        <v>0.88567130487517964</v>
      </c>
      <c r="BA87" s="18">
        <f t="shared" si="233"/>
        <v>2.8134229893004292</v>
      </c>
      <c r="BB87" s="18">
        <f t="shared" si="234"/>
        <v>3.4264516232693332</v>
      </c>
      <c r="BD87" t="str">
        <f t="shared" si="259"/>
        <v>24 Business, media and public service professionals</v>
      </c>
      <c r="BE87" s="18">
        <f t="shared" si="235"/>
        <v>1.4062342723615284</v>
      </c>
      <c r="BF87" s="18">
        <f t="shared" si="235"/>
        <v>15.211502795496546</v>
      </c>
      <c r="BG87" s="18">
        <f t="shared" si="235"/>
        <v>0.47287128746364981</v>
      </c>
      <c r="BH87" s="18">
        <f t="shared" si="235"/>
        <v>0.63076976350211478</v>
      </c>
      <c r="BI87" s="18">
        <f t="shared" si="236"/>
        <v>1.4356207053683123</v>
      </c>
      <c r="BK87" s="18">
        <f t="shared" si="237"/>
        <v>0.57810938563223058</v>
      </c>
      <c r="BL87" s="18">
        <f t="shared" si="238"/>
        <v>2.4166387534027223</v>
      </c>
      <c r="BM87" s="18">
        <f t="shared" si="239"/>
        <v>2.8354401930737794</v>
      </c>
      <c r="BO87" t="str">
        <f t="shared" si="260"/>
        <v>24 Business, media and public service professionals</v>
      </c>
      <c r="BP87" s="18">
        <f t="shared" si="240"/>
        <v>1.8780548416930332</v>
      </c>
      <c r="BQ87" s="18">
        <f t="shared" si="240"/>
        <v>-1.3948305739003075</v>
      </c>
      <c r="BR87" s="18">
        <f t="shared" si="240"/>
        <v>-0.23676018475353722</v>
      </c>
      <c r="BS87" s="18">
        <f t="shared" si="240"/>
        <v>-1.3621947484855679</v>
      </c>
      <c r="BT87" s="18">
        <f t="shared" si="241"/>
        <v>-1.0139143614717683</v>
      </c>
      <c r="BV87" s="18">
        <f t="shared" si="242"/>
        <v>-0.98846769019738101</v>
      </c>
      <c r="BW87" s="18">
        <f t="shared" si="243"/>
        <v>2.15416526707366</v>
      </c>
      <c r="BX87" s="18">
        <f t="shared" si="244"/>
        <v>1.434957386573088</v>
      </c>
      <c r="BZ87" t="str">
        <f t="shared" si="261"/>
        <v>24 Business, media and public service professionals</v>
      </c>
      <c r="CA87" s="18">
        <f t="shared" si="245"/>
        <v>0.95896842487244172</v>
      </c>
      <c r="CB87" s="18">
        <f t="shared" si="245"/>
        <v>-2.2680903026799593</v>
      </c>
      <c r="CC87" s="18">
        <f t="shared" si="245"/>
        <v>-2.9848474778715328E-2</v>
      </c>
      <c r="CD87" s="18">
        <f t="shared" si="245"/>
        <v>-3.9017504487162125</v>
      </c>
      <c r="CE87" s="18">
        <f t="shared" si="246"/>
        <v>-2.605612286933201</v>
      </c>
      <c r="CG87" s="18">
        <f t="shared" si="247"/>
        <v>-2.6280722626521591</v>
      </c>
      <c r="CH87" s="18">
        <f t="shared" si="248"/>
        <v>1.9394760893379548</v>
      </c>
      <c r="CI87" s="18">
        <f t="shared" si="249"/>
        <v>3.0636359676927682E-2</v>
      </c>
      <c r="CK87" t="str">
        <f t="shared" si="262"/>
        <v>24 Business, media and public service professionals</v>
      </c>
      <c r="CL87" s="18">
        <f t="shared" si="250"/>
        <v>6.4363443965567368</v>
      </c>
      <c r="CM87" s="18">
        <f t="shared" si="250"/>
        <v>1.5873930248227364</v>
      </c>
      <c r="CN87" s="18">
        <f t="shared" si="250"/>
        <v>5.4782143395130767</v>
      </c>
      <c r="CO87" s="18">
        <f t="shared" si="250"/>
        <v>3.479430766617031</v>
      </c>
      <c r="CP87" s="18">
        <f t="shared" si="251"/>
        <v>3.9799545215042809</v>
      </c>
      <c r="CR87" s="18">
        <f t="shared" si="252"/>
        <v>4.1414476267721323</v>
      </c>
      <c r="CS87" s="18">
        <f t="shared" si="253"/>
        <v>2.5280254738071051</v>
      </c>
      <c r="CT87" s="18">
        <f t="shared" si="254"/>
        <v>5.6861118323158433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10.385710923576031</v>
      </c>
      <c r="C88" s="18">
        <f t="shared" si="210"/>
        <v>10.974710298046709</v>
      </c>
      <c r="D88" s="18">
        <f t="shared" si="210"/>
        <v>2.0679778834548523</v>
      </c>
      <c r="E88" s="18">
        <f t="shared" si="210"/>
        <v>3.709545634036826</v>
      </c>
      <c r="F88" s="18">
        <f t="shared" si="211"/>
        <v>3.6313559393996719</v>
      </c>
      <c r="H88" s="18">
        <f t="shared" si="212"/>
        <v>3.1594436612533805</v>
      </c>
      <c r="I88" s="18">
        <f t="shared" si="213"/>
        <v>3.1766323282734765</v>
      </c>
      <c r="J88" s="18">
        <f t="shared" si="214"/>
        <v>5.3748037798476034</v>
      </c>
      <c r="L88" t="str">
        <f t="shared" si="255"/>
        <v>31 Science, engineering and technology associate professionals</v>
      </c>
      <c r="M88" s="18">
        <f t="shared" si="215"/>
        <v>7.4689448618179499</v>
      </c>
      <c r="N88" s="18">
        <f t="shared" si="215"/>
        <v>17.91045674244387</v>
      </c>
      <c r="O88" s="18">
        <f t="shared" si="215"/>
        <v>0.21192686448017195</v>
      </c>
      <c r="P88" s="18">
        <f t="shared" si="215"/>
        <v>2.6076444276106336</v>
      </c>
      <c r="Q88" s="18">
        <f t="shared" si="216"/>
        <v>2.7416793368531645</v>
      </c>
      <c r="S88" s="18">
        <f t="shared" si="217"/>
        <v>1.8027748990734116</v>
      </c>
      <c r="T88" s="18">
        <f t="shared" si="218"/>
        <v>2.7043812666607492</v>
      </c>
      <c r="U88" s="18">
        <f t="shared" si="219"/>
        <v>3.9947603476231164</v>
      </c>
      <c r="W88" t="str">
        <f t="shared" si="256"/>
        <v>31 Science, engineering and technology associate professionals</v>
      </c>
      <c r="X88" s="18">
        <f t="shared" si="220"/>
        <v>5.1289962681586809</v>
      </c>
      <c r="Y88" s="18">
        <f t="shared" si="220"/>
        <v>2.7037160684265427</v>
      </c>
      <c r="Z88" s="18">
        <f t="shared" si="220"/>
        <v>-0.75510933738702768</v>
      </c>
      <c r="AA88" s="18">
        <f t="shared" si="220"/>
        <v>1.1145761131635457</v>
      </c>
      <c r="AB88" s="18">
        <f t="shared" si="221"/>
        <v>0.62457002042684007</v>
      </c>
      <c r="AD88" s="18">
        <f t="shared" si="222"/>
        <v>0.48746635301191166</v>
      </c>
      <c r="AE88" s="18">
        <f t="shared" si="223"/>
        <v>2.5286938231820599</v>
      </c>
      <c r="AF88" s="18">
        <f t="shared" si="224"/>
        <v>2.8759597328368969</v>
      </c>
      <c r="AH88" t="str">
        <f t="shared" si="257"/>
        <v>31 Science, engineering and technology associate professionals</v>
      </c>
      <c r="AI88" s="18">
        <f t="shared" si="225"/>
        <v>5.8508257519819695</v>
      </c>
      <c r="AJ88" s="18">
        <f t="shared" si="225"/>
        <v>10.202069149945881</v>
      </c>
      <c r="AK88" s="18">
        <f t="shared" si="225"/>
        <v>0.92060828452982246</v>
      </c>
      <c r="AL88" s="18">
        <f t="shared" si="225"/>
        <v>2.5885550442194871</v>
      </c>
      <c r="AM88" s="18">
        <f t="shared" si="226"/>
        <v>2.5220746223972634</v>
      </c>
      <c r="AO88" s="18">
        <f t="shared" si="227"/>
        <v>2.0295321106158504</v>
      </c>
      <c r="AP88" s="18">
        <f t="shared" si="228"/>
        <v>2.9715112507648689</v>
      </c>
      <c r="AQ88" s="18">
        <f t="shared" si="229"/>
        <v>4.3837572412432468</v>
      </c>
      <c r="AS88" t="str">
        <f t="shared" si="258"/>
        <v>31 Science, engineering and technology associate professionals</v>
      </c>
      <c r="AT88" s="18">
        <f t="shared" si="230"/>
        <v>3.7804582455789992</v>
      </c>
      <c r="AU88" s="18">
        <f t="shared" si="230"/>
        <v>3.0584913983519479</v>
      </c>
      <c r="AV88" s="18">
        <f t="shared" si="230"/>
        <v>-2.8467524013312206</v>
      </c>
      <c r="AW88" s="18">
        <f t="shared" si="230"/>
        <v>4.0199128019291486E-2</v>
      </c>
      <c r="AX88" s="18">
        <f t="shared" si="231"/>
        <v>-0.68673913476957615</v>
      </c>
      <c r="AZ88" s="18">
        <f t="shared" si="232"/>
        <v>-0.93152619469833997</v>
      </c>
      <c r="BA88" s="18">
        <f t="shared" si="233"/>
        <v>1.9901312731843923</v>
      </c>
      <c r="BB88" s="18">
        <f t="shared" si="234"/>
        <v>1.2953042407552129</v>
      </c>
      <c r="BD88" t="str">
        <f t="shared" si="259"/>
        <v>31 Science, engineering and technology associate professionals</v>
      </c>
      <c r="BE88" s="18">
        <f t="shared" si="235"/>
        <v>0.50404321287871312</v>
      </c>
      <c r="BF88" s="18">
        <f t="shared" si="235"/>
        <v>16.670701106234077</v>
      </c>
      <c r="BG88" s="18">
        <f t="shared" si="235"/>
        <v>-4.5753656705859509</v>
      </c>
      <c r="BH88" s="18">
        <f t="shared" si="235"/>
        <v>-2.2902330840970597</v>
      </c>
      <c r="BI88" s="18">
        <f t="shared" si="236"/>
        <v>-1.9290784225130198</v>
      </c>
      <c r="BK88" s="18">
        <f t="shared" si="237"/>
        <v>-3.0579603505418773</v>
      </c>
      <c r="BL88" s="18">
        <f t="shared" si="238"/>
        <v>1.5725734209626419</v>
      </c>
      <c r="BM88" s="18">
        <f t="shared" si="239"/>
        <v>-0.76417149759148151</v>
      </c>
      <c r="BO88" t="str">
        <f t="shared" si="260"/>
        <v>31 Science, engineering and technology associate professionals</v>
      </c>
      <c r="BP88" s="18">
        <f t="shared" si="240"/>
        <v>3.6542517329087421</v>
      </c>
      <c r="BQ88" s="18">
        <f t="shared" si="240"/>
        <v>1.6226667076624901</v>
      </c>
      <c r="BR88" s="18">
        <f t="shared" si="240"/>
        <v>-1.4670455055060594</v>
      </c>
      <c r="BS88" s="18">
        <f t="shared" si="240"/>
        <v>-0.55527439107153631</v>
      </c>
      <c r="BT88" s="18">
        <f t="shared" si="241"/>
        <v>-0.70674948993764142</v>
      </c>
      <c r="BV88" s="18">
        <f t="shared" si="242"/>
        <v>-0.86013171015302259</v>
      </c>
      <c r="BW88" s="18">
        <f t="shared" si="243"/>
        <v>2.0030101200674277</v>
      </c>
      <c r="BX88" s="18">
        <f t="shared" si="244"/>
        <v>1.3617489000679717</v>
      </c>
      <c r="BZ88" t="str">
        <f t="shared" si="261"/>
        <v>31 Science, engineering and technology associate professionals</v>
      </c>
      <c r="CA88" s="18">
        <f t="shared" si="245"/>
        <v>1.0621321143261753</v>
      </c>
      <c r="CB88" s="18">
        <f t="shared" si="245"/>
        <v>4.3947205309480042</v>
      </c>
      <c r="CC88" s="18">
        <f t="shared" si="245"/>
        <v>-0.49898970108852581</v>
      </c>
      <c r="CD88" s="18">
        <f t="shared" si="245"/>
        <v>-1.8613130845725245</v>
      </c>
      <c r="CE88" s="18">
        <f t="shared" si="246"/>
        <v>-1.0561851108264797</v>
      </c>
      <c r="CG88" s="18">
        <f t="shared" si="247"/>
        <v>-1.4092904834058007</v>
      </c>
      <c r="CH88" s="18">
        <f t="shared" si="248"/>
        <v>1.8438823047160824</v>
      </c>
      <c r="CI88" s="18">
        <f t="shared" si="249"/>
        <v>0.77956940648198358</v>
      </c>
      <c r="CK88" t="str">
        <f t="shared" si="262"/>
        <v>31 Science, engineering and technology associate professionals</v>
      </c>
      <c r="CL88" s="18">
        <f t="shared" si="250"/>
        <v>9.7095334313659354</v>
      </c>
      <c r="CM88" s="18">
        <f t="shared" si="250"/>
        <v>16.165348794002689</v>
      </c>
      <c r="CN88" s="18">
        <f t="shared" si="250"/>
        <v>5.7404970939876065</v>
      </c>
      <c r="CO88" s="18">
        <f t="shared" si="250"/>
        <v>5.2537329769043239</v>
      </c>
      <c r="CP88" s="18">
        <f t="shared" si="251"/>
        <v>6.0574426948406535</v>
      </c>
      <c r="CR88" s="18">
        <f t="shared" si="252"/>
        <v>5.4157381982651742</v>
      </c>
      <c r="CS88" s="18">
        <f t="shared" si="253"/>
        <v>2.8980915184162903</v>
      </c>
      <c r="CT88" s="18">
        <f t="shared" si="254"/>
        <v>6.9529375746877786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6.2323246477422378</v>
      </c>
      <c r="C89" s="18">
        <f t="shared" si="210"/>
        <v>-1.332451879747476</v>
      </c>
      <c r="D89" s="18">
        <f t="shared" si="210"/>
        <v>11.598686454308439</v>
      </c>
      <c r="E89" s="18">
        <f t="shared" si="210"/>
        <v>3.7022818472386643</v>
      </c>
      <c r="F89" s="18">
        <f t="shared" si="211"/>
        <v>5.7784149045279731</v>
      </c>
      <c r="H89" s="18">
        <f t="shared" si="212"/>
        <v>6.2702990517761403</v>
      </c>
      <c r="I89" s="18">
        <f t="shared" si="213"/>
        <v>5.3029011257179848</v>
      </c>
      <c r="J89" s="18">
        <f t="shared" si="214"/>
        <v>9.0360741232100814</v>
      </c>
      <c r="L89" t="str">
        <f t="shared" si="255"/>
        <v>32 Health and social care associate professionals</v>
      </c>
      <c r="M89" s="18">
        <f t="shared" si="215"/>
        <v>7.9400048194246731</v>
      </c>
      <c r="N89" s="18">
        <f t="shared" si="215"/>
        <v>5.4508678460994275</v>
      </c>
      <c r="O89" s="18">
        <f t="shared" si="215"/>
        <v>12.380717549298303</v>
      </c>
      <c r="P89" s="18">
        <f t="shared" si="215"/>
        <v>3.2037367873172906</v>
      </c>
      <c r="Q89" s="18">
        <f t="shared" si="216"/>
        <v>6.1308058057391923</v>
      </c>
      <c r="S89" s="18">
        <f t="shared" si="217"/>
        <v>6.1762905732875684</v>
      </c>
      <c r="T89" s="18">
        <f t="shared" si="218"/>
        <v>5.2222050336905523</v>
      </c>
      <c r="U89" s="18">
        <f t="shared" si="219"/>
        <v>8.9207376130125304</v>
      </c>
      <c r="W89" t="str">
        <f t="shared" si="256"/>
        <v>32 Health and social care associate professionals</v>
      </c>
      <c r="X89" s="18">
        <f t="shared" si="220"/>
        <v>5.3491034623534883</v>
      </c>
      <c r="Y89" s="18">
        <f t="shared" si="220"/>
        <v>1.0989791652026515</v>
      </c>
      <c r="Z89" s="18">
        <f t="shared" si="220"/>
        <v>10.767108800442227</v>
      </c>
      <c r="AA89" s="18">
        <f t="shared" si="220"/>
        <v>2.2430393530126214</v>
      </c>
      <c r="AB89" s="18">
        <f t="shared" si="221"/>
        <v>4.7601589993659488</v>
      </c>
      <c r="AD89" s="18">
        <f t="shared" si="222"/>
        <v>5.0088995970759553</v>
      </c>
      <c r="AE89" s="18">
        <f t="shared" si="223"/>
        <v>5.0702563633750142</v>
      </c>
      <c r="AF89" s="18">
        <f t="shared" si="224"/>
        <v>8.0210691975237669</v>
      </c>
      <c r="AH89" t="str">
        <f t="shared" si="257"/>
        <v>32 Health and social care associate professionals</v>
      </c>
      <c r="AI89" s="18">
        <f t="shared" si="225"/>
        <v>-2.0872164123268866</v>
      </c>
      <c r="AJ89" s="18">
        <f t="shared" si="225"/>
        <v>-4.7638778686494128</v>
      </c>
      <c r="AK89" s="18">
        <f t="shared" si="225"/>
        <v>2.0135513434294872</v>
      </c>
      <c r="AL89" s="18">
        <f t="shared" si="225"/>
        <v>-4.5104294562557161</v>
      </c>
      <c r="AM89" s="18">
        <f t="shared" si="226"/>
        <v>-2.5339978949175501</v>
      </c>
      <c r="AO89" s="18">
        <f t="shared" si="227"/>
        <v>-2.3834962138103322</v>
      </c>
      <c r="AP89" s="18">
        <f t="shared" si="228"/>
        <v>2.3699001662146335</v>
      </c>
      <c r="AQ89" s="18">
        <f t="shared" si="229"/>
        <v>0.74248439430899538</v>
      </c>
      <c r="AS89" t="str">
        <f t="shared" si="258"/>
        <v>32 Health and social care associate professionals</v>
      </c>
      <c r="AT89" s="18">
        <f t="shared" si="230"/>
        <v>3.6204333844535697</v>
      </c>
      <c r="AU89" s="18">
        <f t="shared" si="230"/>
        <v>12.433430179758243</v>
      </c>
      <c r="AV89" s="18">
        <f t="shared" si="230"/>
        <v>7.3472237292169895</v>
      </c>
      <c r="AW89" s="18">
        <f t="shared" si="230"/>
        <v>1.4859572747825789</v>
      </c>
      <c r="AX89" s="18">
        <f t="shared" si="231"/>
        <v>3.9457690997315664</v>
      </c>
      <c r="AZ89" s="18">
        <f t="shared" si="232"/>
        <v>3.4032623139425233</v>
      </c>
      <c r="BA89" s="18">
        <f t="shared" si="233"/>
        <v>4.1439093837257301</v>
      </c>
      <c r="BB89" s="18">
        <f t="shared" si="234"/>
        <v>6.272635603492227</v>
      </c>
      <c r="BD89" t="str">
        <f t="shared" si="259"/>
        <v>32 Health and social care associate professionals</v>
      </c>
      <c r="BE89" s="18">
        <f t="shared" si="235"/>
        <v>4.0690885877822547</v>
      </c>
      <c r="BF89" s="18">
        <f t="shared" si="235"/>
        <v>10.555647331103589</v>
      </c>
      <c r="BG89" s="18">
        <f t="shared" si="235"/>
        <v>9.4776572976537743</v>
      </c>
      <c r="BH89" s="18">
        <f t="shared" si="235"/>
        <v>2.1430756268248752</v>
      </c>
      <c r="BI89" s="18">
        <f t="shared" si="236"/>
        <v>4.8983379866485599</v>
      </c>
      <c r="BK89" s="18">
        <f t="shared" si="237"/>
        <v>4.5316451806472813</v>
      </c>
      <c r="BL89" s="18">
        <f t="shared" si="238"/>
        <v>4.6852080449589106</v>
      </c>
      <c r="BM89" s="18">
        <f t="shared" si="239"/>
        <v>7.4333204432621702</v>
      </c>
      <c r="BO89" t="str">
        <f t="shared" si="260"/>
        <v>32 Health and social care associate professionals</v>
      </c>
      <c r="BP89" s="18">
        <f t="shared" si="240"/>
        <v>1.7561188818016049</v>
      </c>
      <c r="BQ89" s="18">
        <f t="shared" si="240"/>
        <v>0.90126215346149063</v>
      </c>
      <c r="BR89" s="18">
        <f t="shared" si="240"/>
        <v>8.3344964016821343</v>
      </c>
      <c r="BS89" s="18">
        <f t="shared" si="240"/>
        <v>-1.1975923801159749</v>
      </c>
      <c r="BT89" s="18">
        <f t="shared" si="241"/>
        <v>1.821117095863789</v>
      </c>
      <c r="BV89" s="18">
        <f t="shared" si="242"/>
        <v>1.8827380768778434</v>
      </c>
      <c r="BW89" s="18">
        <f t="shared" si="243"/>
        <v>3.6634259634418243</v>
      </c>
      <c r="BX89" s="18">
        <f t="shared" si="244"/>
        <v>4.8619928432400483</v>
      </c>
      <c r="BZ89" t="str">
        <f t="shared" si="261"/>
        <v>32 Health and social care associate professionals</v>
      </c>
      <c r="CA89" s="18">
        <f t="shared" si="245"/>
        <v>-1.6301480806199642</v>
      </c>
      <c r="CB89" s="18">
        <f t="shared" si="245"/>
        <v>-15.291523656826644</v>
      </c>
      <c r="CC89" s="18">
        <f t="shared" si="245"/>
        <v>7.0293315461021688</v>
      </c>
      <c r="CD89" s="18">
        <f t="shared" si="245"/>
        <v>-3.87241573215652</v>
      </c>
      <c r="CE89" s="18">
        <f t="shared" si="246"/>
        <v>-1.3731696169684615</v>
      </c>
      <c r="CG89" s="18">
        <f t="shared" si="247"/>
        <v>-0.36782222528340958</v>
      </c>
      <c r="CH89" s="18">
        <f t="shared" si="248"/>
        <v>2.9062295932164695</v>
      </c>
      <c r="CI89" s="18">
        <f t="shared" si="249"/>
        <v>2.6621660617371035</v>
      </c>
      <c r="CK89" t="str">
        <f t="shared" si="262"/>
        <v>32 Health and social care associate professionals</v>
      </c>
      <c r="CL89" s="18">
        <f t="shared" si="250"/>
        <v>6.6963397593938545</v>
      </c>
      <c r="CM89" s="18">
        <f t="shared" si="250"/>
        <v>5.3524806276808556</v>
      </c>
      <c r="CN89" s="18">
        <f t="shared" si="250"/>
        <v>13.99061327656077</v>
      </c>
      <c r="CO89" s="18">
        <f t="shared" si="250"/>
        <v>5.8832010114353128</v>
      </c>
      <c r="CP89" s="18">
        <f t="shared" si="251"/>
        <v>8.3187906139259304</v>
      </c>
      <c r="CR89" s="18">
        <f t="shared" si="252"/>
        <v>8.5194885337748651</v>
      </c>
      <c r="CS89" s="18">
        <f t="shared" si="253"/>
        <v>4.3338958288529739</v>
      </c>
      <c r="CT89" s="18">
        <f t="shared" si="254"/>
        <v>10.2101417731445</v>
      </c>
    </row>
    <row r="90" spans="1:98" x14ac:dyDescent="0.2">
      <c r="A90" t="str">
        <f t="shared" si="209"/>
        <v>33 Protective service occupations</v>
      </c>
      <c r="B90" s="18">
        <f t="shared" si="210"/>
        <v>1.4071546143723745</v>
      </c>
      <c r="C90" s="18">
        <f t="shared" si="210"/>
        <v>15.808687256510435</v>
      </c>
      <c r="D90" s="18">
        <f t="shared" si="210"/>
        <v>0.45439569807841362</v>
      </c>
      <c r="E90" s="18">
        <f t="shared" si="210"/>
        <v>3.3076498972197665</v>
      </c>
      <c r="F90" s="18">
        <f t="shared" si="211"/>
        <v>3.141137776005487</v>
      </c>
      <c r="H90" s="18">
        <f t="shared" si="212"/>
        <v>2.3476722843007503</v>
      </c>
      <c r="I90" s="18">
        <f t="shared" si="213"/>
        <v>2.2429787653489575</v>
      </c>
      <c r="J90" s="18">
        <f t="shared" si="214"/>
        <v>4.0390595581484279</v>
      </c>
      <c r="L90" t="str">
        <f t="shared" si="255"/>
        <v>33 Protective service occupations</v>
      </c>
      <c r="M90" s="18">
        <f t="shared" si="215"/>
        <v>4.0273614558689275</v>
      </c>
      <c r="N90" s="18">
        <f t="shared" si="215"/>
        <v>22.986674619727808</v>
      </c>
      <c r="O90" s="18">
        <f t="shared" si="215"/>
        <v>-0.92157950591890136</v>
      </c>
      <c r="P90" s="18">
        <f t="shared" si="215"/>
        <v>3.5271104940110209</v>
      </c>
      <c r="Q90" s="18">
        <f t="shared" si="216"/>
        <v>3.2210796795270724</v>
      </c>
      <c r="S90" s="18">
        <f t="shared" si="217"/>
        <v>2.0224511068352324</v>
      </c>
      <c r="T90" s="18">
        <f t="shared" si="218"/>
        <v>2.0675221181562842</v>
      </c>
      <c r="U90" s="18">
        <f t="shared" si="219"/>
        <v>3.6397903605643434</v>
      </c>
      <c r="W90" t="str">
        <f t="shared" si="256"/>
        <v>33 Protective service occupations</v>
      </c>
      <c r="X90" s="18">
        <f t="shared" si="220"/>
        <v>4.1514934060104203</v>
      </c>
      <c r="Y90" s="18">
        <f t="shared" si="220"/>
        <v>8.5946857284569855</v>
      </c>
      <c r="Z90" s="18">
        <f t="shared" si="220"/>
        <v>-1.4404537548979635</v>
      </c>
      <c r="AA90" s="18">
        <f t="shared" si="220"/>
        <v>2.6965599294224818</v>
      </c>
      <c r="AB90" s="18">
        <f t="shared" si="221"/>
        <v>1.7399015790561245</v>
      </c>
      <c r="AD90" s="18">
        <f t="shared" si="222"/>
        <v>1.2986122772466135</v>
      </c>
      <c r="AE90" s="18">
        <f t="shared" si="223"/>
        <v>2.4222553389851686</v>
      </c>
      <c r="AF90" s="18">
        <f t="shared" si="224"/>
        <v>3.3757937406270644</v>
      </c>
      <c r="AH90" t="str">
        <f t="shared" si="257"/>
        <v>33 Protective service occupations</v>
      </c>
      <c r="AI90" s="18">
        <f t="shared" si="225"/>
        <v>3.1409647538643615</v>
      </c>
      <c r="AJ90" s="18">
        <f t="shared" si="225"/>
        <v>8.9616725099899597</v>
      </c>
      <c r="AK90" s="18">
        <f t="shared" si="225"/>
        <v>-1.6369500149069571</v>
      </c>
      <c r="AL90" s="18">
        <f t="shared" si="225"/>
        <v>2.1999719162095976</v>
      </c>
      <c r="AM90" s="18">
        <f t="shared" si="226"/>
        <v>1.3902843781998131</v>
      </c>
      <c r="AO90" s="18">
        <f t="shared" si="227"/>
        <v>0.90464988625389431</v>
      </c>
      <c r="AP90" s="18">
        <f t="shared" si="228"/>
        <v>2.1387486325238791</v>
      </c>
      <c r="AQ90" s="18">
        <f t="shared" si="229"/>
        <v>2.822737566985789</v>
      </c>
      <c r="AS90" t="str">
        <f t="shared" si="258"/>
        <v>33 Protective service occupations</v>
      </c>
      <c r="AT90" s="18">
        <f t="shared" si="230"/>
        <v>-0.68205246431586319</v>
      </c>
      <c r="AU90" s="18">
        <f t="shared" si="230"/>
        <v>6.4448222172509784</v>
      </c>
      <c r="AV90" s="18">
        <f t="shared" si="230"/>
        <v>-4.8198043661224048</v>
      </c>
      <c r="AW90" s="18">
        <f t="shared" si="230"/>
        <v>0.53314216741315867</v>
      </c>
      <c r="AX90" s="18">
        <f t="shared" si="231"/>
        <v>-0.81765332614621711</v>
      </c>
      <c r="AZ90" s="18">
        <f t="shared" si="232"/>
        <v>-1.283813726029992</v>
      </c>
      <c r="BA90" s="18">
        <f t="shared" si="233"/>
        <v>1.7334105096228125</v>
      </c>
      <c r="BB90" s="18">
        <f t="shared" si="234"/>
        <v>0.74557605946004024</v>
      </c>
      <c r="BD90" t="str">
        <f t="shared" si="259"/>
        <v>33 Protective service occupations</v>
      </c>
      <c r="BE90" s="18">
        <f t="shared" si="235"/>
        <v>-3.3900217997813176</v>
      </c>
      <c r="BF90" s="18">
        <f t="shared" si="235"/>
        <v>10.138671478151839</v>
      </c>
      <c r="BG90" s="18">
        <f t="shared" si="235"/>
        <v>-3.3532225302647545</v>
      </c>
      <c r="BH90" s="18">
        <f t="shared" si="235"/>
        <v>-1.1801879162633533</v>
      </c>
      <c r="BI90" s="18">
        <f t="shared" si="236"/>
        <v>-1.1970731432845438</v>
      </c>
      <c r="BK90" s="18">
        <f t="shared" si="237"/>
        <v>-1.9099080330720275</v>
      </c>
      <c r="BL90" s="18">
        <f t="shared" si="238"/>
        <v>1.2475814881230729</v>
      </c>
      <c r="BM90" s="18">
        <f t="shared" si="239"/>
        <v>-0.31890816555593116</v>
      </c>
      <c r="BO90" t="str">
        <f t="shared" si="260"/>
        <v>33 Protective service occupations</v>
      </c>
      <c r="BP90" s="18">
        <f t="shared" si="240"/>
        <v>0.18019798471198278</v>
      </c>
      <c r="BQ90" s="18">
        <f t="shared" si="240"/>
        <v>-5.1818121011143585</v>
      </c>
      <c r="BR90" s="18">
        <f t="shared" si="240"/>
        <v>-3.7127018650948695</v>
      </c>
      <c r="BS90" s="18">
        <f t="shared" si="240"/>
        <v>-2.6012593140699813</v>
      </c>
      <c r="BT90" s="18">
        <f t="shared" si="241"/>
        <v>-3.1126942035088701</v>
      </c>
      <c r="BV90" s="18">
        <f t="shared" si="242"/>
        <v>-2.9731583848340737</v>
      </c>
      <c r="BW90" s="18">
        <f t="shared" si="243"/>
        <v>1.3522550745523221</v>
      </c>
      <c r="BX90" s="18">
        <f t="shared" si="244"/>
        <v>-1.0073936265568628</v>
      </c>
      <c r="BZ90" t="str">
        <f t="shared" si="261"/>
        <v>33 Protective service occupations</v>
      </c>
      <c r="CA90" s="18">
        <f t="shared" si="245"/>
        <v>-2.0813244558512078</v>
      </c>
      <c r="CB90" s="18">
        <f t="shared" si="245"/>
        <v>-2.6334132546415256</v>
      </c>
      <c r="CC90" s="18">
        <f t="shared" si="245"/>
        <v>-2.9862428913189465</v>
      </c>
      <c r="CD90" s="18">
        <f t="shared" si="245"/>
        <v>-1.8963468414357143</v>
      </c>
      <c r="CE90" s="18">
        <f t="shared" si="246"/>
        <v>-2.2843168121742474</v>
      </c>
      <c r="CG90" s="18">
        <f t="shared" si="247"/>
        <v>-2.2609992626589581</v>
      </c>
      <c r="CH90" s="18">
        <f t="shared" si="248"/>
        <v>1.7543044672892361</v>
      </c>
      <c r="CI90" s="18">
        <f t="shared" si="249"/>
        <v>5.0879359071620556E-2</v>
      </c>
      <c r="CK90" t="str">
        <f t="shared" si="262"/>
        <v>33 Protective service occupations</v>
      </c>
      <c r="CL90" s="18">
        <f t="shared" si="250"/>
        <v>-1.8720541530546031</v>
      </c>
      <c r="CM90" s="18">
        <f t="shared" si="250"/>
        <v>-5.23083842705182</v>
      </c>
      <c r="CN90" s="18">
        <f t="shared" si="250"/>
        <v>-11.524268731042863</v>
      </c>
      <c r="CO90" s="18">
        <f t="shared" si="250"/>
        <v>0.99718165467561626</v>
      </c>
      <c r="CP90" s="18">
        <f t="shared" si="251"/>
        <v>-3.4799530545559954</v>
      </c>
      <c r="CR90" s="18">
        <f t="shared" si="252"/>
        <v>-3.3620837619339872</v>
      </c>
      <c r="CS90" s="18">
        <f t="shared" si="253"/>
        <v>0.73763102481010367</v>
      </c>
      <c r="CT90" s="18">
        <f t="shared" si="254"/>
        <v>-2.2093813381687255</v>
      </c>
    </row>
    <row r="91" spans="1:98" x14ac:dyDescent="0.2">
      <c r="A91" t="str">
        <f t="shared" si="209"/>
        <v>34 Culture, media and sports occupations</v>
      </c>
      <c r="B91" s="18">
        <f t="shared" si="210"/>
        <v>6.1260702490514296</v>
      </c>
      <c r="C91" s="18">
        <f t="shared" si="210"/>
        <v>7.3776579787624197</v>
      </c>
      <c r="D91" s="18">
        <f t="shared" si="210"/>
        <v>1.5058396094024928</v>
      </c>
      <c r="E91" s="18">
        <f t="shared" si="210"/>
        <v>2.332871402094816</v>
      </c>
      <c r="F91" s="18">
        <f t="shared" si="211"/>
        <v>2.381159054031623</v>
      </c>
      <c r="H91" s="18">
        <f t="shared" si="212"/>
        <v>2.0564481309952365</v>
      </c>
      <c r="I91" s="18">
        <f t="shared" si="213"/>
        <v>3.2926744039518896</v>
      </c>
      <c r="J91" s="18">
        <f t="shared" si="214"/>
        <v>4.6691008835041403</v>
      </c>
      <c r="L91" t="str">
        <f t="shared" si="255"/>
        <v>34 Culture, media and sports occupations</v>
      </c>
      <c r="M91" s="18">
        <f t="shared" si="215"/>
        <v>1.2800872760293958</v>
      </c>
      <c r="N91" s="18">
        <f t="shared" si="215"/>
        <v>18.822412157695268</v>
      </c>
      <c r="O91" s="18">
        <f t="shared" si="215"/>
        <v>0.71844017952906736</v>
      </c>
      <c r="P91" s="18">
        <f t="shared" si="215"/>
        <v>2.3994241864404575</v>
      </c>
      <c r="Q91" s="18">
        <f t="shared" si="216"/>
        <v>2.8226172284046669</v>
      </c>
      <c r="S91" s="18">
        <f t="shared" si="217"/>
        <v>1.8360018057609784</v>
      </c>
      <c r="T91" s="18">
        <f t="shared" si="218"/>
        <v>3.1424969916304279</v>
      </c>
      <c r="U91" s="18">
        <f t="shared" si="219"/>
        <v>4.3879397774999385</v>
      </c>
      <c r="W91" t="str">
        <f t="shared" si="256"/>
        <v>34 Culture, media and sports occupations</v>
      </c>
      <c r="X91" s="18">
        <f t="shared" si="220"/>
        <v>-1.3243140983038137</v>
      </c>
      <c r="Y91" s="18">
        <f t="shared" si="220"/>
        <v>0.19030938597117686</v>
      </c>
      <c r="Z91" s="18">
        <f t="shared" si="220"/>
        <v>-1.7767278524059904</v>
      </c>
      <c r="AA91" s="18">
        <f t="shared" si="220"/>
        <v>0.77059339677427729</v>
      </c>
      <c r="AB91" s="18">
        <f t="shared" si="221"/>
        <v>-6.8537895164566542E-2</v>
      </c>
      <c r="AD91" s="18">
        <f t="shared" si="222"/>
        <v>-8.5770583785893528E-2</v>
      </c>
      <c r="AE91" s="18">
        <f t="shared" si="223"/>
        <v>2.5617518608159306</v>
      </c>
      <c r="AF91" s="18">
        <f t="shared" si="224"/>
        <v>2.5016736969908138</v>
      </c>
      <c r="AH91" t="str">
        <f t="shared" si="257"/>
        <v>34 Culture, media and sports occupations</v>
      </c>
      <c r="AI91" s="18">
        <f t="shared" si="225"/>
        <v>-0.16325773691746592</v>
      </c>
      <c r="AJ91" s="18">
        <f t="shared" si="225"/>
        <v>12.723377902729505</v>
      </c>
      <c r="AK91" s="18">
        <f t="shared" si="225"/>
        <v>-2.4958430935140052</v>
      </c>
      <c r="AL91" s="18">
        <f t="shared" si="225"/>
        <v>2.0896049130695094</v>
      </c>
      <c r="AM91" s="18">
        <f t="shared" si="226"/>
        <v>1.2590981679479585</v>
      </c>
      <c r="AO91" s="18">
        <f t="shared" si="227"/>
        <v>0.5376491212319312</v>
      </c>
      <c r="AP91" s="18">
        <f t="shared" si="228"/>
        <v>2.4388698504327788</v>
      </c>
      <c r="AQ91" s="18">
        <f t="shared" si="229"/>
        <v>2.8268934719504424</v>
      </c>
      <c r="AS91" t="str">
        <f t="shared" si="258"/>
        <v>34 Culture, media and sports occupations</v>
      </c>
      <c r="AT91" s="18">
        <f t="shared" si="230"/>
        <v>-2.0507760163272715</v>
      </c>
      <c r="AU91" s="18">
        <f t="shared" si="230"/>
        <v>-1.7238014942325464</v>
      </c>
      <c r="AV91" s="18">
        <f t="shared" si="230"/>
        <v>-3.2896295284923882</v>
      </c>
      <c r="AW91" s="18">
        <f t="shared" si="230"/>
        <v>-0.1153880500871618</v>
      </c>
      <c r="AX91" s="18">
        <f t="shared" si="231"/>
        <v>-1.2186480645217546</v>
      </c>
      <c r="AZ91" s="18">
        <f t="shared" si="232"/>
        <v>-1.1848789943671667</v>
      </c>
      <c r="BA91" s="18">
        <f t="shared" si="233"/>
        <v>2.2358279676306214</v>
      </c>
      <c r="BB91" s="18">
        <f t="shared" si="234"/>
        <v>1.3873846135492585</v>
      </c>
      <c r="BD91" t="str">
        <f t="shared" si="259"/>
        <v>34 Culture, media and sports occupations</v>
      </c>
      <c r="BE91" s="18">
        <f t="shared" si="235"/>
        <v>-6.0895168879225086</v>
      </c>
      <c r="BF91" s="18">
        <f t="shared" si="235"/>
        <v>10.120782273236051</v>
      </c>
      <c r="BG91" s="18">
        <f t="shared" si="235"/>
        <v>-3.6113912149337346</v>
      </c>
      <c r="BH91" s="18">
        <f t="shared" si="235"/>
        <v>-0.13585085918005335</v>
      </c>
      <c r="BI91" s="18">
        <f t="shared" si="236"/>
        <v>-0.62986741193186147</v>
      </c>
      <c r="BK91" s="18">
        <f t="shared" si="237"/>
        <v>-1.3080701466582356</v>
      </c>
      <c r="BL91" s="18">
        <f t="shared" si="238"/>
        <v>1.7913610975031524</v>
      </c>
      <c r="BM91" s="18">
        <f t="shared" si="239"/>
        <v>0.79390030140955581</v>
      </c>
      <c r="BO91" t="str">
        <f t="shared" si="260"/>
        <v>34 Culture, media and sports occupations</v>
      </c>
      <c r="BP91" s="18">
        <f t="shared" si="240"/>
        <v>-7.2150485227857502</v>
      </c>
      <c r="BQ91" s="18">
        <f t="shared" si="240"/>
        <v>-8.4282018698118364</v>
      </c>
      <c r="BR91" s="18">
        <f t="shared" si="240"/>
        <v>-6.2057179245067928</v>
      </c>
      <c r="BS91" s="18">
        <f t="shared" si="240"/>
        <v>-5.4921667437872079</v>
      </c>
      <c r="BT91" s="18">
        <f t="shared" si="241"/>
        <v>-5.9015214545038885</v>
      </c>
      <c r="BV91" s="18">
        <f t="shared" si="242"/>
        <v>-5.730618265394094</v>
      </c>
      <c r="BW91" s="18">
        <f t="shared" si="243"/>
        <v>1.4773443647504658</v>
      </c>
      <c r="BX91" s="18">
        <f t="shared" si="244"/>
        <v>-2.7450509270725898</v>
      </c>
      <c r="BZ91" t="str">
        <f t="shared" si="261"/>
        <v>34 Culture, media and sports occupations</v>
      </c>
      <c r="CA91" s="18">
        <f t="shared" si="245"/>
        <v>-5.2058336967469536</v>
      </c>
      <c r="CB91" s="18">
        <f t="shared" si="245"/>
        <v>-9.9103322900214845</v>
      </c>
      <c r="CC91" s="18">
        <f t="shared" si="245"/>
        <v>-5.4250621203978504</v>
      </c>
      <c r="CD91" s="18">
        <f t="shared" si="245"/>
        <v>-5.645045033446805</v>
      </c>
      <c r="CE91" s="18">
        <f t="shared" si="246"/>
        <v>-5.8489535049744408</v>
      </c>
      <c r="CG91" s="18">
        <f t="shared" si="247"/>
        <v>-5.5717743083955051</v>
      </c>
      <c r="CH91" s="18">
        <f t="shared" si="248"/>
        <v>1.4639042861328111</v>
      </c>
      <c r="CI91" s="18">
        <f t="shared" si="249"/>
        <v>-2.6659687529097531</v>
      </c>
      <c r="CK91" t="str">
        <f t="shared" si="262"/>
        <v>34 Culture, media and sports occupations</v>
      </c>
      <c r="CL91" s="18">
        <f t="shared" si="250"/>
        <v>1.7176749513218681</v>
      </c>
      <c r="CM91" s="18">
        <f t="shared" si="250"/>
        <v>-4.252928950843371</v>
      </c>
      <c r="CN91" s="18">
        <f t="shared" si="250"/>
        <v>2.6533119013307571</v>
      </c>
      <c r="CO91" s="18">
        <f t="shared" si="250"/>
        <v>3.0772525510458726</v>
      </c>
      <c r="CP91" s="18">
        <f t="shared" si="251"/>
        <v>2.4710453692987633</v>
      </c>
      <c r="CR91" s="18">
        <f t="shared" si="252"/>
        <v>2.9357448237350647</v>
      </c>
      <c r="CS91" s="18">
        <f t="shared" si="253"/>
        <v>2.1253512198501578</v>
      </c>
      <c r="CT91" s="18">
        <f t="shared" si="254"/>
        <v>4.4242450486080775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5.2374366236690451</v>
      </c>
      <c r="C92" s="18">
        <f t="shared" si="210"/>
        <v>14.843832460387762</v>
      </c>
      <c r="D92" s="18">
        <f t="shared" si="210"/>
        <v>3.1808404124884726</v>
      </c>
      <c r="E92" s="18">
        <f t="shared" si="210"/>
        <v>2.8978991083370875</v>
      </c>
      <c r="F92" s="18">
        <f t="shared" si="211"/>
        <v>3.6956417465057623</v>
      </c>
      <c r="H92" s="18">
        <f t="shared" si="212"/>
        <v>2.9921265624452298</v>
      </c>
      <c r="I92" s="18">
        <f t="shared" si="213"/>
        <v>3.2832314471731294</v>
      </c>
      <c r="J92" s="18">
        <f t="shared" si="214"/>
        <v>5.3317482196744814</v>
      </c>
      <c r="L92" t="str">
        <f t="shared" si="255"/>
        <v>35 Business and public service associate professionals</v>
      </c>
      <c r="M92" s="18">
        <f t="shared" si="215"/>
        <v>5.7221607461388047</v>
      </c>
      <c r="N92" s="18">
        <f t="shared" si="215"/>
        <v>7.0870065859259146</v>
      </c>
      <c r="O92" s="18">
        <f t="shared" si="215"/>
        <v>2.722364025834656</v>
      </c>
      <c r="P92" s="18">
        <f t="shared" si="215"/>
        <v>2.2276738606657798</v>
      </c>
      <c r="Q92" s="18">
        <f t="shared" si="216"/>
        <v>2.679598577775355</v>
      </c>
      <c r="S92" s="18">
        <f t="shared" si="217"/>
        <v>2.3923053111272852</v>
      </c>
      <c r="T92" s="18">
        <f t="shared" si="218"/>
        <v>3.1991034078986846</v>
      </c>
      <c r="U92" s="18">
        <f t="shared" si="219"/>
        <v>4.8313424413772843</v>
      </c>
      <c r="W92" t="str">
        <f t="shared" si="256"/>
        <v>35 Business and public service associate professionals</v>
      </c>
      <c r="X92" s="18">
        <f t="shared" si="220"/>
        <v>2.7124333590464511</v>
      </c>
      <c r="Y92" s="18">
        <f t="shared" si="220"/>
        <v>-0.16688614922708567</v>
      </c>
      <c r="Z92" s="18">
        <f t="shared" si="220"/>
        <v>0.5944295902273744</v>
      </c>
      <c r="AA92" s="18">
        <f t="shared" si="220"/>
        <v>0.79107053448155273</v>
      </c>
      <c r="AB92" s="18">
        <f t="shared" si="221"/>
        <v>0.66947499047331771</v>
      </c>
      <c r="AD92" s="18">
        <f t="shared" si="222"/>
        <v>0.7254808799419088</v>
      </c>
      <c r="AE92" s="18">
        <f t="shared" si="223"/>
        <v>2.8789133433575476</v>
      </c>
      <c r="AF92" s="18">
        <f t="shared" si="224"/>
        <v>3.3749653390893419</v>
      </c>
      <c r="AH92" t="str">
        <f t="shared" si="257"/>
        <v>35 Business and public service associate professionals</v>
      </c>
      <c r="AI92" s="18">
        <f t="shared" si="225"/>
        <v>2.8212885888135419</v>
      </c>
      <c r="AJ92" s="18">
        <f t="shared" si="225"/>
        <v>3.5829226194134423</v>
      </c>
      <c r="AK92" s="18">
        <f t="shared" si="225"/>
        <v>0.57518649994174886</v>
      </c>
      <c r="AL92" s="18">
        <f t="shared" si="225"/>
        <v>1.1772242334687988</v>
      </c>
      <c r="AM92" s="18">
        <f t="shared" si="226"/>
        <v>1.1371298930288987</v>
      </c>
      <c r="AO92" s="18">
        <f t="shared" si="227"/>
        <v>0.97614563209742489</v>
      </c>
      <c r="AP92" s="18">
        <f t="shared" si="228"/>
        <v>2.8174255384029401</v>
      </c>
      <c r="AQ92" s="18">
        <f t="shared" si="229"/>
        <v>3.4940972518713531</v>
      </c>
      <c r="AS92" t="str">
        <f t="shared" si="258"/>
        <v>35 Business and public service associate professionals</v>
      </c>
      <c r="AT92" s="18">
        <f t="shared" si="230"/>
        <v>2.7911086344566183</v>
      </c>
      <c r="AU92" s="18">
        <f t="shared" si="230"/>
        <v>2.3014778354831122</v>
      </c>
      <c r="AV92" s="18">
        <f t="shared" si="230"/>
        <v>0.25462767930015673</v>
      </c>
      <c r="AW92" s="18">
        <f t="shared" si="230"/>
        <v>1.12554437044321</v>
      </c>
      <c r="AX92" s="18">
        <f t="shared" si="231"/>
        <v>0.92547415155841417</v>
      </c>
      <c r="AZ92" s="18">
        <f t="shared" si="232"/>
        <v>0.83440140326411782</v>
      </c>
      <c r="BA92" s="18">
        <f t="shared" si="233"/>
        <v>2.7563970336271559</v>
      </c>
      <c r="BB92" s="18">
        <f t="shared" si="234"/>
        <v>3.3375852005911977</v>
      </c>
      <c r="BD92" t="str">
        <f t="shared" si="259"/>
        <v>35 Business and public service associate professionals</v>
      </c>
      <c r="BE92" s="18">
        <f t="shared" si="235"/>
        <v>-0.64571539613268447</v>
      </c>
      <c r="BF92" s="18">
        <f t="shared" si="235"/>
        <v>10.642734961128042</v>
      </c>
      <c r="BG92" s="18">
        <f t="shared" si="235"/>
        <v>-0.96929926147129031</v>
      </c>
      <c r="BH92" s="18">
        <f t="shared" si="235"/>
        <v>-0.10951125529183869</v>
      </c>
      <c r="BI92" s="18">
        <f t="shared" si="236"/>
        <v>0.25957203742617008</v>
      </c>
      <c r="BK92" s="18">
        <f t="shared" si="237"/>
        <v>-0.39693348519913574</v>
      </c>
      <c r="BL92" s="18">
        <f t="shared" si="238"/>
        <v>2.3149061425849604</v>
      </c>
      <c r="BM92" s="18">
        <f t="shared" si="239"/>
        <v>2.0291357148676248</v>
      </c>
      <c r="BO92" t="str">
        <f t="shared" si="260"/>
        <v>35 Business and public service associate professionals</v>
      </c>
      <c r="BP92" s="18">
        <f t="shared" si="240"/>
        <v>1.3636915511394676E-2</v>
      </c>
      <c r="BQ92" s="18">
        <f t="shared" si="240"/>
        <v>-3.4222515762207917</v>
      </c>
      <c r="BR92" s="18">
        <f t="shared" si="240"/>
        <v>-0.84038192341010509</v>
      </c>
      <c r="BS92" s="18">
        <f t="shared" si="240"/>
        <v>-1.4839169872288727</v>
      </c>
      <c r="BT92" s="18">
        <f t="shared" si="241"/>
        <v>-1.4057888770327764</v>
      </c>
      <c r="BV92" s="18">
        <f t="shared" si="242"/>
        <v>-1.2698706953451211</v>
      </c>
      <c r="BW92" s="18">
        <f t="shared" si="243"/>
        <v>2.0398939847946274</v>
      </c>
      <c r="BX92" s="18">
        <f t="shared" si="244"/>
        <v>1.1057690821145938</v>
      </c>
      <c r="BZ92" t="str">
        <f t="shared" si="261"/>
        <v>35 Business and public service associate professionals</v>
      </c>
      <c r="CA92" s="18">
        <f t="shared" si="245"/>
        <v>-1.5789398697037771</v>
      </c>
      <c r="CB92" s="18">
        <f t="shared" si="245"/>
        <v>-8.2545347048627029</v>
      </c>
      <c r="CC92" s="18">
        <f t="shared" si="245"/>
        <v>-1.5603538649191728</v>
      </c>
      <c r="CD92" s="18">
        <f t="shared" si="245"/>
        <v>-4.3895802295298108</v>
      </c>
      <c r="CE92" s="18">
        <f t="shared" si="246"/>
        <v>-3.7628080993678203</v>
      </c>
      <c r="CG92" s="18">
        <f t="shared" si="247"/>
        <v>-3.455657045320959</v>
      </c>
      <c r="CH92" s="18">
        <f t="shared" si="248"/>
        <v>1.6874742835913281</v>
      </c>
      <c r="CI92" s="18">
        <f t="shared" si="249"/>
        <v>-0.8833107798564388</v>
      </c>
      <c r="CK92" t="str">
        <f t="shared" si="262"/>
        <v>35 Business and public service associate professionals</v>
      </c>
      <c r="CL92" s="18">
        <f t="shared" si="250"/>
        <v>2.8447653905496528</v>
      </c>
      <c r="CM92" s="18">
        <f t="shared" si="250"/>
        <v>-3.7256063458890321E-2</v>
      </c>
      <c r="CN92" s="18">
        <f t="shared" si="250"/>
        <v>1.3593135505584941</v>
      </c>
      <c r="CO92" s="18">
        <f t="shared" si="250"/>
        <v>2.7642598530865037</v>
      </c>
      <c r="CP92" s="18">
        <f t="shared" si="251"/>
        <v>2.1465237123113212</v>
      </c>
      <c r="CR92" s="18">
        <f t="shared" si="252"/>
        <v>2.293793861122273</v>
      </c>
      <c r="CS92" s="18">
        <f t="shared" si="253"/>
        <v>1.9490933789553688</v>
      </c>
      <c r="CT92" s="18">
        <f t="shared" si="254"/>
        <v>3.7656898563461327</v>
      </c>
    </row>
    <row r="93" spans="1:98" x14ac:dyDescent="0.2">
      <c r="A93" t="str">
        <f t="shared" si="209"/>
        <v>41 Administrative occupations</v>
      </c>
      <c r="B93" s="18">
        <f t="shared" si="210"/>
        <v>3.6392367505948098</v>
      </c>
      <c r="C93" s="18">
        <f t="shared" si="210"/>
        <v>20.93426859719434</v>
      </c>
      <c r="D93" s="18">
        <f t="shared" si="210"/>
        <v>4.1061302753958584</v>
      </c>
      <c r="E93" s="18">
        <f t="shared" si="210"/>
        <v>3.3685211334721021</v>
      </c>
      <c r="F93" s="18">
        <f t="shared" si="211"/>
        <v>4.619675983894167</v>
      </c>
      <c r="H93" s="18">
        <f t="shared" si="212"/>
        <v>3.6138083354716688</v>
      </c>
      <c r="I93" s="18">
        <f t="shared" si="213"/>
        <v>3.7162750840672443</v>
      </c>
      <c r="J93" s="18">
        <f t="shared" si="214"/>
        <v>6.1033035766480115</v>
      </c>
      <c r="L93" t="str">
        <f t="shared" si="255"/>
        <v>41 Administrative occupations</v>
      </c>
      <c r="M93" s="18">
        <f t="shared" si="215"/>
        <v>5.0669890982003585</v>
      </c>
      <c r="N93" s="18">
        <f t="shared" si="215"/>
        <v>8.1663821756864596</v>
      </c>
      <c r="O93" s="18">
        <f t="shared" si="215"/>
        <v>4.5394669863205728</v>
      </c>
      <c r="P93" s="18">
        <f t="shared" si="215"/>
        <v>2.8521084390136897</v>
      </c>
      <c r="Q93" s="18">
        <f t="shared" si="216"/>
        <v>3.7024713748531335</v>
      </c>
      <c r="S93" s="18">
        <f t="shared" si="217"/>
        <v>3.4115132121378178</v>
      </c>
      <c r="T93" s="18">
        <f t="shared" si="218"/>
        <v>3.7419697472210078</v>
      </c>
      <c r="U93" s="18">
        <f t="shared" si="219"/>
        <v>5.9778678368713756</v>
      </c>
      <c r="W93" t="str">
        <f t="shared" si="256"/>
        <v>41 Administrative occupations</v>
      </c>
      <c r="X93" s="18">
        <f t="shared" si="220"/>
        <v>2.0183179285219177</v>
      </c>
      <c r="Y93" s="18">
        <f t="shared" si="220"/>
        <v>3.4908844581092557</v>
      </c>
      <c r="Z93" s="18">
        <f t="shared" si="220"/>
        <v>3.0022833294549134</v>
      </c>
      <c r="AA93" s="18">
        <f t="shared" si="220"/>
        <v>1.812190149778159</v>
      </c>
      <c r="AB93" s="18">
        <f t="shared" si="221"/>
        <v>2.287104490913916</v>
      </c>
      <c r="AD93" s="18">
        <f t="shared" si="222"/>
        <v>2.2073521561471354</v>
      </c>
      <c r="AE93" s="18">
        <f t="shared" si="223"/>
        <v>3.5118704441138737</v>
      </c>
      <c r="AF93" s="18">
        <f t="shared" si="224"/>
        <v>4.955429178172821</v>
      </c>
      <c r="AH93" t="str">
        <f t="shared" si="257"/>
        <v>41 Administrative occupations</v>
      </c>
      <c r="AI93" s="18">
        <f t="shared" si="225"/>
        <v>2.6332697261437943</v>
      </c>
      <c r="AJ93" s="18">
        <f t="shared" si="225"/>
        <v>5.6893859339134822</v>
      </c>
      <c r="AK93" s="18">
        <f t="shared" si="225"/>
        <v>2.4623088079777311</v>
      </c>
      <c r="AL93" s="18">
        <f t="shared" si="225"/>
        <v>1.6472284531446002</v>
      </c>
      <c r="AM93" s="18">
        <f t="shared" si="226"/>
        <v>2.1499050766107031</v>
      </c>
      <c r="AO93" s="18">
        <f t="shared" si="227"/>
        <v>1.9181989117549536</v>
      </c>
      <c r="AP93" s="18">
        <f t="shared" si="228"/>
        <v>3.558405218165972</v>
      </c>
      <c r="AQ93" s="18">
        <f t="shared" si="229"/>
        <v>4.7966759382671809</v>
      </c>
      <c r="AS93" t="str">
        <f t="shared" si="258"/>
        <v>41 Administrative occupations</v>
      </c>
      <c r="AT93" s="18">
        <f t="shared" si="230"/>
        <v>1.8740498767783054</v>
      </c>
      <c r="AU93" s="18">
        <f t="shared" si="230"/>
        <v>4.6738648064739596</v>
      </c>
      <c r="AV93" s="18">
        <f t="shared" si="230"/>
        <v>1.1038467941346219</v>
      </c>
      <c r="AW93" s="18">
        <f t="shared" si="230"/>
        <v>1.4554977183684592</v>
      </c>
      <c r="AX93" s="18">
        <f t="shared" si="231"/>
        <v>1.5434774886578628</v>
      </c>
      <c r="AZ93" s="18">
        <f t="shared" si="232"/>
        <v>1.338145055188833</v>
      </c>
      <c r="BA93" s="18">
        <f t="shared" si="233"/>
        <v>3.2257127338566782</v>
      </c>
      <c r="BB93" s="18">
        <f t="shared" si="234"/>
        <v>4.1134212853130236</v>
      </c>
      <c r="BD93" t="str">
        <f t="shared" si="259"/>
        <v>41 Administrative occupations</v>
      </c>
      <c r="BE93" s="18">
        <f t="shared" si="235"/>
        <v>-1.9939777683756765</v>
      </c>
      <c r="BF93" s="18">
        <f t="shared" si="235"/>
        <v>8.9199802218118851</v>
      </c>
      <c r="BG93" s="18">
        <f t="shared" si="235"/>
        <v>-0.98992774766986091</v>
      </c>
      <c r="BH93" s="18">
        <f t="shared" si="235"/>
        <v>-2.3535114114026312</v>
      </c>
      <c r="BI93" s="18">
        <f t="shared" si="236"/>
        <v>-1.257431118607355</v>
      </c>
      <c r="BK93" s="18">
        <f t="shared" si="237"/>
        <v>-1.9010830110895327</v>
      </c>
      <c r="BL93" s="18">
        <f t="shared" si="238"/>
        <v>2.4647279350701323</v>
      </c>
      <c r="BM93" s="18">
        <f t="shared" si="239"/>
        <v>1.1702412809224461</v>
      </c>
      <c r="BO93" t="str">
        <f t="shared" si="260"/>
        <v>41 Administrative occupations</v>
      </c>
      <c r="BP93" s="18">
        <f t="shared" si="240"/>
        <v>-2.9642792410927821</v>
      </c>
      <c r="BQ93" s="18">
        <f t="shared" si="240"/>
        <v>-0.14425678440277423</v>
      </c>
      <c r="BR93" s="18">
        <f t="shared" si="240"/>
        <v>-1.1573079841349809</v>
      </c>
      <c r="BS93" s="18">
        <f t="shared" si="240"/>
        <v>-3.9856619945418559</v>
      </c>
      <c r="BT93" s="18">
        <f t="shared" si="241"/>
        <v>-2.8727596205466943</v>
      </c>
      <c r="BV93" s="18">
        <f t="shared" si="242"/>
        <v>-3.0519861342235721</v>
      </c>
      <c r="BW93" s="18">
        <f t="shared" si="243"/>
        <v>2.0428089172894071</v>
      </c>
      <c r="BX93" s="18">
        <f t="shared" si="244"/>
        <v>-0.11732147278855631</v>
      </c>
      <c r="BZ93" t="str">
        <f t="shared" si="261"/>
        <v>41 Administrative occupations</v>
      </c>
      <c r="CA93" s="18">
        <f t="shared" si="245"/>
        <v>-2.978621117421143</v>
      </c>
      <c r="CB93" s="18">
        <f t="shared" si="245"/>
        <v>-14.617888148061308</v>
      </c>
      <c r="CC93" s="18">
        <f t="shared" si="245"/>
        <v>-5.5119131283421279</v>
      </c>
      <c r="CD93" s="18">
        <f t="shared" si="245"/>
        <v>-10.767352324227597</v>
      </c>
      <c r="CE93" s="18">
        <f t="shared" si="246"/>
        <v>-9.4073168150413657</v>
      </c>
      <c r="CG93" s="18">
        <f t="shared" si="247"/>
        <v>-9.0488478768315126</v>
      </c>
      <c r="CH93" s="18">
        <f t="shared" si="248"/>
        <v>1.3572551147435163</v>
      </c>
      <c r="CI93" s="18">
        <f t="shared" si="249"/>
        <v>-4.9742976954645357</v>
      </c>
      <c r="CK93" t="str">
        <f t="shared" si="262"/>
        <v>41 Administrative occupations</v>
      </c>
      <c r="CL93" s="18">
        <f t="shared" si="250"/>
        <v>1.760135072469815</v>
      </c>
      <c r="CM93" s="18">
        <f t="shared" si="250"/>
        <v>-6.3386924324826621</v>
      </c>
      <c r="CN93" s="18">
        <f t="shared" si="250"/>
        <v>-4.9692725746066309</v>
      </c>
      <c r="CO93" s="18">
        <f t="shared" si="250"/>
        <v>-2.742985766507644</v>
      </c>
      <c r="CP93" s="18">
        <f t="shared" si="251"/>
        <v>-3.6713190949521746</v>
      </c>
      <c r="CR93" s="18">
        <f t="shared" si="252"/>
        <v>-3.4908168728597366</v>
      </c>
      <c r="CS93" s="18">
        <f t="shared" si="253"/>
        <v>1.2142924171050229</v>
      </c>
      <c r="CT93" s="18">
        <f t="shared" si="254"/>
        <v>-1.5981454562058794</v>
      </c>
    </row>
    <row r="94" spans="1:98" x14ac:dyDescent="0.2">
      <c r="A94" t="str">
        <f t="shared" si="209"/>
        <v>42 Secretarial and related occupations</v>
      </c>
      <c r="B94" s="18">
        <f t="shared" si="210"/>
        <v>7.3356190994800841</v>
      </c>
      <c r="C94" s="18">
        <f t="shared" si="210"/>
        <v>0.5402949614200514</v>
      </c>
      <c r="D94" s="18">
        <f t="shared" si="210"/>
        <v>9.8810820914660766</v>
      </c>
      <c r="E94" s="18">
        <f t="shared" si="210"/>
        <v>6.5423219377006347</v>
      </c>
      <c r="F94" s="18">
        <f t="shared" si="211"/>
        <v>7.185496234367128</v>
      </c>
      <c r="H94" s="18">
        <f t="shared" si="212"/>
        <v>7.643814905851487</v>
      </c>
      <c r="I94" s="18">
        <f t="shared" si="213"/>
        <v>5.671075860411956</v>
      </c>
      <c r="J94" s="18">
        <f t="shared" si="214"/>
        <v>10.223203088566724</v>
      </c>
      <c r="L94" t="str">
        <f t="shared" si="255"/>
        <v>42 Secretarial and related occupations</v>
      </c>
      <c r="M94" s="18">
        <f t="shared" si="215"/>
        <v>3.6907824023266311</v>
      </c>
      <c r="N94" s="18">
        <f t="shared" si="215"/>
        <v>4.8436731056563431</v>
      </c>
      <c r="O94" s="18">
        <f t="shared" si="215"/>
        <v>6.60780001493535</v>
      </c>
      <c r="P94" s="18">
        <f t="shared" si="215"/>
        <v>2.0134776021157652</v>
      </c>
      <c r="Q94" s="18">
        <f t="shared" si="216"/>
        <v>3.6045708985780411</v>
      </c>
      <c r="S94" s="18">
        <f t="shared" si="217"/>
        <v>3.522486700623717</v>
      </c>
      <c r="T94" s="18">
        <f t="shared" si="218"/>
        <v>4.168781788329623</v>
      </c>
      <c r="U94" s="18">
        <f t="shared" si="219"/>
        <v>6.3726735614061836</v>
      </c>
      <c r="W94" t="str">
        <f t="shared" si="256"/>
        <v>42 Secretarial and related occupations</v>
      </c>
      <c r="X94" s="18">
        <f t="shared" si="220"/>
        <v>0.74696067056898574</v>
      </c>
      <c r="Y94" s="18">
        <f t="shared" si="220"/>
        <v>1.4526897515933168</v>
      </c>
      <c r="Z94" s="18">
        <f t="shared" si="220"/>
        <v>4.8655414540014652</v>
      </c>
      <c r="AA94" s="18">
        <f t="shared" si="220"/>
        <v>4.053676271618456</v>
      </c>
      <c r="AB94" s="18">
        <f t="shared" si="221"/>
        <v>4.1418088949485066</v>
      </c>
      <c r="AD94" s="18">
        <f t="shared" si="222"/>
        <v>4.3235972039615378</v>
      </c>
      <c r="AE94" s="18">
        <f t="shared" si="223"/>
        <v>4.2432127623385218</v>
      </c>
      <c r="AF94" s="18">
        <f t="shared" si="224"/>
        <v>6.9818430881064986</v>
      </c>
      <c r="AH94" t="str">
        <f t="shared" si="257"/>
        <v>42 Secretarial and related occupations</v>
      </c>
      <c r="AI94" s="18">
        <f t="shared" si="225"/>
        <v>0.77361023748117042</v>
      </c>
      <c r="AJ94" s="18">
        <f t="shared" si="225"/>
        <v>3.2773806041858311</v>
      </c>
      <c r="AK94" s="18">
        <f t="shared" si="225"/>
        <v>3.019189785569476</v>
      </c>
      <c r="AL94" s="18">
        <f t="shared" si="225"/>
        <v>1.4735603435651168</v>
      </c>
      <c r="AM94" s="18">
        <f t="shared" si="226"/>
        <v>2.06640143302812</v>
      </c>
      <c r="AO94" s="18">
        <f t="shared" si="227"/>
        <v>1.9861762059016463</v>
      </c>
      <c r="AP94" s="18">
        <f t="shared" si="228"/>
        <v>3.6444738630037721</v>
      </c>
      <c r="AQ94" s="18">
        <f t="shared" si="229"/>
        <v>4.9152752735593497</v>
      </c>
      <c r="AS94" t="str">
        <f t="shared" si="258"/>
        <v>42 Secretarial and related occupations</v>
      </c>
      <c r="AT94" s="18">
        <f t="shared" si="230"/>
        <v>-0.2448172130303683</v>
      </c>
      <c r="AU94" s="18">
        <f t="shared" si="230"/>
        <v>3.2656817311134789</v>
      </c>
      <c r="AV94" s="18">
        <f t="shared" si="230"/>
        <v>2.5853316126746906</v>
      </c>
      <c r="AW94" s="18">
        <f t="shared" si="230"/>
        <v>0.11410012161738869</v>
      </c>
      <c r="AX94" s="18">
        <f t="shared" si="231"/>
        <v>1.0755066366276544</v>
      </c>
      <c r="AZ94" s="18">
        <f t="shared" si="232"/>
        <v>0.93115759096871198</v>
      </c>
      <c r="BA94" s="18">
        <f t="shared" si="233"/>
        <v>3.3432028120832458</v>
      </c>
      <c r="BB94" s="18">
        <f t="shared" si="234"/>
        <v>3.9454828719521995</v>
      </c>
      <c r="BD94" t="str">
        <f t="shared" si="259"/>
        <v>42 Secretarial and related occupations</v>
      </c>
      <c r="BE94" s="18">
        <f t="shared" si="235"/>
        <v>-2.978420555765271</v>
      </c>
      <c r="BF94" s="18">
        <f t="shared" si="235"/>
        <v>4.2057284652178728</v>
      </c>
      <c r="BG94" s="18">
        <f t="shared" si="235"/>
        <v>-1.617056679867912</v>
      </c>
      <c r="BH94" s="18">
        <f t="shared" si="235"/>
        <v>-15.131312971816946</v>
      </c>
      <c r="BI94" s="18">
        <f t="shared" si="236"/>
        <v>-9.9729866267866623</v>
      </c>
      <c r="BK94" s="18">
        <f t="shared" si="237"/>
        <v>-10.846528347866958</v>
      </c>
      <c r="BL94" s="18">
        <f t="shared" si="238"/>
        <v>1.9345693189421809</v>
      </c>
      <c r="BM94" s="18">
        <f t="shared" si="239"/>
        <v>-4.3690434551624797</v>
      </c>
      <c r="BO94" t="str">
        <f t="shared" si="260"/>
        <v>42 Secretarial and related occupations</v>
      </c>
      <c r="BP94" s="18">
        <f t="shared" si="240"/>
        <v>-6.7868588544811148</v>
      </c>
      <c r="BQ94" s="18">
        <f t="shared" si="240"/>
        <v>-2.8919018053820356</v>
      </c>
      <c r="BR94" s="18">
        <f t="shared" si="240"/>
        <v>-6.1234344984366977</v>
      </c>
      <c r="BS94" s="18">
        <f t="shared" si="240"/>
        <v>-14.986096778069014</v>
      </c>
      <c r="BT94" s="18">
        <f t="shared" si="241"/>
        <v>-11.578310088134025</v>
      </c>
      <c r="BV94" s="18">
        <f t="shared" si="242"/>
        <v>-12.128973123709585</v>
      </c>
      <c r="BW94" s="18">
        <f t="shared" si="243"/>
        <v>1.4448165373921462</v>
      </c>
      <c r="BX94" s="18">
        <f t="shared" si="244"/>
        <v>-6.1838768613599271</v>
      </c>
      <c r="BZ94" t="str">
        <f t="shared" si="261"/>
        <v>42 Secretarial and related occupations</v>
      </c>
      <c r="CA94" s="18">
        <f t="shared" si="245"/>
        <v>-2.8092570854486909</v>
      </c>
      <c r="CB94" s="18">
        <f t="shared" si="245"/>
        <v>-18.471146487783674</v>
      </c>
      <c r="CC94" s="18">
        <f t="shared" si="245"/>
        <v>-15.490377847281634</v>
      </c>
      <c r="CD94" s="18">
        <f t="shared" si="245"/>
        <v>-18.468990406654218</v>
      </c>
      <c r="CE94" s="18">
        <f t="shared" si="246"/>
        <v>-17.549765332734836</v>
      </c>
      <c r="CG94" s="18">
        <f t="shared" si="247"/>
        <v>-17.487970984348024</v>
      </c>
      <c r="CH94" s="18">
        <f t="shared" si="248"/>
        <v>0.99114513670346405</v>
      </c>
      <c r="CI94" s="18">
        <f t="shared" si="249"/>
        <v>-9.7290365153076213</v>
      </c>
      <c r="CK94" t="str">
        <f t="shared" si="262"/>
        <v>42 Secretarial and related occupations</v>
      </c>
      <c r="CL94" s="18">
        <f t="shared" si="250"/>
        <v>2.2230613373676045</v>
      </c>
      <c r="CM94" s="18">
        <f t="shared" si="250"/>
        <v>-6.1321931365136191</v>
      </c>
      <c r="CN94" s="18">
        <f t="shared" si="250"/>
        <v>-4.7960868223882684</v>
      </c>
      <c r="CO94" s="18">
        <f t="shared" si="250"/>
        <v>-5.3249168852641526</v>
      </c>
      <c r="CP94" s="18">
        <f t="shared" si="251"/>
        <v>-5.2107196150419703</v>
      </c>
      <c r="CR94" s="18">
        <f t="shared" si="252"/>
        <v>-5.1489673946204189</v>
      </c>
      <c r="CS94" s="18">
        <f t="shared" si="253"/>
        <v>1.436069101365689</v>
      </c>
      <c r="CT94" s="18">
        <f t="shared" si="254"/>
        <v>-2.4341349204835994</v>
      </c>
    </row>
    <row r="95" spans="1:98" x14ac:dyDescent="0.2">
      <c r="A95" t="str">
        <f t="shared" si="209"/>
        <v>51 Skilled agricultural and related trades</v>
      </c>
      <c r="B95" s="18">
        <f t="shared" si="210"/>
        <v>6.4915422654824528</v>
      </c>
      <c r="C95" s="18">
        <f t="shared" si="210"/>
        <v>-7.3007707259870163</v>
      </c>
      <c r="D95" s="18">
        <f t="shared" si="210"/>
        <v>3.6341789515440981</v>
      </c>
      <c r="E95" s="18">
        <f t="shared" si="210"/>
        <v>2.3739291192900636</v>
      </c>
      <c r="F95" s="18">
        <f t="shared" si="211"/>
        <v>2.1304642504159865</v>
      </c>
      <c r="H95" s="18">
        <f t="shared" si="212"/>
        <v>2.7923003114776579</v>
      </c>
      <c r="I95" s="18">
        <f t="shared" si="213"/>
        <v>4.4131297414353288</v>
      </c>
      <c r="J95" s="18">
        <f t="shared" si="214"/>
        <v>6.0769645405367889</v>
      </c>
      <c r="L95" t="str">
        <f t="shared" si="255"/>
        <v>51 Skilled agricultural and related trades</v>
      </c>
      <c r="M95" s="18">
        <f t="shared" si="215"/>
        <v>7.1539602084375487</v>
      </c>
      <c r="N95" s="18">
        <f t="shared" si="215"/>
        <v>-24.597717814122976</v>
      </c>
      <c r="O95" s="18">
        <f t="shared" si="215"/>
        <v>1.1869184414635026</v>
      </c>
      <c r="P95" s="18">
        <f t="shared" si="215"/>
        <v>2.8906539014854404</v>
      </c>
      <c r="Q95" s="18">
        <f t="shared" si="216"/>
        <v>0.38593095310650583</v>
      </c>
      <c r="S95" s="18">
        <f t="shared" si="217"/>
        <v>2.3195782957972755</v>
      </c>
      <c r="T95" s="18">
        <f t="shared" si="218"/>
        <v>3.5032243837761934</v>
      </c>
      <c r="U95" s="18">
        <f t="shared" si="219"/>
        <v>5.0259821261913862</v>
      </c>
      <c r="W95" t="str">
        <f t="shared" si="256"/>
        <v>51 Skilled agricultural and related trades</v>
      </c>
      <c r="X95" s="18">
        <f t="shared" si="220"/>
        <v>4.2077696809179166</v>
      </c>
      <c r="Y95" s="18">
        <f t="shared" si="220"/>
        <v>-8.5318029210842301</v>
      </c>
      <c r="Z95" s="18">
        <f t="shared" si="220"/>
        <v>2.4217905669857487</v>
      </c>
      <c r="AA95" s="18">
        <f t="shared" si="220"/>
        <v>3.6427326957319206</v>
      </c>
      <c r="AB95" s="18">
        <f t="shared" si="221"/>
        <v>2.4563265580029858</v>
      </c>
      <c r="AD95" s="18">
        <f t="shared" si="222"/>
        <v>3.2341433264171826</v>
      </c>
      <c r="AE95" s="18">
        <f t="shared" si="223"/>
        <v>4.247149250663762</v>
      </c>
      <c r="AF95" s="18">
        <f t="shared" si="224"/>
        <v>6.2368911501589075</v>
      </c>
      <c r="AH95" t="str">
        <f t="shared" si="257"/>
        <v>51 Skilled agricultural and related trades</v>
      </c>
      <c r="AI95" s="18">
        <f t="shared" si="225"/>
        <v>5.9530931103663365</v>
      </c>
      <c r="AJ95" s="18">
        <f t="shared" si="225"/>
        <v>-24.500055935039946</v>
      </c>
      <c r="AK95" s="18">
        <f t="shared" si="225"/>
        <v>1.0002333167276944</v>
      </c>
      <c r="AL95" s="18">
        <f t="shared" si="225"/>
        <v>2.643355496908506</v>
      </c>
      <c r="AM95" s="18">
        <f t="shared" si="226"/>
        <v>0.18534148833362352</v>
      </c>
      <c r="AO95" s="18">
        <f t="shared" si="227"/>
        <v>2.0926992515260423</v>
      </c>
      <c r="AP95" s="18">
        <f t="shared" si="228"/>
        <v>4.0979572189592695</v>
      </c>
      <c r="AQ95" s="18">
        <f t="shared" si="229"/>
        <v>5.3678279862723333</v>
      </c>
      <c r="AS95" t="str">
        <f t="shared" si="258"/>
        <v>51 Skilled agricultural and related trades</v>
      </c>
      <c r="AT95" s="18">
        <f t="shared" si="230"/>
        <v>9.402874910722602</v>
      </c>
      <c r="AU95" s="18">
        <f t="shared" si="230"/>
        <v>-26.56645202961414</v>
      </c>
      <c r="AV95" s="18">
        <f t="shared" si="230"/>
        <v>0.1407715961085243</v>
      </c>
      <c r="AW95" s="18">
        <f t="shared" si="230"/>
        <v>2.8967105824613482</v>
      </c>
      <c r="AX95" s="18">
        <f t="shared" si="231"/>
        <v>-0.10120360180673194</v>
      </c>
      <c r="AZ95" s="18">
        <f t="shared" si="232"/>
        <v>1.9697384581054633</v>
      </c>
      <c r="BA95" s="18">
        <f t="shared" si="233"/>
        <v>3.7020362942395968</v>
      </c>
      <c r="BB95" s="18">
        <f t="shared" si="234"/>
        <v>4.9528581103287506</v>
      </c>
      <c r="BD95" t="str">
        <f t="shared" si="259"/>
        <v>51 Skilled agricultural and related trades</v>
      </c>
      <c r="BE95" s="18">
        <f t="shared" si="235"/>
        <v>0.73524945270466713</v>
      </c>
      <c r="BF95" s="18">
        <f t="shared" si="235"/>
        <v>-20.252559431699456</v>
      </c>
      <c r="BG95" s="18">
        <f t="shared" si="235"/>
        <v>-1.539713168471013</v>
      </c>
      <c r="BH95" s="18">
        <f t="shared" si="235"/>
        <v>7.277047505613865E-2</v>
      </c>
      <c r="BI95" s="18">
        <f t="shared" si="236"/>
        <v>-1.8367696243172027</v>
      </c>
      <c r="BK95" s="18">
        <f t="shared" si="237"/>
        <v>-0.4676370995614576</v>
      </c>
      <c r="BL95" s="18">
        <f t="shared" si="238"/>
        <v>2.7475824198644805</v>
      </c>
      <c r="BM95" s="18">
        <f t="shared" si="239"/>
        <v>2.4311477264555181</v>
      </c>
      <c r="BO95" t="str">
        <f t="shared" si="260"/>
        <v>51 Skilled agricultural and related trades</v>
      </c>
      <c r="BP95" s="18">
        <f t="shared" si="240"/>
        <v>3.5910431204634774</v>
      </c>
      <c r="BQ95" s="18">
        <f t="shared" si="240"/>
        <v>-31.435237787211044</v>
      </c>
      <c r="BR95" s="18">
        <f t="shared" si="240"/>
        <v>-2.4524355475086246E-2</v>
      </c>
      <c r="BS95" s="18">
        <f t="shared" si="240"/>
        <v>0.14327632427140191</v>
      </c>
      <c r="BT95" s="18">
        <f t="shared" si="241"/>
        <v>-2.2511525245206165</v>
      </c>
      <c r="BV95" s="18">
        <f t="shared" si="242"/>
        <v>8.7311494371022924E-2</v>
      </c>
      <c r="BW95" s="18">
        <f t="shared" si="243"/>
        <v>2.8558877788630976</v>
      </c>
      <c r="BX95" s="18">
        <f t="shared" si="244"/>
        <v>2.9148773334044753</v>
      </c>
      <c r="BZ95" t="str">
        <f t="shared" si="261"/>
        <v>51 Skilled agricultural and related trades</v>
      </c>
      <c r="CA95" s="18">
        <f t="shared" si="245"/>
        <v>-0.46429965917350602</v>
      </c>
      <c r="CB95" s="18">
        <f t="shared" si="245"/>
        <v>-22.157687668176784</v>
      </c>
      <c r="CC95" s="18">
        <f t="shared" si="245"/>
        <v>-0.80540769050256866</v>
      </c>
      <c r="CD95" s="18">
        <f t="shared" si="245"/>
        <v>1.0515398440395174</v>
      </c>
      <c r="CE95" s="18">
        <f t="shared" si="246"/>
        <v>-1.1577058573898125</v>
      </c>
      <c r="CG95" s="18">
        <f t="shared" si="247"/>
        <v>0.42872661997372941</v>
      </c>
      <c r="CH95" s="18">
        <f t="shared" si="248"/>
        <v>2.5172900892405536</v>
      </c>
      <c r="CI95" s="18">
        <f t="shared" si="249"/>
        <v>2.8227954019006685</v>
      </c>
      <c r="CK95" t="str">
        <f t="shared" si="262"/>
        <v>51 Skilled agricultural and related trades</v>
      </c>
      <c r="CL95" s="18">
        <f t="shared" si="250"/>
        <v>7.1406418187710985</v>
      </c>
      <c r="CM95" s="18">
        <f t="shared" si="250"/>
        <v>-39.777151331289474</v>
      </c>
      <c r="CN95" s="18">
        <f t="shared" si="250"/>
        <v>0.64848878489376371</v>
      </c>
      <c r="CO95" s="18">
        <f t="shared" si="250"/>
        <v>-5.2316469391981979</v>
      </c>
      <c r="CP95" s="18">
        <f t="shared" si="251"/>
        <v>-6.1299752279913129</v>
      </c>
      <c r="CR95" s="18">
        <f t="shared" si="252"/>
        <v>-3.3107982035686101</v>
      </c>
      <c r="CS95" s="18">
        <f t="shared" si="253"/>
        <v>1.6276660994459125</v>
      </c>
      <c r="CT95" s="18">
        <f t="shared" si="254"/>
        <v>-0.86726735275867162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3.5990783404163285</v>
      </c>
      <c r="C96" s="18">
        <f t="shared" si="210"/>
        <v>7.8083031627894206</v>
      </c>
      <c r="D96" s="18">
        <f t="shared" si="210"/>
        <v>0.92623763653922886</v>
      </c>
      <c r="E96" s="18">
        <f t="shared" si="210"/>
        <v>2.9182748268583802</v>
      </c>
      <c r="F96" s="18">
        <f t="shared" si="211"/>
        <v>2.5887765168642662</v>
      </c>
      <c r="H96" s="18">
        <f t="shared" si="212"/>
        <v>2.2499316570896211</v>
      </c>
      <c r="I96" s="18">
        <f t="shared" si="213"/>
        <v>2.8371382442774706</v>
      </c>
      <c r="J96" s="18">
        <f t="shared" si="214"/>
        <v>4.4361277362310991</v>
      </c>
      <c r="L96" t="str">
        <f t="shared" si="255"/>
        <v>52 Skilled metal, electrical and electronic trades</v>
      </c>
      <c r="M96" s="18">
        <f t="shared" si="215"/>
        <v>5.7125039920797205</v>
      </c>
      <c r="N96" s="18">
        <f t="shared" si="215"/>
        <v>-8.7027412920030915</v>
      </c>
      <c r="O96" s="18">
        <f t="shared" si="215"/>
        <v>5.9312595394035661</v>
      </c>
      <c r="P96" s="18">
        <f t="shared" si="215"/>
        <v>4.8473454453636045</v>
      </c>
      <c r="Q96" s="18">
        <f t="shared" si="216"/>
        <v>4.2790463315170335</v>
      </c>
      <c r="S96" s="18">
        <f t="shared" si="217"/>
        <v>5.207412186706506</v>
      </c>
      <c r="T96" s="18">
        <f t="shared" si="218"/>
        <v>3.8998765589997486</v>
      </c>
      <c r="U96" s="18">
        <f t="shared" si="219"/>
        <v>7.3966594386751572</v>
      </c>
      <c r="W96" t="str">
        <f t="shared" si="256"/>
        <v>52 Skilled metal, electrical and electronic trades</v>
      </c>
      <c r="X96" s="18">
        <f t="shared" si="220"/>
        <v>4.1344725354415468</v>
      </c>
      <c r="Y96" s="18">
        <f t="shared" si="220"/>
        <v>-17.920444223544052</v>
      </c>
      <c r="Z96" s="18">
        <f t="shared" si="220"/>
        <v>2.6948732222355165</v>
      </c>
      <c r="AA96" s="18">
        <f t="shared" si="220"/>
        <v>2.1280819758298986</v>
      </c>
      <c r="AB96" s="18">
        <f t="shared" si="221"/>
        <v>0.91701836021731431</v>
      </c>
      <c r="AD96" s="18">
        <f t="shared" si="222"/>
        <v>2.3166639557664848</v>
      </c>
      <c r="AE96" s="18">
        <f t="shared" si="223"/>
        <v>3.2330143611632334</v>
      </c>
      <c r="AF96" s="18">
        <f t="shared" si="224"/>
        <v>4.8044564315457672</v>
      </c>
      <c r="AH96" t="str">
        <f t="shared" si="257"/>
        <v>52 Skilled metal, electrical and electronic trades</v>
      </c>
      <c r="AI96" s="18">
        <f t="shared" si="225"/>
        <v>5.0679089936336519</v>
      </c>
      <c r="AJ96" s="18">
        <f t="shared" si="225"/>
        <v>-15.0655731981988</v>
      </c>
      <c r="AK96" s="18">
        <f t="shared" si="225"/>
        <v>1.8190231145274849</v>
      </c>
      <c r="AL96" s="18">
        <f t="shared" si="225"/>
        <v>2.2941622168180409</v>
      </c>
      <c r="AM96" s="18">
        <f t="shared" si="226"/>
        <v>0.96504787149598314</v>
      </c>
      <c r="AO96" s="18">
        <f t="shared" si="227"/>
        <v>2.1355366656675034</v>
      </c>
      <c r="AP96" s="18">
        <f t="shared" si="228"/>
        <v>2.9456942467504632</v>
      </c>
      <c r="AQ96" s="18">
        <f t="shared" si="229"/>
        <v>4.4398353938373436</v>
      </c>
      <c r="AS96" t="str">
        <f t="shared" si="258"/>
        <v>52 Skilled metal, electrical and electronic trades</v>
      </c>
      <c r="AT96" s="18">
        <f t="shared" si="230"/>
        <v>4.0394000733143143</v>
      </c>
      <c r="AU96" s="18">
        <f t="shared" si="230"/>
        <v>-11.84953431651634</v>
      </c>
      <c r="AV96" s="18">
        <f t="shared" si="230"/>
        <v>0.47098325048653411</v>
      </c>
      <c r="AW96" s="18">
        <f t="shared" si="230"/>
        <v>1.7527006817195101</v>
      </c>
      <c r="AX96" s="18">
        <f t="shared" si="231"/>
        <v>0.44549368901309894</v>
      </c>
      <c r="AZ96" s="18">
        <f t="shared" si="232"/>
        <v>1.323654986608469</v>
      </c>
      <c r="BA96" s="18">
        <f t="shared" si="233"/>
        <v>2.7632943188002468</v>
      </c>
      <c r="BB96" s="18">
        <f t="shared" si="234"/>
        <v>3.6943384593054684</v>
      </c>
      <c r="BD96" t="str">
        <f t="shared" si="259"/>
        <v>52 Skilled metal, electrical and electronic trades</v>
      </c>
      <c r="BE96" s="18">
        <f t="shared" si="235"/>
        <v>7.3619913412503735E-2</v>
      </c>
      <c r="BF96" s="18">
        <f t="shared" si="235"/>
        <v>-6.5153709034921015</v>
      </c>
      <c r="BG96" s="18">
        <f t="shared" si="235"/>
        <v>-0.524266200410195</v>
      </c>
      <c r="BH96" s="18">
        <f t="shared" si="235"/>
        <v>-0.46087361039115482</v>
      </c>
      <c r="BI96" s="18">
        <f t="shared" si="236"/>
        <v>-0.87024942574066566</v>
      </c>
      <c r="BK96" s="18">
        <f t="shared" si="237"/>
        <v>-0.48200896112640113</v>
      </c>
      <c r="BL96" s="18">
        <f t="shared" si="238"/>
        <v>1.935702453430177</v>
      </c>
      <c r="BM96" s="18">
        <f t="shared" si="239"/>
        <v>1.5703122319952856</v>
      </c>
      <c r="BO96" t="str">
        <f t="shared" si="260"/>
        <v>52 Skilled metal, electrical and electronic trades</v>
      </c>
      <c r="BP96" s="18">
        <f t="shared" si="240"/>
        <v>2.9042135091633225</v>
      </c>
      <c r="BQ96" s="18">
        <f t="shared" si="240"/>
        <v>-20.099544400237136</v>
      </c>
      <c r="BR96" s="18">
        <f t="shared" si="240"/>
        <v>-0.34911059076613293</v>
      </c>
      <c r="BS96" s="18">
        <f t="shared" si="240"/>
        <v>-1.4000992549576652</v>
      </c>
      <c r="BT96" s="18">
        <f t="shared" si="241"/>
        <v>-2.3645582420823263</v>
      </c>
      <c r="BV96" s="18">
        <f t="shared" si="242"/>
        <v>-1.0510071167065038</v>
      </c>
      <c r="BW96" s="18">
        <f t="shared" si="243"/>
        <v>1.9722474461697503</v>
      </c>
      <c r="BX96" s="18">
        <f t="shared" si="244"/>
        <v>1.1880648597689225</v>
      </c>
      <c r="BZ96" t="str">
        <f t="shared" si="261"/>
        <v>52 Skilled metal, electrical and electronic trades</v>
      </c>
      <c r="CA96" s="18">
        <f t="shared" si="245"/>
        <v>-3.092733889155963</v>
      </c>
      <c r="CB96" s="18">
        <f t="shared" si="245"/>
        <v>-17.292541644897074</v>
      </c>
      <c r="CC96" s="18">
        <f t="shared" si="245"/>
        <v>-6.6135292701585691E-2</v>
      </c>
      <c r="CD96" s="18">
        <f t="shared" si="245"/>
        <v>-5.3143233167223354</v>
      </c>
      <c r="CE96" s="18">
        <f t="shared" si="246"/>
        <v>-4.5151576976912855</v>
      </c>
      <c r="CG96" s="18">
        <f t="shared" si="247"/>
        <v>-3.5962889091106898</v>
      </c>
      <c r="CH96" s="18">
        <f t="shared" si="248"/>
        <v>1.7958919429758025</v>
      </c>
      <c r="CI96" s="18">
        <f t="shared" si="249"/>
        <v>-0.8235710299477117</v>
      </c>
      <c r="CK96" t="str">
        <f t="shared" si="262"/>
        <v>52 Skilled metal, electrical and electronic trades</v>
      </c>
      <c r="CL96" s="18">
        <f t="shared" si="250"/>
        <v>3.9322872446931667</v>
      </c>
      <c r="CM96" s="18">
        <f t="shared" si="250"/>
        <v>-21.574779108975395</v>
      </c>
      <c r="CN96" s="18">
        <f t="shared" si="250"/>
        <v>2.1080061289372676</v>
      </c>
      <c r="CO96" s="18">
        <f t="shared" si="250"/>
        <v>-3.1656150262719729</v>
      </c>
      <c r="CP96" s="18">
        <f t="shared" si="251"/>
        <v>-2.8364956992475654</v>
      </c>
      <c r="CR96" s="18">
        <f t="shared" si="252"/>
        <v>-1.4387209101994203</v>
      </c>
      <c r="CS96" s="18">
        <f t="shared" si="253"/>
        <v>1.7019199595118994</v>
      </c>
      <c r="CT96" s="18">
        <f t="shared" si="254"/>
        <v>0.59270709917222941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-7.8886728135807882</v>
      </c>
      <c r="C97" s="18">
        <f t="shared" si="210"/>
        <v>-11.672882628854886</v>
      </c>
      <c r="D97" s="18">
        <f t="shared" si="210"/>
        <v>7.3147166511390971</v>
      </c>
      <c r="E97" s="18">
        <f t="shared" si="210"/>
        <v>0.64609022295836205</v>
      </c>
      <c r="F97" s="18">
        <f t="shared" si="211"/>
        <v>1.8497512040536179</v>
      </c>
      <c r="H97" s="18">
        <f t="shared" si="212"/>
        <v>2.8216021780985701</v>
      </c>
      <c r="I97" s="18">
        <f t="shared" si="213"/>
        <v>3.4256556459374643</v>
      </c>
      <c r="J97" s="18">
        <f t="shared" si="214"/>
        <v>5.3178923910687237</v>
      </c>
      <c r="L97" t="str">
        <f t="shared" si="255"/>
        <v>53 Skilled construction and building trades</v>
      </c>
      <c r="M97" s="18">
        <f t="shared" si="215"/>
        <v>3.0106864206896011</v>
      </c>
      <c r="N97" s="18">
        <f t="shared" si="215"/>
        <v>-1.5597852470043527</v>
      </c>
      <c r="O97" s="18">
        <f t="shared" si="215"/>
        <v>2.2188392258238654</v>
      </c>
      <c r="P97" s="18">
        <f t="shared" si="215"/>
        <v>1.7741455023293717</v>
      </c>
      <c r="Q97" s="18">
        <f t="shared" si="216"/>
        <v>1.7009758823417043</v>
      </c>
      <c r="S97" s="18">
        <f t="shared" si="217"/>
        <v>1.9221613713249486</v>
      </c>
      <c r="T97" s="18">
        <f t="shared" si="218"/>
        <v>3.153628941930986</v>
      </c>
      <c r="U97" s="18">
        <f t="shared" si="219"/>
        <v>4.4583141763184342</v>
      </c>
      <c r="W97" t="str">
        <f t="shared" si="256"/>
        <v>53 Skilled construction and building trades</v>
      </c>
      <c r="X97" s="18">
        <f t="shared" si="220"/>
        <v>0.58538472472637881</v>
      </c>
      <c r="Y97" s="18">
        <f t="shared" si="220"/>
        <v>-11.438935300942688</v>
      </c>
      <c r="Z97" s="18">
        <f t="shared" si="220"/>
        <v>1.6797437106509161</v>
      </c>
      <c r="AA97" s="18">
        <f t="shared" si="220"/>
        <v>0.7564815823719595</v>
      </c>
      <c r="AB97" s="18">
        <f t="shared" si="221"/>
        <v>0.23261505077720734</v>
      </c>
      <c r="AD97" s="18">
        <f t="shared" si="222"/>
        <v>1.0633003669754837</v>
      </c>
      <c r="AE97" s="18">
        <f t="shared" si="223"/>
        <v>3.1287950201524639</v>
      </c>
      <c r="AF97" s="18">
        <f t="shared" si="224"/>
        <v>3.8382300530521274</v>
      </c>
      <c r="AH97" t="str">
        <f t="shared" si="257"/>
        <v>53 Skilled construction and building trades</v>
      </c>
      <c r="AI97" s="18">
        <f t="shared" si="225"/>
        <v>4.329085263204191</v>
      </c>
      <c r="AJ97" s="18">
        <f t="shared" si="225"/>
        <v>-13.034565947031373</v>
      </c>
      <c r="AK97" s="18">
        <f t="shared" si="225"/>
        <v>1.8117076556580347</v>
      </c>
      <c r="AL97" s="18">
        <f t="shared" si="225"/>
        <v>1.1548105316439017</v>
      </c>
      <c r="AM97" s="18">
        <f t="shared" si="226"/>
        <v>0.40666516445895251</v>
      </c>
      <c r="AO97" s="18">
        <f t="shared" si="227"/>
        <v>1.3733039561408367</v>
      </c>
      <c r="AP97" s="18">
        <f t="shared" si="228"/>
        <v>3.4058911735298514</v>
      </c>
      <c r="AQ97" s="18">
        <f t="shared" si="229"/>
        <v>4.2970712949220946</v>
      </c>
      <c r="AS97" t="str">
        <f t="shared" si="258"/>
        <v>53 Skilled construction and building trades</v>
      </c>
      <c r="AT97" s="18">
        <f t="shared" si="230"/>
        <v>0.17632329854551099</v>
      </c>
      <c r="AU97" s="18">
        <f t="shared" si="230"/>
        <v>-5.7225278646415578</v>
      </c>
      <c r="AV97" s="18">
        <f t="shared" si="230"/>
        <v>1.9074378190384822</v>
      </c>
      <c r="AW97" s="18">
        <f t="shared" si="230"/>
        <v>0.15210257558142537</v>
      </c>
      <c r="AX97" s="18">
        <f t="shared" si="231"/>
        <v>0.31765656095401607</v>
      </c>
      <c r="AZ97" s="18">
        <f t="shared" si="232"/>
        <v>0.73382886598589714</v>
      </c>
      <c r="BA97" s="18">
        <f t="shared" si="233"/>
        <v>3.2189585041488167</v>
      </c>
      <c r="BB97" s="18">
        <f t="shared" si="234"/>
        <v>3.6989299249835961</v>
      </c>
      <c r="BD97" t="str">
        <f t="shared" si="259"/>
        <v>53 Skilled construction and building trades</v>
      </c>
      <c r="BE97" s="18">
        <f t="shared" si="235"/>
        <v>-3.3978801260554414</v>
      </c>
      <c r="BF97" s="18">
        <f t="shared" si="235"/>
        <v>-4.4899289581897595</v>
      </c>
      <c r="BG97" s="18">
        <f t="shared" si="235"/>
        <v>-1.2605194112038864</v>
      </c>
      <c r="BH97" s="18">
        <f t="shared" si="235"/>
        <v>-1.753528054900555</v>
      </c>
      <c r="BI97" s="18">
        <f t="shared" si="236"/>
        <v>-1.773298087596642</v>
      </c>
      <c r="BK97" s="18">
        <f t="shared" si="237"/>
        <v>-1.5894659606450312</v>
      </c>
      <c r="BL97" s="18">
        <f t="shared" si="238"/>
        <v>1.9462636343500872</v>
      </c>
      <c r="BM97" s="18">
        <f t="shared" si="239"/>
        <v>0.76819258317906147</v>
      </c>
      <c r="BO97" t="str">
        <f t="shared" si="260"/>
        <v>53 Skilled construction and building trades</v>
      </c>
      <c r="BP97" s="18">
        <f t="shared" si="240"/>
        <v>2.3560894993952752</v>
      </c>
      <c r="BQ97" s="18">
        <f t="shared" si="240"/>
        <v>-17.039306783039908</v>
      </c>
      <c r="BR97" s="18">
        <f t="shared" si="240"/>
        <v>1.0525787705409462</v>
      </c>
      <c r="BS97" s="18">
        <f t="shared" si="240"/>
        <v>-0.51607411042667861</v>
      </c>
      <c r="BT97" s="18">
        <f t="shared" si="241"/>
        <v>-1.1569454198818385</v>
      </c>
      <c r="BV97" s="18">
        <f t="shared" si="242"/>
        <v>4.0857447650033407E-3</v>
      </c>
      <c r="BW97" s="18">
        <f t="shared" si="243"/>
        <v>2.5173416748797139</v>
      </c>
      <c r="BX97" s="18">
        <f t="shared" si="244"/>
        <v>2.5202266839657206</v>
      </c>
      <c r="BZ97" t="str">
        <f t="shared" si="261"/>
        <v>53 Skilled construction and building trades</v>
      </c>
      <c r="CA97" s="18">
        <f t="shared" si="245"/>
        <v>-4.475613908601483</v>
      </c>
      <c r="CB97" s="18">
        <f t="shared" si="245"/>
        <v>-10.614369958883763</v>
      </c>
      <c r="CC97" s="18">
        <f t="shared" si="245"/>
        <v>1.3408176300777619</v>
      </c>
      <c r="CD97" s="18">
        <f t="shared" si="245"/>
        <v>-0.70583242345280128</v>
      </c>
      <c r="CE97" s="18">
        <f t="shared" si="246"/>
        <v>-0.72516020714578078</v>
      </c>
      <c r="CG97" s="18">
        <f t="shared" si="247"/>
        <v>-2.8250071386348719E-2</v>
      </c>
      <c r="CH97" s="18">
        <f t="shared" si="248"/>
        <v>2.3102461035218846</v>
      </c>
      <c r="CI97" s="18">
        <f t="shared" si="249"/>
        <v>2.2897390923526606</v>
      </c>
      <c r="CK97" t="str">
        <f t="shared" si="262"/>
        <v>53 Skilled construction and building trades</v>
      </c>
      <c r="CL97" s="18">
        <f t="shared" si="250"/>
        <v>-1.80140557129842</v>
      </c>
      <c r="CM97" s="18">
        <f t="shared" si="250"/>
        <v>-20.11166180978724</v>
      </c>
      <c r="CN97" s="18">
        <f t="shared" si="250"/>
        <v>-3.0925166650364933</v>
      </c>
      <c r="CO97" s="18">
        <f t="shared" si="250"/>
        <v>-10.904454091618121</v>
      </c>
      <c r="CP97" s="18">
        <f t="shared" si="251"/>
        <v>-9.1548244590405776</v>
      </c>
      <c r="CR97" s="18">
        <f t="shared" si="252"/>
        <v>-8.3730773960217224</v>
      </c>
      <c r="CS97" s="18">
        <f t="shared" si="253"/>
        <v>1.0679489806790121</v>
      </c>
      <c r="CT97" s="18">
        <f t="shared" si="254"/>
        <v>-5.2959422740926909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2.4252251395324498</v>
      </c>
      <c r="C98" s="18">
        <f t="shared" si="210"/>
        <v>7.1741808569653065</v>
      </c>
      <c r="D98" s="18">
        <f t="shared" si="210"/>
        <v>6.6478154997543726</v>
      </c>
      <c r="E98" s="18">
        <f t="shared" si="210"/>
        <v>3.3670401663680405</v>
      </c>
      <c r="F98" s="18">
        <f t="shared" si="211"/>
        <v>4.617521053330309</v>
      </c>
      <c r="H98" s="18">
        <f t="shared" si="212"/>
        <v>4.4492618672853368</v>
      </c>
      <c r="I98" s="18">
        <f t="shared" si="213"/>
        <v>3.9789851967736656</v>
      </c>
      <c r="J98" s="18">
        <f t="shared" si="214"/>
        <v>6.8898365037428411</v>
      </c>
      <c r="L98" t="str">
        <f t="shared" si="255"/>
        <v>54 Textiles, printing and other skilled trades</v>
      </c>
      <c r="M98" s="18">
        <f t="shared" si="215"/>
        <v>3.7287641873275934</v>
      </c>
      <c r="N98" s="18">
        <f t="shared" si="215"/>
        <v>6.9415727107435821</v>
      </c>
      <c r="O98" s="18">
        <f t="shared" si="215"/>
        <v>5.7803977900766634</v>
      </c>
      <c r="P98" s="18">
        <f t="shared" si="215"/>
        <v>4.5548063111157555</v>
      </c>
      <c r="Q98" s="18">
        <f t="shared" si="216"/>
        <v>5.0844088025200351</v>
      </c>
      <c r="S98" s="18">
        <f t="shared" si="217"/>
        <v>4.9617508539270716</v>
      </c>
      <c r="T98" s="18">
        <f t="shared" si="218"/>
        <v>4.179273335399869</v>
      </c>
      <c r="U98" s="18">
        <f t="shared" si="219"/>
        <v>7.394636874258409</v>
      </c>
      <c r="W98" t="str">
        <f t="shared" si="256"/>
        <v>54 Textiles, printing and other skilled trades</v>
      </c>
      <c r="X98" s="18">
        <f t="shared" si="220"/>
        <v>1.5955383940146728</v>
      </c>
      <c r="Y98" s="18">
        <f t="shared" si="220"/>
        <v>-8.2179038931772475</v>
      </c>
      <c r="Z98" s="18">
        <f t="shared" si="220"/>
        <v>5.0892931656617568</v>
      </c>
      <c r="AA98" s="18">
        <f t="shared" si="220"/>
        <v>3.108486373238506</v>
      </c>
      <c r="AB98" s="18">
        <f t="shared" si="221"/>
        <v>2.9718232586498194</v>
      </c>
      <c r="AD98" s="18">
        <f t="shared" si="222"/>
        <v>3.7645717396103118</v>
      </c>
      <c r="AE98" s="18">
        <f t="shared" si="223"/>
        <v>3.8905226696576145</v>
      </c>
      <c r="AF98" s="18">
        <f t="shared" si="224"/>
        <v>6.3371120681524618</v>
      </c>
      <c r="AH98" t="str">
        <f t="shared" si="257"/>
        <v>54 Textiles, printing and other skilled trades</v>
      </c>
      <c r="AI98" s="18">
        <f t="shared" si="225"/>
        <v>0.21733270244295166</v>
      </c>
      <c r="AJ98" s="18">
        <f t="shared" si="225"/>
        <v>-5.2525494966535362</v>
      </c>
      <c r="AK98" s="18">
        <f t="shared" si="225"/>
        <v>2.4642373252094174</v>
      </c>
      <c r="AL98" s="18">
        <f t="shared" si="225"/>
        <v>2.7933937723491065</v>
      </c>
      <c r="AM98" s="18">
        <f t="shared" si="226"/>
        <v>2.1686303086324799</v>
      </c>
      <c r="AO98" s="18">
        <f t="shared" si="227"/>
        <v>2.6835576370364711</v>
      </c>
      <c r="AP98" s="18">
        <f t="shared" si="228"/>
        <v>3.4706139755853238</v>
      </c>
      <c r="AQ98" s="18">
        <f t="shared" si="229"/>
        <v>5.2548706742617135</v>
      </c>
      <c r="AS98" t="str">
        <f t="shared" si="258"/>
        <v>54 Textiles, printing and other skilled trades</v>
      </c>
      <c r="AT98" s="18">
        <f t="shared" si="230"/>
        <v>0.43351365197623615</v>
      </c>
      <c r="AU98" s="18">
        <f t="shared" si="230"/>
        <v>-5.4479057886569819</v>
      </c>
      <c r="AV98" s="18">
        <f t="shared" si="230"/>
        <v>3.3298383949373234</v>
      </c>
      <c r="AW98" s="18">
        <f t="shared" si="230"/>
        <v>2.3727389637784313</v>
      </c>
      <c r="AX98" s="18">
        <f t="shared" si="231"/>
        <v>2.1621903903606077</v>
      </c>
      <c r="AZ98" s="18">
        <f t="shared" si="232"/>
        <v>2.6907830085837414</v>
      </c>
      <c r="BA98" s="18">
        <f t="shared" si="233"/>
        <v>3.4970323440670636</v>
      </c>
      <c r="BB98" s="18">
        <f t="shared" si="234"/>
        <v>5.2807711986492256</v>
      </c>
      <c r="BD98" t="str">
        <f t="shared" si="259"/>
        <v>54 Textiles, printing and other skilled trades</v>
      </c>
      <c r="BE98" s="18">
        <f t="shared" si="235"/>
        <v>-1.9321777050411382</v>
      </c>
      <c r="BF98" s="18">
        <f t="shared" si="235"/>
        <v>-4.9018957576611673</v>
      </c>
      <c r="BG98" s="18">
        <f t="shared" si="235"/>
        <v>2.6339726039853906</v>
      </c>
      <c r="BH98" s="18">
        <f t="shared" si="235"/>
        <v>1.2845076473001704</v>
      </c>
      <c r="BI98" s="18">
        <f t="shared" si="236"/>
        <v>1.3044704136415008</v>
      </c>
      <c r="BK98" s="18">
        <f t="shared" si="237"/>
        <v>1.7323462224402286</v>
      </c>
      <c r="BL98" s="18">
        <f t="shared" si="238"/>
        <v>2.6536658960276016</v>
      </c>
      <c r="BM98" s="18">
        <f t="shared" si="239"/>
        <v>3.8997053800789327</v>
      </c>
      <c r="BO98" t="str">
        <f t="shared" si="260"/>
        <v>54 Textiles, printing and other skilled trades</v>
      </c>
      <c r="BP98" s="18">
        <f t="shared" si="240"/>
        <v>-3.6970471887876055</v>
      </c>
      <c r="BQ98" s="18">
        <f t="shared" si="240"/>
        <v>-9.8005243050786959</v>
      </c>
      <c r="BR98" s="18">
        <f t="shared" si="240"/>
        <v>-1.045832096291921</v>
      </c>
      <c r="BS98" s="18">
        <f t="shared" si="240"/>
        <v>-1.1032176194994858</v>
      </c>
      <c r="BT98" s="18">
        <f t="shared" si="241"/>
        <v>-1.6527420848376329</v>
      </c>
      <c r="BV98" s="18">
        <f t="shared" si="242"/>
        <v>-1.0840928103864944</v>
      </c>
      <c r="BW98" s="18">
        <f t="shared" si="243"/>
        <v>2.0548438305876049</v>
      </c>
      <c r="BX98" s="18">
        <f t="shared" si="244"/>
        <v>1.2561593911113222</v>
      </c>
      <c r="BZ98" t="str">
        <f t="shared" si="261"/>
        <v>54 Textiles, printing and other skilled trades</v>
      </c>
      <c r="CA98" s="18">
        <f t="shared" si="245"/>
        <v>-3.8022953711109198</v>
      </c>
      <c r="CB98" s="18">
        <f t="shared" si="245"/>
        <v>-14.56208765521132</v>
      </c>
      <c r="CC98" s="18">
        <f t="shared" si="245"/>
        <v>2.5178169073372114</v>
      </c>
      <c r="CD98" s="18">
        <f t="shared" si="245"/>
        <v>-1.8648239895077023</v>
      </c>
      <c r="CE98" s="18">
        <f t="shared" si="246"/>
        <v>-1.3735498209171193</v>
      </c>
      <c r="CG98" s="18">
        <f t="shared" si="247"/>
        <v>-0.42516694271436117</v>
      </c>
      <c r="CH98" s="18">
        <f t="shared" si="248"/>
        <v>2.2185929669388038</v>
      </c>
      <c r="CI98" s="18">
        <f t="shared" si="249"/>
        <v>1.9085228343064253</v>
      </c>
      <c r="CK98" t="str">
        <f t="shared" si="262"/>
        <v>54 Textiles, printing and other skilled trades</v>
      </c>
      <c r="CL98" s="18">
        <f t="shared" si="250"/>
        <v>-1.0947856451060112</v>
      </c>
      <c r="CM98" s="18">
        <f t="shared" si="250"/>
        <v>-14.302955574673003</v>
      </c>
      <c r="CN98" s="18">
        <f t="shared" si="250"/>
        <v>-4.9138049046685843</v>
      </c>
      <c r="CO98" s="18">
        <f t="shared" si="250"/>
        <v>-4.6012938804185115</v>
      </c>
      <c r="CP98" s="18">
        <f t="shared" si="251"/>
        <v>-5.3357219351138578</v>
      </c>
      <c r="CR98" s="18">
        <f t="shared" si="252"/>
        <v>-4.7055781778038597</v>
      </c>
      <c r="CS98" s="18">
        <f t="shared" si="253"/>
        <v>1.167283944938502</v>
      </c>
      <c r="CT98" s="18">
        <f t="shared" si="254"/>
        <v>-2.5819128244655043</v>
      </c>
    </row>
    <row r="99" spans="1:98" x14ac:dyDescent="0.2">
      <c r="A99" t="str">
        <f t="shared" si="209"/>
        <v>61 Caring personal service occupations</v>
      </c>
      <c r="B99" s="18">
        <f t="shared" si="210"/>
        <v>4.8069398239549255</v>
      </c>
      <c r="C99" s="18">
        <f t="shared" si="210"/>
        <v>1.1610688309660722</v>
      </c>
      <c r="D99" s="18">
        <f t="shared" si="210"/>
        <v>5.8908107837641666</v>
      </c>
      <c r="E99" s="18">
        <f t="shared" si="210"/>
        <v>3.2357706482494697</v>
      </c>
      <c r="F99" s="18">
        <f t="shared" si="211"/>
        <v>3.9262905264198178</v>
      </c>
      <c r="H99" s="18">
        <f t="shared" si="212"/>
        <v>4.1133036154218372</v>
      </c>
      <c r="I99" s="18">
        <f t="shared" si="213"/>
        <v>4.0135519591506075</v>
      </c>
      <c r="J99" s="18">
        <f t="shared" si="214"/>
        <v>6.6725737463726453</v>
      </c>
      <c r="L99" t="str">
        <f t="shared" si="255"/>
        <v>61 Caring personal service occupations</v>
      </c>
      <c r="M99" s="18">
        <f t="shared" si="215"/>
        <v>7.7926814793215726</v>
      </c>
      <c r="N99" s="18">
        <f t="shared" si="215"/>
        <v>1.7506226956649495</v>
      </c>
      <c r="O99" s="18">
        <f t="shared" si="215"/>
        <v>5.6082008008246031</v>
      </c>
      <c r="P99" s="18">
        <f t="shared" si="215"/>
        <v>2.9060272469248805</v>
      </c>
      <c r="Q99" s="18">
        <f t="shared" si="216"/>
        <v>3.6697589228818384</v>
      </c>
      <c r="S99" s="18">
        <f t="shared" si="217"/>
        <v>3.7989808642836298</v>
      </c>
      <c r="T99" s="18">
        <f t="shared" si="218"/>
        <v>4.1647697458908173</v>
      </c>
      <c r="U99" s="18">
        <f t="shared" si="219"/>
        <v>6.5599696130649754</v>
      </c>
      <c r="W99" t="str">
        <f t="shared" si="256"/>
        <v>61 Caring personal service occupations</v>
      </c>
      <c r="X99" s="18">
        <f t="shared" si="220"/>
        <v>4.5151547463499586</v>
      </c>
      <c r="Y99" s="18">
        <f t="shared" si="220"/>
        <v>-5.1964457240397781</v>
      </c>
      <c r="Z99" s="18">
        <f t="shared" si="220"/>
        <v>2.9040892766267978</v>
      </c>
      <c r="AA99" s="18">
        <f t="shared" si="220"/>
        <v>1.6009546873107849</v>
      </c>
      <c r="AB99" s="18">
        <f t="shared" si="221"/>
        <v>1.5658844271608796</v>
      </c>
      <c r="AD99" s="18">
        <f t="shared" si="222"/>
        <v>2.033488891975832</v>
      </c>
      <c r="AE99" s="18">
        <f t="shared" si="223"/>
        <v>3.8662168616041326</v>
      </c>
      <c r="AF99" s="18">
        <f t="shared" si="224"/>
        <v>5.1337810271441464</v>
      </c>
      <c r="AH99" t="str">
        <f t="shared" si="257"/>
        <v>61 Caring personal service occupations</v>
      </c>
      <c r="AI99" s="18">
        <f t="shared" si="225"/>
        <v>1.5015971275790019</v>
      </c>
      <c r="AJ99" s="18">
        <f t="shared" si="225"/>
        <v>-4.3516533695458381</v>
      </c>
      <c r="AK99" s="18">
        <f t="shared" si="225"/>
        <v>5.9738768256822894E-3</v>
      </c>
      <c r="AL99" s="18">
        <f t="shared" si="225"/>
        <v>0.39153529223052708</v>
      </c>
      <c r="AM99" s="18">
        <f t="shared" si="226"/>
        <v>-3.1969964655442773E-2</v>
      </c>
      <c r="AO99" s="18">
        <f t="shared" si="227"/>
        <v>0.26284993755540942</v>
      </c>
      <c r="AP99" s="18">
        <f t="shared" si="228"/>
        <v>3.1087374819260161</v>
      </c>
      <c r="AQ99" s="18">
        <f t="shared" si="229"/>
        <v>3.2811187203339198</v>
      </c>
      <c r="AS99" t="str">
        <f t="shared" si="258"/>
        <v>61 Caring personal service occupations</v>
      </c>
      <c r="AT99" s="18">
        <f t="shared" si="230"/>
        <v>3.642008686545406</v>
      </c>
      <c r="AU99" s="18">
        <f t="shared" si="230"/>
        <v>-3.304472102784084</v>
      </c>
      <c r="AV99" s="18">
        <f t="shared" si="230"/>
        <v>0.51712679595112832</v>
      </c>
      <c r="AW99" s="18">
        <f t="shared" si="230"/>
        <v>0.62568668438633956</v>
      </c>
      <c r="AX99" s="18">
        <f t="shared" si="231"/>
        <v>0.34158471153791226</v>
      </c>
      <c r="AZ99" s="18">
        <f t="shared" si="232"/>
        <v>0.58948703380361511</v>
      </c>
      <c r="BA99" s="18">
        <f t="shared" si="233"/>
        <v>3.2347440165857666</v>
      </c>
      <c r="BB99" s="18">
        <f t="shared" si="234"/>
        <v>3.6180947773915673</v>
      </c>
      <c r="BD99" t="str">
        <f t="shared" si="259"/>
        <v>61 Caring personal service occupations</v>
      </c>
      <c r="BE99" s="18">
        <f t="shared" si="235"/>
        <v>1.7811137399817545</v>
      </c>
      <c r="BF99" s="18">
        <f t="shared" si="235"/>
        <v>0.17476300509025045</v>
      </c>
      <c r="BG99" s="18">
        <f t="shared" si="235"/>
        <v>0.49293556097067537</v>
      </c>
      <c r="BH99" s="18">
        <f t="shared" si="235"/>
        <v>1.1492490570821134</v>
      </c>
      <c r="BI99" s="18">
        <f t="shared" si="236"/>
        <v>0.88263413763114418</v>
      </c>
      <c r="BK99" s="18">
        <f t="shared" si="237"/>
        <v>0.93000300831092009</v>
      </c>
      <c r="BL99" s="18">
        <f t="shared" si="238"/>
        <v>3.1904861683340169</v>
      </c>
      <c r="BM99" s="18">
        <f t="shared" si="239"/>
        <v>3.8040415311371589</v>
      </c>
      <c r="BO99" t="str">
        <f t="shared" si="260"/>
        <v>61 Caring personal service occupations</v>
      </c>
      <c r="BP99" s="18">
        <f t="shared" si="240"/>
        <v>-1.0526521630471075</v>
      </c>
      <c r="BQ99" s="18">
        <f t="shared" si="240"/>
        <v>-8.4140883898086489</v>
      </c>
      <c r="BR99" s="18">
        <f t="shared" si="240"/>
        <v>-0.57314485616873911</v>
      </c>
      <c r="BS99" s="18">
        <f t="shared" si="240"/>
        <v>-1.8716218602242152</v>
      </c>
      <c r="BT99" s="18">
        <f t="shared" si="241"/>
        <v>-1.8916803768122104</v>
      </c>
      <c r="BV99" s="18">
        <f t="shared" si="242"/>
        <v>-1.4406913922182296</v>
      </c>
      <c r="BW99" s="18">
        <f t="shared" si="243"/>
        <v>2.4016987810935975</v>
      </c>
      <c r="BX99" s="18">
        <f t="shared" si="244"/>
        <v>1.4005854668092788</v>
      </c>
      <c r="BZ99" t="str">
        <f t="shared" si="261"/>
        <v>61 Caring personal service occupations</v>
      </c>
      <c r="CA99" s="18">
        <f t="shared" si="245"/>
        <v>-12.119474411116371</v>
      </c>
      <c r="CB99" s="18">
        <f t="shared" si="245"/>
        <v>-16.822183390285673</v>
      </c>
      <c r="CC99" s="18">
        <f t="shared" si="245"/>
        <v>-3.3219280983291299</v>
      </c>
      <c r="CD99" s="18">
        <f t="shared" si="245"/>
        <v>-1.8626372736148977</v>
      </c>
      <c r="CE99" s="18">
        <f t="shared" si="246"/>
        <v>-3.3254959103303561</v>
      </c>
      <c r="CG99" s="18">
        <f t="shared" si="247"/>
        <v>-2.3514987192679637</v>
      </c>
      <c r="CH99" s="18">
        <f t="shared" si="248"/>
        <v>1.574341492816389</v>
      </c>
      <c r="CI99" s="18">
        <f t="shared" si="249"/>
        <v>-0.2451348399830855</v>
      </c>
      <c r="CK99" t="str">
        <f t="shared" si="262"/>
        <v>61 Caring personal service occupations</v>
      </c>
      <c r="CL99" s="18">
        <f t="shared" si="250"/>
        <v>-4.3040924384165402</v>
      </c>
      <c r="CM99" s="18">
        <f t="shared" si="250"/>
        <v>-1.8382532183565559</v>
      </c>
      <c r="CN99" s="18">
        <f t="shared" si="250"/>
        <v>3.9035698478913972</v>
      </c>
      <c r="CO99" s="18">
        <f t="shared" si="250"/>
        <v>2.0910334593139401</v>
      </c>
      <c r="CP99" s="18">
        <f t="shared" si="251"/>
        <v>2.4025246735912331</v>
      </c>
      <c r="CR99" s="18">
        <f t="shared" si="252"/>
        <v>2.6916715564179627</v>
      </c>
      <c r="CS99" s="18">
        <f t="shared" si="253"/>
        <v>1.9173470363288647</v>
      </c>
      <c r="CT99" s="18">
        <f t="shared" si="254"/>
        <v>4.0694212279108077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10.164184547438371</v>
      </c>
      <c r="C100" s="18">
        <f t="shared" si="210"/>
        <v>11.237741943590663</v>
      </c>
      <c r="D100" s="18">
        <f t="shared" si="210"/>
        <v>2.8296139093721306</v>
      </c>
      <c r="E100" s="18">
        <f t="shared" si="210"/>
        <v>2.6996363612686425</v>
      </c>
      <c r="F100" s="18">
        <f t="shared" si="211"/>
        <v>3.2543282344617674</v>
      </c>
      <c r="H100" s="18">
        <f t="shared" si="212"/>
        <v>2.7429439456205129</v>
      </c>
      <c r="I100" s="18">
        <f t="shared" si="213"/>
        <v>3.6135279070496962</v>
      </c>
      <c r="J100" s="18">
        <f t="shared" si="214"/>
        <v>5.409042300204514</v>
      </c>
      <c r="L100" t="str">
        <f t="shared" si="255"/>
        <v>62 Leisure, travel and related personal service occupations</v>
      </c>
      <c r="M100" s="18">
        <f t="shared" si="215"/>
        <v>7.0750369183089745</v>
      </c>
      <c r="N100" s="18">
        <f t="shared" si="215"/>
        <v>-5.0877555928292351</v>
      </c>
      <c r="O100" s="18">
        <f t="shared" si="215"/>
        <v>1.8588732376292549</v>
      </c>
      <c r="P100" s="18">
        <f t="shared" si="215"/>
        <v>2.6621142795627994</v>
      </c>
      <c r="Q100" s="18">
        <f t="shared" si="216"/>
        <v>1.9092637326048933</v>
      </c>
      <c r="S100" s="18">
        <f t="shared" si="217"/>
        <v>2.3936659191385434</v>
      </c>
      <c r="T100" s="18">
        <f t="shared" si="218"/>
        <v>3.4834355885527524</v>
      </c>
      <c r="U100" s="18">
        <f t="shared" si="219"/>
        <v>5.0614575972358189</v>
      </c>
      <c r="W100" t="str">
        <f t="shared" si="256"/>
        <v>62 Leisure, travel and related personal service occupations</v>
      </c>
      <c r="X100" s="18">
        <f t="shared" si="220"/>
        <v>6.3792004612630793</v>
      </c>
      <c r="Y100" s="18">
        <f t="shared" si="220"/>
        <v>-10.356864735203031</v>
      </c>
      <c r="Z100" s="18">
        <f t="shared" si="220"/>
        <v>2.2303471663742691</v>
      </c>
      <c r="AA100" s="18">
        <f t="shared" si="220"/>
        <v>2.8223771324623836</v>
      </c>
      <c r="AB100" s="18">
        <f t="shared" si="221"/>
        <v>1.7608646565383967</v>
      </c>
      <c r="AD100" s="18">
        <f t="shared" si="222"/>
        <v>2.6246538402131314</v>
      </c>
      <c r="AE100" s="18">
        <f t="shared" si="223"/>
        <v>3.7610516225752955</v>
      </c>
      <c r="AF100" s="18">
        <f t="shared" si="224"/>
        <v>5.4441320829366369</v>
      </c>
      <c r="AH100" t="str">
        <f t="shared" si="257"/>
        <v>62 Leisure, travel and related personal service occupations</v>
      </c>
      <c r="AI100" s="18">
        <f t="shared" si="225"/>
        <v>5.7149440056589729</v>
      </c>
      <c r="AJ100" s="18">
        <f t="shared" si="225"/>
        <v>-8.0422189886246382</v>
      </c>
      <c r="AK100" s="18">
        <f t="shared" si="225"/>
        <v>0.56213179194180007</v>
      </c>
      <c r="AL100" s="18">
        <f t="shared" si="225"/>
        <v>2.758244939165988</v>
      </c>
      <c r="AM100" s="18">
        <f t="shared" si="226"/>
        <v>1.3609042524996395</v>
      </c>
      <c r="AO100" s="18">
        <f t="shared" si="227"/>
        <v>2.0209294582890891</v>
      </c>
      <c r="AP100" s="18">
        <f t="shared" si="228"/>
        <v>3.5477773092511544</v>
      </c>
      <c r="AQ100" s="18">
        <f t="shared" si="229"/>
        <v>4.8574889308230063</v>
      </c>
      <c r="AS100" t="str">
        <f t="shared" si="258"/>
        <v>62 Leisure, travel and related personal service occupations</v>
      </c>
      <c r="AT100" s="18">
        <f t="shared" si="230"/>
        <v>6.3202967246446473</v>
      </c>
      <c r="AU100" s="18">
        <f t="shared" si="230"/>
        <v>-0.51658824925382429</v>
      </c>
      <c r="AV100" s="18">
        <f t="shared" si="230"/>
        <v>0.99830416197377314</v>
      </c>
      <c r="AW100" s="18">
        <f t="shared" si="230"/>
        <v>3.3042045931427566</v>
      </c>
      <c r="AX100" s="18">
        <f t="shared" si="231"/>
        <v>2.33667830006552</v>
      </c>
      <c r="AZ100" s="18">
        <f t="shared" si="232"/>
        <v>2.5297801162863509</v>
      </c>
      <c r="BA100" s="18">
        <f t="shared" si="233"/>
        <v>3.7401231403792368</v>
      </c>
      <c r="BB100" s="18">
        <f t="shared" si="234"/>
        <v>5.3625093835256266</v>
      </c>
      <c r="BD100" t="str">
        <f t="shared" si="259"/>
        <v>62 Leisure, travel and related personal service occupations</v>
      </c>
      <c r="BE100" s="18">
        <f t="shared" si="235"/>
        <v>-0.80841734428959144</v>
      </c>
      <c r="BF100" s="18">
        <f t="shared" si="235"/>
        <v>-1.6719500684206023</v>
      </c>
      <c r="BG100" s="18">
        <f t="shared" si="235"/>
        <v>-2.6093741151400396</v>
      </c>
      <c r="BH100" s="18">
        <f t="shared" si="235"/>
        <v>-1.0785536533760132</v>
      </c>
      <c r="BI100" s="18">
        <f t="shared" si="236"/>
        <v>-1.5965133574981083</v>
      </c>
      <c r="BK100" s="18">
        <f t="shared" si="237"/>
        <v>-1.5914821861637285</v>
      </c>
      <c r="BL100" s="18">
        <f t="shared" si="238"/>
        <v>2.2481763071659611</v>
      </c>
      <c r="BM100" s="18">
        <f t="shared" si="239"/>
        <v>1.1207049969091276</v>
      </c>
      <c r="BO100" t="str">
        <f t="shared" si="260"/>
        <v>62 Leisure, travel and related personal service occupations</v>
      </c>
      <c r="BP100" s="18">
        <f t="shared" si="240"/>
        <v>-1.4079604454264705</v>
      </c>
      <c r="BQ100" s="18">
        <f t="shared" si="240"/>
        <v>-9.1689174643614031</v>
      </c>
      <c r="BR100" s="18">
        <f t="shared" si="240"/>
        <v>-3.2143409646938292</v>
      </c>
      <c r="BS100" s="18">
        <f t="shared" si="240"/>
        <v>-1.9977650698610461</v>
      </c>
      <c r="BT100" s="18">
        <f t="shared" si="241"/>
        <v>-2.8421078512576914</v>
      </c>
      <c r="BV100" s="18">
        <f t="shared" si="242"/>
        <v>-2.4049800681724132</v>
      </c>
      <c r="BW100" s="18">
        <f t="shared" si="243"/>
        <v>2.0885959614406202</v>
      </c>
      <c r="BX100" s="18">
        <f t="shared" si="244"/>
        <v>0.37403904885318084</v>
      </c>
      <c r="BZ100" t="str">
        <f t="shared" si="261"/>
        <v>62 Leisure, travel and related personal service occupations</v>
      </c>
      <c r="CA100" s="18">
        <f t="shared" si="245"/>
        <v>0.45070468672416819</v>
      </c>
      <c r="CB100" s="18">
        <f t="shared" si="245"/>
        <v>-18.657612959607263</v>
      </c>
      <c r="CC100" s="18">
        <f t="shared" si="245"/>
        <v>-1.9204733856380884</v>
      </c>
      <c r="CD100" s="18">
        <f t="shared" si="245"/>
        <v>-3.3730097746061616</v>
      </c>
      <c r="CE100" s="18">
        <f t="shared" si="246"/>
        <v>-3.9605691900185147</v>
      </c>
      <c r="CG100" s="18">
        <f t="shared" si="247"/>
        <v>-2.8912370422208955</v>
      </c>
      <c r="CH100" s="18">
        <f t="shared" si="248"/>
        <v>1.9959660032876858</v>
      </c>
      <c r="CI100" s="18">
        <f t="shared" si="249"/>
        <v>-7.3335294760534797E-2</v>
      </c>
      <c r="CK100" t="str">
        <f t="shared" si="262"/>
        <v>62 Leisure, travel and related personal service occupations</v>
      </c>
      <c r="CL100" s="18">
        <f t="shared" si="250"/>
        <v>1.2266568097726527</v>
      </c>
      <c r="CM100" s="18">
        <f t="shared" si="250"/>
        <v>-14.547203986596546</v>
      </c>
      <c r="CN100" s="18">
        <f t="shared" si="250"/>
        <v>-6.8501594389231428</v>
      </c>
      <c r="CO100" s="18">
        <f t="shared" si="250"/>
        <v>-2.0131329672032017</v>
      </c>
      <c r="CP100" s="18">
        <f t="shared" si="251"/>
        <v>-4.3726273889000744</v>
      </c>
      <c r="CR100" s="18">
        <f t="shared" si="252"/>
        <v>-3.652758124736788</v>
      </c>
      <c r="CS100" s="18">
        <f t="shared" si="253"/>
        <v>1.225167132046856</v>
      </c>
      <c r="CT100" s="18">
        <f t="shared" si="254"/>
        <v>-1.7047524803061931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0.13615851028139225</v>
      </c>
      <c r="C101" s="18">
        <f t="shared" si="210"/>
        <v>15.448944899010497</v>
      </c>
      <c r="D101" s="18">
        <f t="shared" si="210"/>
        <v>-0.34187420808384772</v>
      </c>
      <c r="E101" s="18">
        <f t="shared" si="210"/>
        <v>3.3002986400638479</v>
      </c>
      <c r="F101" s="18">
        <f t="shared" si="211"/>
        <v>2.8603700115341635</v>
      </c>
      <c r="H101" s="18">
        <f t="shared" si="212"/>
        <v>2.0716863344182102</v>
      </c>
      <c r="I101" s="18">
        <f t="shared" si="213"/>
        <v>3.2335704782843422</v>
      </c>
      <c r="J101" s="18">
        <f t="shared" si="214"/>
        <v>4.6308012458913694</v>
      </c>
      <c r="L101" t="str">
        <f t="shared" si="255"/>
        <v>63 Community and civil enforcement occupations</v>
      </c>
      <c r="M101" s="18">
        <f t="shared" si="215"/>
        <v>-0.47622795770108084</v>
      </c>
      <c r="N101" s="18">
        <f t="shared" si="215"/>
        <v>45.196458152976639</v>
      </c>
      <c r="O101" s="18">
        <f t="shared" si="215"/>
        <v>-4.2404671008763772</v>
      </c>
      <c r="P101" s="18">
        <f t="shared" si="215"/>
        <v>3.857551246724289</v>
      </c>
      <c r="Q101" s="18">
        <f t="shared" si="216"/>
        <v>3.3987840232242439</v>
      </c>
      <c r="S101" s="18">
        <f t="shared" si="217"/>
        <v>1.0848471461112119</v>
      </c>
      <c r="T101" s="18">
        <f t="shared" si="218"/>
        <v>2.7677171665837275</v>
      </c>
      <c r="U101" s="18">
        <f t="shared" si="219"/>
        <v>3.5264141020788786</v>
      </c>
      <c r="W101" t="str">
        <f t="shared" si="256"/>
        <v>63 Community and civil enforcement occupations</v>
      </c>
      <c r="X101" s="18">
        <f t="shared" si="220"/>
        <v>2.5908363913454968</v>
      </c>
      <c r="Y101" s="18">
        <f t="shared" si="220"/>
        <v>5.7721379607384993</v>
      </c>
      <c r="Z101" s="18">
        <f t="shared" si="220"/>
        <v>0.78523789215563244</v>
      </c>
      <c r="AA101" s="18">
        <f t="shared" si="220"/>
        <v>2.0152041864721415</v>
      </c>
      <c r="AB101" s="18">
        <f t="shared" si="221"/>
        <v>1.8592112282257434</v>
      </c>
      <c r="AD101" s="18">
        <f t="shared" si="222"/>
        <v>1.6035565923240958</v>
      </c>
      <c r="AE101" s="18">
        <f t="shared" si="223"/>
        <v>3.6011726659033405</v>
      </c>
      <c r="AF101" s="18">
        <f t="shared" si="224"/>
        <v>4.6224751160601096</v>
      </c>
      <c r="AH101" t="str">
        <f t="shared" si="257"/>
        <v>63 Community and civil enforcement occupations</v>
      </c>
      <c r="AI101" s="18">
        <f t="shared" si="225"/>
        <v>0.31432916976306124</v>
      </c>
      <c r="AJ101" s="18">
        <f t="shared" si="225"/>
        <v>25.294220876267779</v>
      </c>
      <c r="AK101" s="18">
        <f t="shared" si="225"/>
        <v>-4.7651153071396664</v>
      </c>
      <c r="AL101" s="18">
        <f t="shared" si="225"/>
        <v>1.8049722227089671</v>
      </c>
      <c r="AM101" s="18">
        <f t="shared" si="226"/>
        <v>1.0066755723617815</v>
      </c>
      <c r="AO101" s="18">
        <f t="shared" si="227"/>
        <v>-0.43393428886444596</v>
      </c>
      <c r="AP101" s="18">
        <f t="shared" si="228"/>
        <v>2.7646132292961978</v>
      </c>
      <c r="AQ101" s="18">
        <f t="shared" si="229"/>
        <v>2.4714416278842188</v>
      </c>
      <c r="AS101" t="str">
        <f t="shared" si="258"/>
        <v>63 Community and civil enforcement occupations</v>
      </c>
      <c r="AT101" s="18">
        <f t="shared" si="230"/>
        <v>-2.0368982453525919</v>
      </c>
      <c r="AU101" s="18">
        <f t="shared" si="230"/>
        <v>20.694372025204789</v>
      </c>
      <c r="AV101" s="18">
        <f t="shared" si="230"/>
        <v>-6.3906612941447172</v>
      </c>
      <c r="AW101" s="18">
        <f t="shared" si="230"/>
        <v>0.59646176801273487</v>
      </c>
      <c r="AX101" s="18">
        <f t="shared" si="231"/>
        <v>-0.51516758670795415</v>
      </c>
      <c r="AZ101" s="18">
        <f t="shared" si="232"/>
        <v>-1.7886842061461183</v>
      </c>
      <c r="BA101" s="18">
        <f t="shared" si="233"/>
        <v>2.5338244328451331</v>
      </c>
      <c r="BB101" s="18">
        <f t="shared" si="234"/>
        <v>1.3251077177717008</v>
      </c>
      <c r="BD101" t="str">
        <f t="shared" si="259"/>
        <v>63 Community and civil enforcement occupations</v>
      </c>
      <c r="BE101" s="18">
        <f t="shared" si="235"/>
        <v>-9.8949478478364767</v>
      </c>
      <c r="BF101" s="18">
        <f t="shared" si="235"/>
        <v>47.809108997737049</v>
      </c>
      <c r="BG101" s="18">
        <f t="shared" si="235"/>
        <v>-8.6467852877430076</v>
      </c>
      <c r="BH101" s="18">
        <f t="shared" si="235"/>
        <v>0.88166886908473963</v>
      </c>
      <c r="BI101" s="18">
        <f t="shared" si="236"/>
        <v>0.16481300820438971</v>
      </c>
      <c r="BK101" s="18">
        <f t="shared" si="237"/>
        <v>-2.4000825575933749</v>
      </c>
      <c r="BL101" s="18">
        <f t="shared" si="238"/>
        <v>1.5558230599513001</v>
      </c>
      <c r="BM101" s="18">
        <f t="shared" si="239"/>
        <v>-0.30511750875374943</v>
      </c>
      <c r="BO101" t="str">
        <f t="shared" si="260"/>
        <v>63 Community and civil enforcement occupations</v>
      </c>
      <c r="BP101" s="18">
        <f t="shared" si="240"/>
        <v>-3.449103961166422</v>
      </c>
      <c r="BQ101" s="18">
        <f t="shared" si="240"/>
        <v>16.863231875747744</v>
      </c>
      <c r="BR101" s="18">
        <f t="shared" si="240"/>
        <v>-6.8754457810591862</v>
      </c>
      <c r="BS101" s="18">
        <f t="shared" si="240"/>
        <v>-0.4967149286174477</v>
      </c>
      <c r="BT101" s="18">
        <f t="shared" si="241"/>
        <v>-1.5511109136537193</v>
      </c>
      <c r="BV101" s="18">
        <f t="shared" si="242"/>
        <v>-2.6700840513287694</v>
      </c>
      <c r="BW101" s="18">
        <f t="shared" si="243"/>
        <v>1.7641225690851359</v>
      </c>
      <c r="BX101" s="18">
        <f t="shared" si="244"/>
        <v>-0.2284834440573702</v>
      </c>
      <c r="BZ101" t="str">
        <f t="shared" si="261"/>
        <v>63 Community and civil enforcement occupations</v>
      </c>
      <c r="CA101" s="18">
        <f t="shared" si="245"/>
        <v>-4.2859687031389093</v>
      </c>
      <c r="CB101" s="18">
        <f t="shared" si="245"/>
        <v>13.613330419112678</v>
      </c>
      <c r="CC101" s="18">
        <f t="shared" si="245"/>
        <v>-5.025959256427992</v>
      </c>
      <c r="CD101" s="18">
        <f t="shared" si="245"/>
        <v>-1.9231349040995327</v>
      </c>
      <c r="CE101" s="18">
        <f t="shared" si="246"/>
        <v>-2.0070173445494666</v>
      </c>
      <c r="CG101" s="18">
        <f t="shared" si="247"/>
        <v>-2.9685125277360891</v>
      </c>
      <c r="CH101" s="18">
        <f t="shared" si="248"/>
        <v>1.7953024216556868</v>
      </c>
      <c r="CI101" s="18">
        <f t="shared" si="249"/>
        <v>-0.39570807083911808</v>
      </c>
      <c r="CK101" t="str">
        <f t="shared" si="262"/>
        <v>63 Community and civil enforcement occupations</v>
      </c>
      <c r="CL101" s="18">
        <f t="shared" si="250"/>
        <v>-6.7826430432301628</v>
      </c>
      <c r="CM101" s="18">
        <f t="shared" si="250"/>
        <v>32.233586258786872</v>
      </c>
      <c r="CN101" s="18">
        <f t="shared" si="250"/>
        <v>-15.504382163914476</v>
      </c>
      <c r="CO101" s="18">
        <f t="shared" si="250"/>
        <v>-3.5863446714897496</v>
      </c>
      <c r="CP101" s="18">
        <f t="shared" si="251"/>
        <v>-5.6360445340745136</v>
      </c>
      <c r="CR101" s="18">
        <f t="shared" si="252"/>
        <v>-7.734977000018473</v>
      </c>
      <c r="CS101" s="18">
        <f t="shared" si="253"/>
        <v>0.66052123908357796</v>
      </c>
      <c r="CT101" s="18">
        <f t="shared" si="254"/>
        <v>-5.8833531689073464</v>
      </c>
    </row>
    <row r="102" spans="1:98" x14ac:dyDescent="0.2">
      <c r="A102" t="str">
        <f t="shared" si="209"/>
        <v>71 Sales occupations</v>
      </c>
      <c r="B102" s="18">
        <f t="shared" si="210"/>
        <v>4.1479351706340761</v>
      </c>
      <c r="C102" s="18">
        <f t="shared" si="210"/>
        <v>-7.8423449483841274</v>
      </c>
      <c r="D102" s="18">
        <f t="shared" si="210"/>
        <v>2.4491661987005475</v>
      </c>
      <c r="E102" s="18">
        <f t="shared" si="210"/>
        <v>2.5793834570985608</v>
      </c>
      <c r="F102" s="18">
        <f t="shared" si="211"/>
        <v>1.8543660563347331</v>
      </c>
      <c r="H102" s="18">
        <f t="shared" si="212"/>
        <v>2.535959324492798</v>
      </c>
      <c r="I102" s="18">
        <f t="shared" si="213"/>
        <v>3.0657765157918737</v>
      </c>
      <c r="J102" s="18">
        <f t="shared" si="214"/>
        <v>4.829615831178713</v>
      </c>
      <c r="L102" t="str">
        <f t="shared" si="255"/>
        <v>71 Sales occupations</v>
      </c>
      <c r="M102" s="18">
        <f t="shared" si="215"/>
        <v>4.6203522267612485</v>
      </c>
      <c r="N102" s="18">
        <f t="shared" si="215"/>
        <v>9.8240859900500901</v>
      </c>
      <c r="O102" s="18">
        <f t="shared" si="215"/>
        <v>3.7876163687982745</v>
      </c>
      <c r="P102" s="18">
        <f t="shared" si="215"/>
        <v>3.7146185216023087</v>
      </c>
      <c r="Q102" s="18">
        <f t="shared" si="216"/>
        <v>4.109189234613142</v>
      </c>
      <c r="S102" s="18">
        <f t="shared" si="217"/>
        <v>3.7389454308601966</v>
      </c>
      <c r="T102" s="18">
        <f t="shared" si="218"/>
        <v>3.4095626456192907</v>
      </c>
      <c r="U102" s="18">
        <f t="shared" si="219"/>
        <v>5.9742399163292159</v>
      </c>
      <c r="W102" t="str">
        <f t="shared" si="256"/>
        <v>71 Sales occupations</v>
      </c>
      <c r="X102" s="18">
        <f t="shared" si="220"/>
        <v>2.6694027370607554</v>
      </c>
      <c r="Y102" s="18">
        <f t="shared" si="220"/>
        <v>2.7705170036489868</v>
      </c>
      <c r="Z102" s="18">
        <f t="shared" si="220"/>
        <v>2.0038888258089083</v>
      </c>
      <c r="AA102" s="18">
        <f t="shared" si="220"/>
        <v>2.4021024926663026</v>
      </c>
      <c r="AB102" s="18">
        <f t="shared" si="221"/>
        <v>2.3004532027200764</v>
      </c>
      <c r="AD102" s="18">
        <f t="shared" si="222"/>
        <v>2.2691921706232021</v>
      </c>
      <c r="AE102" s="18">
        <f t="shared" si="223"/>
        <v>3.3151730186796957</v>
      </c>
      <c r="AF102" s="18">
        <f t="shared" si="224"/>
        <v>4.8374484055062394</v>
      </c>
      <c r="AH102" t="str">
        <f t="shared" si="257"/>
        <v>71 Sales occupations</v>
      </c>
      <c r="AI102" s="18">
        <f t="shared" si="225"/>
        <v>0.84686831883347136</v>
      </c>
      <c r="AJ102" s="18">
        <f t="shared" si="225"/>
        <v>2.7965737184226569</v>
      </c>
      <c r="AK102" s="18">
        <f t="shared" si="225"/>
        <v>0.79992000784427919</v>
      </c>
      <c r="AL102" s="18">
        <f t="shared" si="225"/>
        <v>1.9032049210593538</v>
      </c>
      <c r="AM102" s="18">
        <f t="shared" si="226"/>
        <v>1.6125558975109033</v>
      </c>
      <c r="AO102" s="18">
        <f t="shared" si="227"/>
        <v>1.5341080157404097</v>
      </c>
      <c r="AP102" s="18">
        <f t="shared" si="228"/>
        <v>3.099095497937876</v>
      </c>
      <c r="AQ102" s="18">
        <f t="shared" si="229"/>
        <v>4.1381051917727563</v>
      </c>
      <c r="AS102" t="str">
        <f t="shared" si="258"/>
        <v>71 Sales occupations</v>
      </c>
      <c r="AT102" s="18">
        <f t="shared" si="230"/>
        <v>0.43130558760675619</v>
      </c>
      <c r="AU102" s="18">
        <f t="shared" si="230"/>
        <v>1.9495941593352661</v>
      </c>
      <c r="AV102" s="18">
        <f t="shared" si="230"/>
        <v>0.20984679577036314</v>
      </c>
      <c r="AW102" s="18">
        <f t="shared" si="230"/>
        <v>1.880736785066861</v>
      </c>
      <c r="AX102" s="18">
        <f t="shared" si="231"/>
        <v>1.3598925329510347</v>
      </c>
      <c r="AZ102" s="18">
        <f t="shared" si="232"/>
        <v>1.3207005893341117</v>
      </c>
      <c r="BA102" s="18">
        <f t="shared" si="233"/>
        <v>2.6914339716908486</v>
      </c>
      <c r="BB102" s="18">
        <f t="shared" si="234"/>
        <v>3.6288863120173209</v>
      </c>
      <c r="BD102" t="str">
        <f t="shared" si="259"/>
        <v>71 Sales occupations</v>
      </c>
      <c r="BE102" s="18">
        <f t="shared" si="235"/>
        <v>-1.4485451421719198</v>
      </c>
      <c r="BF102" s="18">
        <f t="shared" si="235"/>
        <v>9.7973387588487615</v>
      </c>
      <c r="BG102" s="18">
        <f t="shared" si="235"/>
        <v>-0.12925232543018472</v>
      </c>
      <c r="BH102" s="18">
        <f t="shared" si="235"/>
        <v>0.36196598564104399</v>
      </c>
      <c r="BI102" s="18">
        <f t="shared" si="236"/>
        <v>0.77253474297593883</v>
      </c>
      <c r="BK102" s="18">
        <f t="shared" si="237"/>
        <v>0.19795868076804002</v>
      </c>
      <c r="BL102" s="18">
        <f t="shared" si="238"/>
        <v>2.4698028797242699</v>
      </c>
      <c r="BM102" s="18">
        <f t="shared" si="239"/>
        <v>2.6110773826550471</v>
      </c>
      <c r="BO102" t="str">
        <f t="shared" si="260"/>
        <v>71 Sales occupations</v>
      </c>
      <c r="BP102" s="18">
        <f t="shared" si="240"/>
        <v>-2.7799710361446794</v>
      </c>
      <c r="BQ102" s="18">
        <f t="shared" si="240"/>
        <v>-4.3721177668352933</v>
      </c>
      <c r="BR102" s="18">
        <f t="shared" si="240"/>
        <v>-0.89483127942072693</v>
      </c>
      <c r="BS102" s="18">
        <f t="shared" si="240"/>
        <v>-1.8290288669335575</v>
      </c>
      <c r="BT102" s="18">
        <f t="shared" si="241"/>
        <v>-1.6994249349472801</v>
      </c>
      <c r="BV102" s="18">
        <f t="shared" si="242"/>
        <v>-1.5186122430428051</v>
      </c>
      <c r="BW102" s="18">
        <f t="shared" si="243"/>
        <v>2.201450089020196</v>
      </c>
      <c r="BX102" s="18">
        <f t="shared" si="244"/>
        <v>1.1163657305610641</v>
      </c>
      <c r="BZ102" t="str">
        <f t="shared" si="261"/>
        <v>71 Sales occupations</v>
      </c>
      <c r="CA102" s="18">
        <f t="shared" si="245"/>
        <v>-1.9674130360040065</v>
      </c>
      <c r="CB102" s="18">
        <f t="shared" si="245"/>
        <v>-11.997286361505443</v>
      </c>
      <c r="CC102" s="18">
        <f t="shared" si="245"/>
        <v>-2.562644962448013</v>
      </c>
      <c r="CD102" s="18">
        <f t="shared" si="245"/>
        <v>-8.1763803374228612</v>
      </c>
      <c r="CE102" s="18">
        <f t="shared" si="246"/>
        <v>-6.7058904622857902</v>
      </c>
      <c r="CG102" s="18">
        <f t="shared" si="247"/>
        <v>-6.3420240810931787</v>
      </c>
      <c r="CH102" s="18">
        <f t="shared" si="248"/>
        <v>1.4560561384042048</v>
      </c>
      <c r="CI102" s="18">
        <f t="shared" si="249"/>
        <v>-3.1743003852229834</v>
      </c>
      <c r="CK102" t="str">
        <f t="shared" si="262"/>
        <v>71 Sales occupations</v>
      </c>
      <c r="CL102" s="18">
        <f t="shared" si="250"/>
        <v>-0.80957273739211688</v>
      </c>
      <c r="CM102" s="18">
        <f t="shared" si="250"/>
        <v>-11.034680253599838</v>
      </c>
      <c r="CN102" s="18">
        <f t="shared" si="250"/>
        <v>-2.3695433661772181</v>
      </c>
      <c r="CO102" s="18">
        <f t="shared" si="250"/>
        <v>-2.1210082549847131</v>
      </c>
      <c r="CP102" s="18">
        <f t="shared" si="251"/>
        <v>-2.7806666830458182</v>
      </c>
      <c r="CR102" s="18">
        <f t="shared" si="252"/>
        <v>-2.2039235113913813</v>
      </c>
      <c r="CS102" s="18">
        <f t="shared" si="253"/>
        <v>1.2488642632798808</v>
      </c>
      <c r="CT102" s="18">
        <f t="shared" si="254"/>
        <v>-0.55090909003463473</v>
      </c>
    </row>
    <row r="103" spans="1:98" x14ac:dyDescent="0.2">
      <c r="A103" t="str">
        <f t="shared" si="209"/>
        <v>72 Customer service occupations</v>
      </c>
      <c r="B103" s="18">
        <f t="shared" si="210"/>
        <v>4.3692996073542156</v>
      </c>
      <c r="C103" s="18">
        <f t="shared" si="210"/>
        <v>15.316026493982072</v>
      </c>
      <c r="D103" s="18">
        <f t="shared" si="210"/>
        <v>6.1377066593375051</v>
      </c>
      <c r="E103" s="18">
        <f t="shared" si="210"/>
        <v>2.9016086924091411</v>
      </c>
      <c r="F103" s="18">
        <f t="shared" si="211"/>
        <v>4.6444592452089317</v>
      </c>
      <c r="H103" s="18">
        <f t="shared" si="212"/>
        <v>3.9691937151683288</v>
      </c>
      <c r="I103" s="18">
        <f t="shared" si="213"/>
        <v>3.4288345341977777</v>
      </c>
      <c r="J103" s="18">
        <f t="shared" si="214"/>
        <v>6.1591730735416572</v>
      </c>
      <c r="L103" t="str">
        <f t="shared" si="255"/>
        <v>72 Customer service occupations</v>
      </c>
      <c r="M103" s="18">
        <f t="shared" si="215"/>
        <v>6.7612011580316267</v>
      </c>
      <c r="N103" s="18">
        <f t="shared" si="215"/>
        <v>4.2998124292565665</v>
      </c>
      <c r="O103" s="18">
        <f t="shared" si="215"/>
        <v>5.2444515641427714</v>
      </c>
      <c r="P103" s="18">
        <f t="shared" si="215"/>
        <v>2.8925909802006933</v>
      </c>
      <c r="Q103" s="18">
        <f t="shared" si="216"/>
        <v>3.7098576278639772</v>
      </c>
      <c r="S103" s="18">
        <f t="shared" si="217"/>
        <v>3.6706461654081313</v>
      </c>
      <c r="T103" s="18">
        <f t="shared" si="218"/>
        <v>3.5544320405960894</v>
      </c>
      <c r="U103" s="18">
        <f t="shared" si="219"/>
        <v>6.0274312765778104</v>
      </c>
      <c r="W103" t="str">
        <f t="shared" si="256"/>
        <v>72 Customer service occupations</v>
      </c>
      <c r="X103" s="18">
        <f t="shared" si="220"/>
        <v>4.659563745590245</v>
      </c>
      <c r="Y103" s="18">
        <f t="shared" si="220"/>
        <v>2.0681938981485848</v>
      </c>
      <c r="Z103" s="18">
        <f t="shared" si="220"/>
        <v>3.5386805152380019</v>
      </c>
      <c r="AA103" s="18">
        <f t="shared" si="220"/>
        <v>2.6896694219311845</v>
      </c>
      <c r="AB103" s="18">
        <f t="shared" si="221"/>
        <v>2.9151816394304531</v>
      </c>
      <c r="AD103" s="18">
        <f t="shared" si="222"/>
        <v>2.9718967491509707</v>
      </c>
      <c r="AE103" s="18">
        <f t="shared" si="223"/>
        <v>3.4147499220056554</v>
      </c>
      <c r="AF103" s="18">
        <f t="shared" si="224"/>
        <v>5.4173064451686459</v>
      </c>
      <c r="AH103" t="str">
        <f t="shared" si="257"/>
        <v>72 Customer service occupations</v>
      </c>
      <c r="AI103" s="18">
        <f t="shared" si="225"/>
        <v>5.7890800919971896</v>
      </c>
      <c r="AJ103" s="18">
        <f t="shared" si="225"/>
        <v>10.416151121917849</v>
      </c>
      <c r="AK103" s="18">
        <f t="shared" si="225"/>
        <v>3.0803224200388613</v>
      </c>
      <c r="AL103" s="18">
        <f t="shared" si="225"/>
        <v>1.9816589961176856</v>
      </c>
      <c r="AM103" s="18">
        <f t="shared" si="226"/>
        <v>2.8331787391504326</v>
      </c>
      <c r="AO103" s="18">
        <f t="shared" si="227"/>
        <v>2.3465728343385006</v>
      </c>
      <c r="AP103" s="18">
        <f t="shared" si="228"/>
        <v>3.4581244657930776</v>
      </c>
      <c r="AQ103" s="18">
        <f t="shared" si="229"/>
        <v>5.008077572737224</v>
      </c>
      <c r="AS103" t="str">
        <f t="shared" si="258"/>
        <v>72 Customer service occupations</v>
      </c>
      <c r="AT103" s="18">
        <f t="shared" si="230"/>
        <v>3.7937932349901837</v>
      </c>
      <c r="AU103" s="18">
        <f t="shared" si="230"/>
        <v>1.3215674368630914</v>
      </c>
      <c r="AV103" s="18">
        <f t="shared" si="230"/>
        <v>2.0912922559802816</v>
      </c>
      <c r="AW103" s="18">
        <f t="shared" si="230"/>
        <v>1.2397273081019122</v>
      </c>
      <c r="AX103" s="18">
        <f t="shared" si="231"/>
        <v>1.510202002028449</v>
      </c>
      <c r="AZ103" s="18">
        <f t="shared" si="232"/>
        <v>1.5227901191929405</v>
      </c>
      <c r="BA103" s="18">
        <f t="shared" si="233"/>
        <v>3.0465790152568673</v>
      </c>
      <c r="BB103" s="18">
        <f t="shared" si="234"/>
        <v>4.0845033037566481</v>
      </c>
      <c r="BD103" t="str">
        <f t="shared" si="259"/>
        <v>72 Customer service occupations</v>
      </c>
      <c r="BE103" s="18">
        <f t="shared" si="235"/>
        <v>0.69048486287357491</v>
      </c>
      <c r="BF103" s="18">
        <f t="shared" si="235"/>
        <v>7.7322451722604546</v>
      </c>
      <c r="BG103" s="18">
        <f t="shared" si="235"/>
        <v>0.58914983132214438</v>
      </c>
      <c r="BH103" s="18">
        <f t="shared" si="235"/>
        <v>0.74472419893945041</v>
      </c>
      <c r="BI103" s="18">
        <f t="shared" si="236"/>
        <v>1.1190038423332771</v>
      </c>
      <c r="BK103" s="18">
        <f t="shared" si="237"/>
        <v>0.69283935962258791</v>
      </c>
      <c r="BL103" s="18">
        <f t="shared" si="238"/>
        <v>2.5969193085805697</v>
      </c>
      <c r="BM103" s="18">
        <f t="shared" si="239"/>
        <v>3.0881898804000274</v>
      </c>
      <c r="BO103" t="str">
        <f t="shared" si="260"/>
        <v>72 Customer service occupations</v>
      </c>
      <c r="BP103" s="18">
        <f t="shared" si="240"/>
        <v>0.41593496190528434</v>
      </c>
      <c r="BQ103" s="18">
        <f t="shared" si="240"/>
        <v>-2.5724136987171686</v>
      </c>
      <c r="BR103" s="18">
        <f t="shared" si="240"/>
        <v>1.2560251237828446</v>
      </c>
      <c r="BS103" s="18">
        <f t="shared" si="240"/>
        <v>-0.72492111677404658</v>
      </c>
      <c r="BT103" s="18">
        <f t="shared" si="241"/>
        <v>-0.22728384443037042</v>
      </c>
      <c r="BV103" s="18">
        <f t="shared" si="242"/>
        <v>-6.894965654620222E-2</v>
      </c>
      <c r="BW103" s="18">
        <f t="shared" si="243"/>
        <v>2.5683408123806872</v>
      </c>
      <c r="BX103" s="18">
        <f t="shared" si="244"/>
        <v>2.5200704321664658</v>
      </c>
      <c r="BZ103" t="str">
        <f t="shared" si="261"/>
        <v>72 Customer service occupations</v>
      </c>
      <c r="CA103" s="18">
        <f t="shared" si="245"/>
        <v>-1.0806044015592264</v>
      </c>
      <c r="CB103" s="18">
        <f t="shared" si="245"/>
        <v>-8.956590250757813</v>
      </c>
      <c r="CC103" s="18">
        <f t="shared" si="245"/>
        <v>0.42062362408519238</v>
      </c>
      <c r="CD103" s="18">
        <f t="shared" si="245"/>
        <v>-0.72090755495424208</v>
      </c>
      <c r="CE103" s="18">
        <f t="shared" si="246"/>
        <v>-0.90338569236525501</v>
      </c>
      <c r="CG103" s="18">
        <f t="shared" si="247"/>
        <v>-0.34184631196038096</v>
      </c>
      <c r="CH103" s="18">
        <f t="shared" si="248"/>
        <v>1.8865442871270455</v>
      </c>
      <c r="CI103" s="18">
        <f t="shared" si="249"/>
        <v>1.6249542924508864</v>
      </c>
      <c r="CK103" t="str">
        <f t="shared" si="262"/>
        <v>72 Customer service occupations</v>
      </c>
      <c r="CL103" s="18">
        <f t="shared" si="250"/>
        <v>7.497601742593285</v>
      </c>
      <c r="CM103" s="18">
        <f t="shared" si="250"/>
        <v>-0.46995889657532874</v>
      </c>
      <c r="CN103" s="18">
        <f t="shared" si="250"/>
        <v>6.3308451781504793</v>
      </c>
      <c r="CO103" s="18">
        <f t="shared" si="250"/>
        <v>2.54721733631873</v>
      </c>
      <c r="CP103" s="18">
        <f t="shared" si="251"/>
        <v>3.521506181648304</v>
      </c>
      <c r="CR103" s="18">
        <f t="shared" si="252"/>
        <v>3.7932255744873133</v>
      </c>
      <c r="CS103" s="18">
        <f t="shared" si="253"/>
        <v>2.3435638214415189</v>
      </c>
      <c r="CT103" s="18">
        <f t="shared" si="254"/>
        <v>5.2793934288751565</v>
      </c>
    </row>
    <row r="104" spans="1:98" x14ac:dyDescent="0.2">
      <c r="A104" t="str">
        <f t="shared" si="209"/>
        <v>81 Process, plant and machine operatives</v>
      </c>
      <c r="B104" s="18">
        <f t="shared" si="210"/>
        <v>6.8749715177119475</v>
      </c>
      <c r="C104" s="18">
        <f t="shared" si="210"/>
        <v>-5.5962995141376588</v>
      </c>
      <c r="D104" s="18">
        <f t="shared" si="210"/>
        <v>4.6662158563711253</v>
      </c>
      <c r="E104" s="18">
        <f t="shared" si="210"/>
        <v>3.8192557397551896</v>
      </c>
      <c r="F104" s="18">
        <f t="shared" si="211"/>
        <v>3.4665686643463145</v>
      </c>
      <c r="H104" s="18">
        <f t="shared" si="212"/>
        <v>4.1008115146505597</v>
      </c>
      <c r="I104" s="18">
        <f t="shared" si="213"/>
        <v>3.6857412230360209</v>
      </c>
      <c r="J104" s="18">
        <f t="shared" si="214"/>
        <v>6.4348054003264377</v>
      </c>
      <c r="L104" t="str">
        <f t="shared" si="255"/>
        <v>81 Process, plant and machine operatives</v>
      </c>
      <c r="M104" s="18">
        <f t="shared" si="215"/>
        <v>7.4303061999643649</v>
      </c>
      <c r="N104" s="18">
        <f t="shared" si="215"/>
        <v>0.50439866864757654</v>
      </c>
      <c r="O104" s="18">
        <f t="shared" si="215"/>
        <v>6.8737536746828809</v>
      </c>
      <c r="P104" s="18">
        <f t="shared" si="215"/>
        <v>4.3348947301883323</v>
      </c>
      <c r="Q104" s="18">
        <f t="shared" si="216"/>
        <v>4.8762772434956414</v>
      </c>
      <c r="S104" s="18">
        <f t="shared" si="217"/>
        <v>5.1744079255245712</v>
      </c>
      <c r="T104" s="18">
        <f t="shared" si="218"/>
        <v>3.7859037621647218</v>
      </c>
      <c r="U104" s="18">
        <f t="shared" si="219"/>
        <v>7.300217149982946</v>
      </c>
      <c r="W104" t="str">
        <f t="shared" si="256"/>
        <v>81 Process, plant and machine operatives</v>
      </c>
      <c r="X104" s="18">
        <f t="shared" si="220"/>
        <v>2.3391769734706358</v>
      </c>
      <c r="Y104" s="18">
        <f t="shared" si="220"/>
        <v>-6.0532787655327214</v>
      </c>
      <c r="Z104" s="18">
        <f t="shared" si="220"/>
        <v>7.9939512953566938</v>
      </c>
      <c r="AA104" s="18">
        <f t="shared" si="220"/>
        <v>4.3686374226076019</v>
      </c>
      <c r="AB104" s="18">
        <f t="shared" si="221"/>
        <v>4.796959508199472</v>
      </c>
      <c r="AD104" s="18">
        <f t="shared" si="222"/>
        <v>5.5633473290463087</v>
      </c>
      <c r="AE104" s="18">
        <f t="shared" si="223"/>
        <v>4.0704485783006117</v>
      </c>
      <c r="AF104" s="18">
        <f t="shared" si="224"/>
        <v>7.7692177120888939</v>
      </c>
      <c r="AH104" t="str">
        <f t="shared" si="257"/>
        <v>81 Process, plant and machine operatives</v>
      </c>
      <c r="AI104" s="18">
        <f t="shared" si="225"/>
        <v>4.2914259623788364</v>
      </c>
      <c r="AJ104" s="18">
        <f t="shared" si="225"/>
        <v>-4.7803124943582631</v>
      </c>
      <c r="AK104" s="18">
        <f t="shared" si="225"/>
        <v>7.0630287265895042</v>
      </c>
      <c r="AL104" s="18">
        <f t="shared" si="225"/>
        <v>4.6217379968026107</v>
      </c>
      <c r="AM104" s="18">
        <f t="shared" si="226"/>
        <v>4.7602388744507396</v>
      </c>
      <c r="AO104" s="18">
        <f t="shared" si="227"/>
        <v>5.4292527971679494</v>
      </c>
      <c r="AP104" s="18">
        <f t="shared" si="228"/>
        <v>3.9509048977294237</v>
      </c>
      <c r="AQ104" s="18">
        <f t="shared" si="229"/>
        <v>7.5950365006457243</v>
      </c>
      <c r="AS104" t="str">
        <f t="shared" si="258"/>
        <v>81 Process, plant and machine operatives</v>
      </c>
      <c r="AT104" s="18">
        <f t="shared" si="230"/>
        <v>4.0673873690924456</v>
      </c>
      <c r="AU104" s="18">
        <f t="shared" si="230"/>
        <v>-6.7173921042548157</v>
      </c>
      <c r="AV104" s="18">
        <f t="shared" si="230"/>
        <v>3.3789437195851368</v>
      </c>
      <c r="AW104" s="18">
        <f t="shared" si="230"/>
        <v>2.2495357229031177</v>
      </c>
      <c r="AX104" s="18">
        <f t="shared" si="231"/>
        <v>2.0142664737033078</v>
      </c>
      <c r="AZ104" s="18">
        <f t="shared" si="232"/>
        <v>2.6246273882637006</v>
      </c>
      <c r="BA104" s="18">
        <f t="shared" si="233"/>
        <v>3.2066138814937251</v>
      </c>
      <c r="BB104" s="18">
        <f t="shared" si="234"/>
        <v>5.0051163011215705</v>
      </c>
      <c r="BD104" t="str">
        <f t="shared" si="259"/>
        <v>81 Process, plant and machine operatives</v>
      </c>
      <c r="BE104" s="18">
        <f t="shared" si="235"/>
        <v>0.69694018214994102</v>
      </c>
      <c r="BF104" s="18">
        <f t="shared" si="235"/>
        <v>-3.5374156005776425</v>
      </c>
      <c r="BG104" s="18">
        <f t="shared" si="235"/>
        <v>2.221968552122866</v>
      </c>
      <c r="BH104" s="18">
        <f t="shared" si="235"/>
        <v>0.90683274516358825</v>
      </c>
      <c r="BI104" s="18">
        <f t="shared" si="236"/>
        <v>1.0311659813431184</v>
      </c>
      <c r="BK104" s="18">
        <f t="shared" si="237"/>
        <v>1.34332053105366</v>
      </c>
      <c r="BL104" s="18">
        <f t="shared" si="238"/>
        <v>2.3522384857295631</v>
      </c>
      <c r="BM104" s="18">
        <f t="shared" si="239"/>
        <v>3.348291432810635</v>
      </c>
      <c r="BO104" t="str">
        <f t="shared" si="260"/>
        <v>81 Process, plant and machine operatives</v>
      </c>
      <c r="BP104" s="18">
        <f t="shared" si="240"/>
        <v>3.6640972740241473</v>
      </c>
      <c r="BQ104" s="18">
        <f t="shared" si="240"/>
        <v>-17.570537509764371</v>
      </c>
      <c r="BR104" s="18">
        <f t="shared" si="240"/>
        <v>2.0359874489392249</v>
      </c>
      <c r="BS104" s="18">
        <f t="shared" si="240"/>
        <v>-0.91055587916657466</v>
      </c>
      <c r="BT104" s="18">
        <f t="shared" si="241"/>
        <v>-1.1429371518075881</v>
      </c>
      <c r="BV104" s="18">
        <f t="shared" si="242"/>
        <v>6.2047496462791507E-2</v>
      </c>
      <c r="BW104" s="18">
        <f t="shared" si="243"/>
        <v>2.293956399040864</v>
      </c>
      <c r="BX104" s="18">
        <f t="shared" si="244"/>
        <v>2.3391802309953302</v>
      </c>
      <c r="BZ104" t="str">
        <f t="shared" si="261"/>
        <v>81 Process, plant and machine operatives</v>
      </c>
      <c r="CA104" s="18">
        <f t="shared" si="245"/>
        <v>-3.1480218331492726</v>
      </c>
      <c r="CB104" s="18">
        <f t="shared" si="245"/>
        <v>-13.460088173135709</v>
      </c>
      <c r="CC104" s="18">
        <f t="shared" si="245"/>
        <v>-1.0709377093167105</v>
      </c>
      <c r="CD104" s="18">
        <f t="shared" si="245"/>
        <v>-7.9418374748461478</v>
      </c>
      <c r="CE104" s="18">
        <f t="shared" si="246"/>
        <v>-6.2106160340323679</v>
      </c>
      <c r="CG104" s="18">
        <f t="shared" si="247"/>
        <v>-5.7062663672928231</v>
      </c>
      <c r="CH104" s="18">
        <f t="shared" si="248"/>
        <v>1.5192611854091931</v>
      </c>
      <c r="CI104" s="18">
        <f t="shared" si="249"/>
        <v>-2.6536712941734986</v>
      </c>
      <c r="CK104" t="str">
        <f t="shared" si="262"/>
        <v>81 Process, plant and machine operatives</v>
      </c>
      <c r="CL104" s="18">
        <f t="shared" si="250"/>
        <v>-2.395671343886796</v>
      </c>
      <c r="CM104" s="18">
        <f t="shared" si="250"/>
        <v>-19.234154406074065</v>
      </c>
      <c r="CN104" s="18">
        <f t="shared" si="250"/>
        <v>-11.468678427608003</v>
      </c>
      <c r="CO104" s="18">
        <f t="shared" si="250"/>
        <v>-3.8114995781846961</v>
      </c>
      <c r="CP104" s="18">
        <f t="shared" si="251"/>
        <v>-7.2910843675140447</v>
      </c>
      <c r="CR104" s="18">
        <f t="shared" si="252"/>
        <v>-6.4347852909524601</v>
      </c>
      <c r="CS104" s="18">
        <f t="shared" si="253"/>
        <v>0.77518853871831883</v>
      </c>
      <c r="CT104" s="18">
        <f t="shared" si="254"/>
        <v>-4.6243861412938454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10.89466381742521</v>
      </c>
      <c r="C105" s="18">
        <f t="shared" si="210"/>
        <v>-10.781047388976727</v>
      </c>
      <c r="D105" s="18">
        <f t="shared" si="210"/>
        <v>4.0229385440584631</v>
      </c>
      <c r="E105" s="18">
        <f t="shared" si="210"/>
        <v>3.2231516967426765</v>
      </c>
      <c r="F105" s="18">
        <f t="shared" si="211"/>
        <v>2.5338149584267944</v>
      </c>
      <c r="H105" s="18">
        <f t="shared" si="212"/>
        <v>3.4890617215739272</v>
      </c>
      <c r="I105" s="18">
        <f t="shared" si="213"/>
        <v>4.3014530239571247</v>
      </c>
      <c r="J105" s="18">
        <f t="shared" si="214"/>
        <v>6.4493368167025222</v>
      </c>
      <c r="L105" t="str">
        <f t="shared" si="255"/>
        <v>82 Transport and mobile machine drivers and operatives</v>
      </c>
      <c r="M105" s="18">
        <f t="shared" si="215"/>
        <v>10.504882488113253</v>
      </c>
      <c r="N105" s="18">
        <f t="shared" si="215"/>
        <v>-3.9445429490972184</v>
      </c>
      <c r="O105" s="18">
        <f t="shared" si="215"/>
        <v>2.4557558622431808</v>
      </c>
      <c r="P105" s="18">
        <f t="shared" si="215"/>
        <v>3.2626719717524511</v>
      </c>
      <c r="Q105" s="18">
        <f t="shared" si="216"/>
        <v>2.5450827110750751</v>
      </c>
      <c r="S105" s="18">
        <f t="shared" si="217"/>
        <v>2.9929962766005458</v>
      </c>
      <c r="T105" s="18">
        <f t="shared" si="218"/>
        <v>4.0079528400000619</v>
      </c>
      <c r="U105" s="18">
        <f t="shared" si="219"/>
        <v>5.8896003704212996</v>
      </c>
      <c r="W105" t="str">
        <f t="shared" si="256"/>
        <v>82 Transport and mobile machine drivers and operatives</v>
      </c>
      <c r="X105" s="18">
        <f t="shared" si="220"/>
        <v>9.0002177457911614</v>
      </c>
      <c r="Y105" s="18">
        <f t="shared" si="220"/>
        <v>-13.078929869190247</v>
      </c>
      <c r="Z105" s="18">
        <f t="shared" si="220"/>
        <v>1.7862539666710031</v>
      </c>
      <c r="AA105" s="18">
        <f t="shared" si="220"/>
        <v>3.0798625466768703</v>
      </c>
      <c r="AB105" s="18">
        <f t="shared" si="221"/>
        <v>1.5855214689653119</v>
      </c>
      <c r="AD105" s="18">
        <f t="shared" si="222"/>
        <v>2.6468432000109177</v>
      </c>
      <c r="AE105" s="18">
        <f t="shared" si="223"/>
        <v>4.026091807895682</v>
      </c>
      <c r="AF105" s="18">
        <f t="shared" si="224"/>
        <v>5.6712878029059111</v>
      </c>
      <c r="AH105" t="str">
        <f t="shared" si="257"/>
        <v>82 Transport and mobile machine drivers and operatives</v>
      </c>
      <c r="AI105" s="18">
        <f t="shared" si="225"/>
        <v>8.8188289067007819</v>
      </c>
      <c r="AJ105" s="18">
        <f t="shared" si="225"/>
        <v>-14.891480897804465</v>
      </c>
      <c r="AK105" s="18">
        <f t="shared" si="225"/>
        <v>1.3941392312673884</v>
      </c>
      <c r="AL105" s="18">
        <f t="shared" si="225"/>
        <v>1.8836937378463592</v>
      </c>
      <c r="AM105" s="18">
        <f t="shared" si="226"/>
        <v>0.59299925074085547</v>
      </c>
      <c r="AO105" s="18">
        <f t="shared" si="227"/>
        <v>1.7202468328564757</v>
      </c>
      <c r="AP105" s="18">
        <f t="shared" si="228"/>
        <v>3.854401600732138</v>
      </c>
      <c r="AQ105" s="18">
        <f t="shared" si="229"/>
        <v>4.9191381469496198</v>
      </c>
      <c r="AS105" t="str">
        <f t="shared" si="258"/>
        <v>82 Transport and mobile machine drivers and operatives</v>
      </c>
      <c r="AT105" s="18">
        <f t="shared" si="230"/>
        <v>7.3534784998499525</v>
      </c>
      <c r="AU105" s="18">
        <f t="shared" si="230"/>
        <v>-9.5930485313277849</v>
      </c>
      <c r="AV105" s="18">
        <f t="shared" si="230"/>
        <v>0.44496278169421366</v>
      </c>
      <c r="AW105" s="18">
        <f t="shared" si="230"/>
        <v>1.4155438242611451</v>
      </c>
      <c r="AX105" s="18">
        <f t="shared" si="231"/>
        <v>0.38769722398768192</v>
      </c>
      <c r="AZ105" s="18">
        <f t="shared" si="232"/>
        <v>1.0909791997172791</v>
      </c>
      <c r="BA105" s="18">
        <f t="shared" si="233"/>
        <v>3.7153522666351746</v>
      </c>
      <c r="BB105" s="18">
        <f t="shared" si="234"/>
        <v>4.3907717241018274</v>
      </c>
      <c r="BD105" t="str">
        <f t="shared" si="259"/>
        <v>82 Transport and mobile machine drivers and operatives</v>
      </c>
      <c r="BE105" s="18">
        <f t="shared" si="235"/>
        <v>2.5439505965433318</v>
      </c>
      <c r="BF105" s="18">
        <f t="shared" si="235"/>
        <v>-7.3382893925060362</v>
      </c>
      <c r="BG105" s="18">
        <f t="shared" si="235"/>
        <v>0.56492044610967351</v>
      </c>
      <c r="BH105" s="18">
        <f t="shared" si="235"/>
        <v>0.86699331321227202</v>
      </c>
      <c r="BI105" s="18">
        <f t="shared" si="236"/>
        <v>0.23951978898915094</v>
      </c>
      <c r="BK105" s="18">
        <f t="shared" si="237"/>
        <v>0.76620167471848077</v>
      </c>
      <c r="BL105" s="18">
        <f t="shared" si="238"/>
        <v>2.907175192150202</v>
      </c>
      <c r="BM105" s="18">
        <f t="shared" si="239"/>
        <v>3.42962578309014</v>
      </c>
      <c r="BO105" t="str">
        <f t="shared" si="260"/>
        <v>82 Transport and mobile machine drivers and operatives</v>
      </c>
      <c r="BP105" s="18">
        <f t="shared" si="240"/>
        <v>5.118432872763079</v>
      </c>
      <c r="BQ105" s="18">
        <f t="shared" si="240"/>
        <v>-23.589694897868739</v>
      </c>
      <c r="BR105" s="18">
        <f t="shared" si="240"/>
        <v>-0.21853023496725132</v>
      </c>
      <c r="BS105" s="18">
        <f t="shared" si="240"/>
        <v>-0.88890351088455333</v>
      </c>
      <c r="BT105" s="18">
        <f t="shared" si="241"/>
        <v>-2.2815624850624716</v>
      </c>
      <c r="BV105" s="18">
        <f t="shared" si="242"/>
        <v>-0.66594767966865476</v>
      </c>
      <c r="BW105" s="18">
        <f t="shared" si="243"/>
        <v>2.8087718065597622</v>
      </c>
      <c r="BX105" s="18">
        <f t="shared" si="244"/>
        <v>2.3641554399593812</v>
      </c>
      <c r="BZ105" t="str">
        <f t="shared" si="261"/>
        <v>82 Transport and mobile machine drivers and operatives</v>
      </c>
      <c r="CA105" s="18">
        <f t="shared" si="245"/>
        <v>-1.1597264202374169</v>
      </c>
      <c r="CB105" s="18">
        <f t="shared" si="245"/>
        <v>-23.943995188120613</v>
      </c>
      <c r="CC105" s="18">
        <f t="shared" si="245"/>
        <v>-2.0982763291266804</v>
      </c>
      <c r="CD105" s="18">
        <f t="shared" si="245"/>
        <v>-3.142631104981064</v>
      </c>
      <c r="CE105" s="18">
        <f t="shared" si="246"/>
        <v>-4.2749191021360993</v>
      </c>
      <c r="CG105" s="18">
        <f t="shared" si="247"/>
        <v>-2.7957565882456903</v>
      </c>
      <c r="CH105" s="18">
        <f t="shared" si="248"/>
        <v>2.1276145991540485</v>
      </c>
      <c r="CI105" s="18">
        <f t="shared" si="249"/>
        <v>0.16408697882495105</v>
      </c>
      <c r="CK105" t="str">
        <f t="shared" si="262"/>
        <v>82 Transport and mobile machine drivers and operatives</v>
      </c>
      <c r="CL105" s="18">
        <f t="shared" si="250"/>
        <v>5.1745596805372829</v>
      </c>
      <c r="CM105" s="18">
        <f t="shared" si="250"/>
        <v>-22.45635139071226</v>
      </c>
      <c r="CN105" s="18">
        <f t="shared" si="250"/>
        <v>-1.5375286650185727</v>
      </c>
      <c r="CO105" s="18">
        <f t="shared" si="250"/>
        <v>-3.0483299780540207</v>
      </c>
      <c r="CP105" s="18">
        <f t="shared" si="251"/>
        <v>-3.9293338251685794</v>
      </c>
      <c r="CR105" s="18">
        <f t="shared" si="252"/>
        <v>-2.547323001220525</v>
      </c>
      <c r="CS105" s="18">
        <f t="shared" si="253"/>
        <v>1.8523711271554166</v>
      </c>
      <c r="CT105" s="18">
        <f t="shared" si="254"/>
        <v>-2.6709027528626361E-2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-4.5395777990358539</v>
      </c>
      <c r="C106" s="18">
        <f t="shared" si="210"/>
        <v>0.66315550809203927</v>
      </c>
      <c r="D106" s="18">
        <f t="shared" si="210"/>
        <v>32.988438171654664</v>
      </c>
      <c r="E106" s="18">
        <f t="shared" si="210"/>
        <v>4.3561886889359469</v>
      </c>
      <c r="F106" s="18">
        <f t="shared" si="211"/>
        <v>12.316905342984352</v>
      </c>
      <c r="H106" s="18">
        <f t="shared" si="212"/>
        <v>13.140154672059623</v>
      </c>
      <c r="I106" s="18">
        <f t="shared" si="213"/>
        <v>10.134884941389387</v>
      </c>
      <c r="J106" s="18">
        <f t="shared" si="214"/>
        <v>16.295852872820937</v>
      </c>
      <c r="L106" t="str">
        <f t="shared" si="255"/>
        <v>91 Elementary trades and related occupations</v>
      </c>
      <c r="M106" s="18">
        <f t="shared" si="215"/>
        <v>6.0023306061836035</v>
      </c>
      <c r="N106" s="18">
        <f t="shared" si="215"/>
        <v>-9.7953538520393462</v>
      </c>
      <c r="O106" s="18">
        <f t="shared" si="215"/>
        <v>15.469841564163044</v>
      </c>
      <c r="P106" s="18">
        <f t="shared" si="215"/>
        <v>5.0733531569678192</v>
      </c>
      <c r="Q106" s="18">
        <f t="shared" si="216"/>
        <v>7.1904526151936876</v>
      </c>
      <c r="S106" s="18">
        <f t="shared" si="217"/>
        <v>8.4304477771881992</v>
      </c>
      <c r="T106" s="18">
        <f t="shared" si="218"/>
        <v>5.7025501713241722</v>
      </c>
      <c r="U106" s="18">
        <f t="shared" si="219"/>
        <v>10.812591032516504</v>
      </c>
      <c r="W106" t="str">
        <f t="shared" si="256"/>
        <v>91 Elementary trades and related occupations</v>
      </c>
      <c r="X106" s="18">
        <f t="shared" si="220"/>
        <v>1.5402361762229644</v>
      </c>
      <c r="Y106" s="18">
        <f t="shared" si="220"/>
        <v>-13.989491450112922</v>
      </c>
      <c r="Z106" s="18">
        <f t="shared" si="220"/>
        <v>20.058621783431452</v>
      </c>
      <c r="AA106" s="18">
        <f t="shared" si="220"/>
        <v>3.6156686041247443</v>
      </c>
      <c r="AB106" s="18">
        <f t="shared" si="221"/>
        <v>7.2409836403772188</v>
      </c>
      <c r="AD106" s="18">
        <f t="shared" si="222"/>
        <v>8.8298607963528841</v>
      </c>
      <c r="AE106" s="18">
        <f t="shared" si="223"/>
        <v>6.8185141922732173</v>
      </c>
      <c r="AF106" s="18">
        <f t="shared" si="224"/>
        <v>11.685918112865213</v>
      </c>
      <c r="AH106" t="str">
        <f t="shared" si="257"/>
        <v>91 Elementary trades and related occupations</v>
      </c>
      <c r="AI106" s="18">
        <f t="shared" si="225"/>
        <v>3.0330397352182459</v>
      </c>
      <c r="AJ106" s="18">
        <f t="shared" si="225"/>
        <v>-15.815007482017162</v>
      </c>
      <c r="AK106" s="18">
        <f t="shared" si="225"/>
        <v>18.550864742892117</v>
      </c>
      <c r="AL106" s="18">
        <f t="shared" si="225"/>
        <v>3.8130773779055049</v>
      </c>
      <c r="AM106" s="18">
        <f t="shared" si="226"/>
        <v>6.8021351526040164</v>
      </c>
      <c r="AO106" s="18">
        <f t="shared" si="227"/>
        <v>8.5099638701820126</v>
      </c>
      <c r="AP106" s="18">
        <f t="shared" si="228"/>
        <v>6.5421497784892813</v>
      </c>
      <c r="AQ106" s="18">
        <f t="shared" si="229"/>
        <v>11.313850138922788</v>
      </c>
      <c r="AS106" t="str">
        <f t="shared" si="258"/>
        <v>91 Elementary trades and related occupations</v>
      </c>
      <c r="AT106" s="18">
        <f t="shared" si="230"/>
        <v>0.29625375597530645</v>
      </c>
      <c r="AU106" s="18">
        <f t="shared" si="230"/>
        <v>-0.60728229938035172</v>
      </c>
      <c r="AV106" s="18">
        <f t="shared" si="230"/>
        <v>17.665084223119166</v>
      </c>
      <c r="AW106" s="18">
        <f t="shared" si="230"/>
        <v>3.0747037318388459</v>
      </c>
      <c r="AX106" s="18">
        <f t="shared" si="231"/>
        <v>7.184527542882635</v>
      </c>
      <c r="AZ106" s="18">
        <f t="shared" si="232"/>
        <v>7.7251895144402116</v>
      </c>
      <c r="BA106" s="18">
        <f t="shared" si="233"/>
        <v>5.9428087891835402</v>
      </c>
      <c r="BB106" s="18">
        <f t="shared" si="234"/>
        <v>10.432423065437391</v>
      </c>
      <c r="BD106" t="str">
        <f t="shared" si="259"/>
        <v>91 Elementary trades and related occupations</v>
      </c>
      <c r="BE106" s="18">
        <f t="shared" si="235"/>
        <v>-3.296606125102608</v>
      </c>
      <c r="BF106" s="18">
        <f t="shared" si="235"/>
        <v>-3.2705333649474588</v>
      </c>
      <c r="BG106" s="18">
        <f t="shared" si="235"/>
        <v>12.414574247808341</v>
      </c>
      <c r="BH106" s="18">
        <f t="shared" si="235"/>
        <v>2.101909568286997</v>
      </c>
      <c r="BI106" s="18">
        <f t="shared" si="236"/>
        <v>4.8638162458925827</v>
      </c>
      <c r="BK106" s="18">
        <f t="shared" si="237"/>
        <v>5.4298162795373583</v>
      </c>
      <c r="BL106" s="18">
        <f t="shared" si="238"/>
        <v>4.1087091579958157</v>
      </c>
      <c r="BM106" s="18">
        <f t="shared" si="239"/>
        <v>7.6932863217677117</v>
      </c>
      <c r="BO106" t="str">
        <f t="shared" si="260"/>
        <v>91 Elementary trades and related occupations</v>
      </c>
      <c r="BP106" s="18">
        <f t="shared" si="240"/>
        <v>-0.77610493392964441</v>
      </c>
      <c r="BQ106" s="18">
        <f t="shared" si="240"/>
        <v>-15.330362481480719</v>
      </c>
      <c r="BR106" s="18">
        <f t="shared" si="240"/>
        <v>11.092541701996517</v>
      </c>
      <c r="BS106" s="18">
        <f t="shared" si="240"/>
        <v>0.32624577392998955</v>
      </c>
      <c r="BT106" s="18">
        <f t="shared" si="241"/>
        <v>2.4810612800006515</v>
      </c>
      <c r="BV106" s="18">
        <f t="shared" si="242"/>
        <v>3.7937831792552945</v>
      </c>
      <c r="BW106" s="18">
        <f t="shared" si="243"/>
        <v>3.396672957706981</v>
      </c>
      <c r="BX106" s="18">
        <f t="shared" si="244"/>
        <v>6.0058729059755178</v>
      </c>
      <c r="BZ106" t="str">
        <f t="shared" si="261"/>
        <v>91 Elementary trades and related occupations</v>
      </c>
      <c r="CA106" s="18">
        <f t="shared" si="245"/>
        <v>-5.348432903016942</v>
      </c>
      <c r="CB106" s="18">
        <f t="shared" si="245"/>
        <v>-14.621943380559433</v>
      </c>
      <c r="CC106" s="18">
        <f t="shared" si="245"/>
        <v>9.9390076637726246</v>
      </c>
      <c r="CD106" s="18">
        <f t="shared" si="245"/>
        <v>-1.7872234541836396</v>
      </c>
      <c r="CE106" s="18">
        <f t="shared" si="246"/>
        <v>0.84957588351510793</v>
      </c>
      <c r="CG106" s="18">
        <f t="shared" si="247"/>
        <v>1.9755203864119553</v>
      </c>
      <c r="CH106" s="18">
        <f t="shared" si="248"/>
        <v>3.0266813912271706</v>
      </c>
      <c r="CI106" s="18">
        <f t="shared" si="249"/>
        <v>4.3904166099808517</v>
      </c>
      <c r="CK106" t="str">
        <f t="shared" si="262"/>
        <v>91 Elementary trades and related occupations</v>
      </c>
      <c r="CL106" s="18">
        <f t="shared" si="250"/>
        <v>-3.2081829118945637</v>
      </c>
      <c r="CM106" s="18">
        <f t="shared" si="250"/>
        <v>-8.7201399698592077</v>
      </c>
      <c r="CN106" s="18">
        <f t="shared" si="250"/>
        <v>14.107581978239692</v>
      </c>
      <c r="CO106" s="18">
        <f t="shared" si="250"/>
        <v>1.2560924156435505</v>
      </c>
      <c r="CP106" s="18">
        <f t="shared" si="251"/>
        <v>4.4293186673724838</v>
      </c>
      <c r="CR106" s="18">
        <f t="shared" si="252"/>
        <v>5.3704762904341008</v>
      </c>
      <c r="CS106" s="18">
        <f t="shared" si="253"/>
        <v>3.1002059585680364</v>
      </c>
      <c r="CT106" s="18">
        <f t="shared" si="254"/>
        <v>7.0349329084241408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5.589465317485165</v>
      </c>
      <c r="C107" s="18">
        <f t="shared" si="210"/>
        <v>7.2101638030369619</v>
      </c>
      <c r="D107" s="18">
        <f t="shared" si="210"/>
        <v>0.39284168339517311</v>
      </c>
      <c r="E107" s="18">
        <f t="shared" si="210"/>
        <v>1.8324607017186079</v>
      </c>
      <c r="F107" s="18">
        <f t="shared" si="211"/>
        <v>1.706979068272485</v>
      </c>
      <c r="H107" s="18">
        <f t="shared" si="212"/>
        <v>1.3503084231641038</v>
      </c>
      <c r="I107" s="18">
        <f t="shared" si="213"/>
        <v>3.2304428460968149</v>
      </c>
      <c r="J107" s="18">
        <f t="shared" si="214"/>
        <v>4.1259474251318595</v>
      </c>
      <c r="L107" t="str">
        <f t="shared" ref="L107" si="263">A107</f>
        <v>92 Elementary administration and service occupations</v>
      </c>
      <c r="M107" s="18">
        <f t="shared" si="215"/>
        <v>8.5504225311434858</v>
      </c>
      <c r="N107" s="18">
        <f t="shared" si="215"/>
        <v>7.6103364513997018</v>
      </c>
      <c r="O107" s="18">
        <f t="shared" si="215"/>
        <v>3.0096521271493648</v>
      </c>
      <c r="P107" s="18">
        <f t="shared" si="215"/>
        <v>3.3051220790625058</v>
      </c>
      <c r="Q107" s="18">
        <f t="shared" si="216"/>
        <v>3.4764174081424404</v>
      </c>
      <c r="S107" s="18">
        <f t="shared" si="217"/>
        <v>3.2065380463186077</v>
      </c>
      <c r="T107" s="18">
        <f t="shared" si="218"/>
        <v>3.7487232956323169</v>
      </c>
      <c r="U107" s="18">
        <f t="shared" si="219"/>
        <v>5.8381697834775981</v>
      </c>
      <c r="W107" t="str">
        <f t="shared" ref="W107" si="264">A107</f>
        <v>92 Elementary administration and service occupations</v>
      </c>
      <c r="X107" s="18">
        <f t="shared" si="220"/>
        <v>6.1045594952479076</v>
      </c>
      <c r="Y107" s="18">
        <f t="shared" si="220"/>
        <v>-2.2994574472938512</v>
      </c>
      <c r="Z107" s="18">
        <f t="shared" si="220"/>
        <v>1.3433155850086198</v>
      </c>
      <c r="AA107" s="18">
        <f t="shared" si="220"/>
        <v>2.5614003985630074</v>
      </c>
      <c r="AB107" s="18">
        <f t="shared" si="221"/>
        <v>1.8695754736507419</v>
      </c>
      <c r="AD107" s="18">
        <f t="shared" si="222"/>
        <v>2.1537540195319282</v>
      </c>
      <c r="AE107" s="18">
        <f t="shared" si="223"/>
        <v>3.7284471160797139</v>
      </c>
      <c r="AF107" s="18">
        <f t="shared" si="224"/>
        <v>5.0982682968507831</v>
      </c>
      <c r="AH107" t="str">
        <f t="shared" ref="AH107" si="265">L107</f>
        <v>92 Elementary administration and service occupations</v>
      </c>
      <c r="AI107" s="18">
        <f t="shared" si="225"/>
        <v>6.5722138716652889</v>
      </c>
      <c r="AJ107" s="18">
        <f t="shared" si="225"/>
        <v>-0.60872231501216678</v>
      </c>
      <c r="AK107" s="18">
        <f t="shared" si="225"/>
        <v>0.5927989127380906</v>
      </c>
      <c r="AL107" s="18">
        <f t="shared" si="225"/>
        <v>2.4946607736791471</v>
      </c>
      <c r="AM107" s="18">
        <f t="shared" si="226"/>
        <v>1.7008768610326186</v>
      </c>
      <c r="AO107" s="18">
        <f t="shared" si="227"/>
        <v>1.8567447343389221</v>
      </c>
      <c r="AP107" s="18">
        <f t="shared" si="228"/>
        <v>3.5219491678324166</v>
      </c>
      <c r="AQ107" s="18">
        <f t="shared" si="229"/>
        <v>4.7240976618318609</v>
      </c>
      <c r="AS107" t="str">
        <f t="shared" ref="AS107" si="266">W107</f>
        <v>92 Elementary administration and service occupations</v>
      </c>
      <c r="AT107" s="18">
        <f t="shared" si="230"/>
        <v>4.8269656519032811</v>
      </c>
      <c r="AU107" s="18">
        <f t="shared" si="230"/>
        <v>2.7538476386153032</v>
      </c>
      <c r="AV107" s="18">
        <f t="shared" si="230"/>
        <v>0.40608701205384623</v>
      </c>
      <c r="AW107" s="18">
        <f t="shared" si="230"/>
        <v>2.6144548846510629</v>
      </c>
      <c r="AX107" s="18">
        <f t="shared" si="231"/>
        <v>1.9278193573020408</v>
      </c>
      <c r="AZ107" s="18">
        <f t="shared" si="232"/>
        <v>1.8729874997601481</v>
      </c>
      <c r="BA107" s="18">
        <f t="shared" si="233"/>
        <v>3.4795961761875605</v>
      </c>
      <c r="BB107" s="18">
        <f t="shared" si="234"/>
        <v>4.6991516068248584</v>
      </c>
      <c r="BD107" t="str">
        <f t="shared" ref="BD107" si="267">AH107</f>
        <v>92 Elementary administration and service occupations</v>
      </c>
      <c r="BE107" s="18">
        <f t="shared" si="235"/>
        <v>-1.7641165763593647</v>
      </c>
      <c r="BF107" s="18">
        <f t="shared" si="235"/>
        <v>0.34238706229543503</v>
      </c>
      <c r="BG107" s="18">
        <f t="shared" si="235"/>
        <v>-3.6487751992017925</v>
      </c>
      <c r="BH107" s="18">
        <f t="shared" si="235"/>
        <v>-0.77063091443418941</v>
      </c>
      <c r="BI107" s="18">
        <f t="shared" si="236"/>
        <v>-1.6106009496039686</v>
      </c>
      <c r="BK107" s="18">
        <f t="shared" si="237"/>
        <v>-1.7394403696362803</v>
      </c>
      <c r="BL107" s="18">
        <f t="shared" si="238"/>
        <v>2.3464695001921054</v>
      </c>
      <c r="BM107" s="18">
        <f t="shared" si="239"/>
        <v>1.1362013750837452</v>
      </c>
      <c r="BO107" t="str">
        <f t="shared" ref="BO107" si="268">AS107</f>
        <v>92 Elementary administration and service occupations</v>
      </c>
      <c r="BP107" s="18">
        <f t="shared" si="240"/>
        <v>0.65932360128684309</v>
      </c>
      <c r="BQ107" s="18">
        <f t="shared" si="240"/>
        <v>-11.822494029107277</v>
      </c>
      <c r="BR107" s="18">
        <f t="shared" si="240"/>
        <v>-1.5461420121648972</v>
      </c>
      <c r="BS107" s="18">
        <f t="shared" si="240"/>
        <v>-1.3693869959179872</v>
      </c>
      <c r="BT107" s="18">
        <f t="shared" si="241"/>
        <v>-2.1124572093441873</v>
      </c>
      <c r="BV107" s="18">
        <f t="shared" si="242"/>
        <v>-1.42834056542126</v>
      </c>
      <c r="BW107" s="18">
        <f t="shared" si="243"/>
        <v>2.3265378312136598</v>
      </c>
      <c r="BX107" s="18">
        <f t="shared" si="244"/>
        <v>1.3226698508179036</v>
      </c>
      <c r="BZ107" t="str">
        <f t="shared" ref="BZ107" si="269">BD107</f>
        <v>92 Elementary administration and service occupations</v>
      </c>
      <c r="CA107" s="18">
        <f t="shared" si="245"/>
        <v>-0.72158461637815696</v>
      </c>
      <c r="CB107" s="18">
        <f t="shared" si="245"/>
        <v>-16.793536335464232</v>
      </c>
      <c r="CC107" s="18">
        <f t="shared" si="245"/>
        <v>-2.103075532551546</v>
      </c>
      <c r="CD107" s="18">
        <f t="shared" si="245"/>
        <v>-4.0259308929412541</v>
      </c>
      <c r="CE107" s="18">
        <f t="shared" si="246"/>
        <v>-4.2869100790318022</v>
      </c>
      <c r="CG107" s="18">
        <f t="shared" si="247"/>
        <v>-3.3892126111755849</v>
      </c>
      <c r="CH107" s="18">
        <f t="shared" si="248"/>
        <v>1.8526893345625739</v>
      </c>
      <c r="CI107" s="18">
        <f t="shared" si="249"/>
        <v>-0.60354528756825232</v>
      </c>
      <c r="CK107" t="str">
        <f t="shared" ref="CK107" si="270">BO107</f>
        <v>92 Elementary administration and service occupations</v>
      </c>
      <c r="CL107" s="18">
        <f t="shared" si="250"/>
        <v>-2.145951846122407</v>
      </c>
      <c r="CM107" s="18">
        <f t="shared" si="250"/>
        <v>-16.402408021786698</v>
      </c>
      <c r="CN107" s="18">
        <f t="shared" si="250"/>
        <v>-7.8840391487802641</v>
      </c>
      <c r="CO107" s="18">
        <f t="shared" si="250"/>
        <v>-2.3476053271580533</v>
      </c>
      <c r="CP107" s="18">
        <f t="shared" si="251"/>
        <v>-5.0393729762472139</v>
      </c>
      <c r="CR107" s="18">
        <f t="shared" si="252"/>
        <v>-4.2291017729962688</v>
      </c>
      <c r="CS107" s="18">
        <f t="shared" si="253"/>
        <v>0.9867717297063594</v>
      </c>
      <c r="CT107" s="18">
        <f t="shared" si="254"/>
        <v>-2.5221611759782325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6.1009020286562743</v>
      </c>
      <c r="C109" s="26">
        <f>IF(AND(D$6-C$6 &lt;&gt; 0,C35&lt;&gt;0,D35&lt;&gt;0),(EXP(LN(D35/C35)/(D$6-C$6))-1)*100,0)</f>
        <v>7.5444343215111731</v>
      </c>
      <c r="D109" s="26">
        <f>IF(AND(E$6-D$6 &lt;&gt; 0,D35&lt;&gt;0,E35&lt;&gt;0),(EXP(LN(E35/D35)/(E$6-D$6))-1)*100,0)</f>
        <v>2.922189846472012</v>
      </c>
      <c r="E109" s="26">
        <f>IF(AND(F$6-E$6 &lt;&gt; 0,E35&lt;&gt;0,F35&lt;&gt;0),(EXP(LN(F35/E35)/(F$6-E$6))-1)*100,0)</f>
        <v>2.3944846169630329</v>
      </c>
      <c r="F109" s="26">
        <f>IF(AND(F$6-C$6 &lt;&gt; 0,C35&lt;&gt;0,F35&lt;&gt;0),(EXP(LN(F35/C35)/(F$6-C$6))-1)*100,0)</f>
        <v>2.8741280252386092</v>
      </c>
      <c r="H109" s="26">
        <f t="shared" ref="H109" si="271">IF($F$6-$D$6 &lt;&gt; 0,(EXP(LN(1+(H72/100))/($F$6-$D$6))-1)*100,0)</f>
        <v>2.5700850437383682</v>
      </c>
      <c r="I109" s="26">
        <f t="shared" ref="I109" si="272">IF(D35&gt;0,((1+(I35/D35))^(1/($F$6-$D$6))-1)*100,0)</f>
        <v>3.2009335245523518</v>
      </c>
      <c r="J109" s="26">
        <f t="shared" ref="J109" si="273">IF($F$6-$D$6 &lt;&gt; 0,(EXP(LN(1+(J72/100))/($F$6-$D$6))-1)*100,0)</f>
        <v>4.9611111579552558</v>
      </c>
      <c r="L109" s="24" t="str">
        <f>L35</f>
        <v>All occupations</v>
      </c>
      <c r="M109" s="26">
        <f>IF(AND(N$6-M$6 &lt;&gt; 0,M35&lt;&gt;0,N35&lt;&gt;0),(EXP(LN(N35/M35)/(N$6-M$6))-1)*100,0)</f>
        <v>6.1338294485246081</v>
      </c>
      <c r="N109" s="26">
        <f>IF(AND(O$6-N$6 &lt;&gt; 0,N35&lt;&gt;0,O35&lt;&gt;0),(EXP(LN(O35/N35)/(O$6-N$6))-1)*100,0)</f>
        <v>7.4161275648627845</v>
      </c>
      <c r="O109" s="26">
        <f>IF(AND(P$6-O$6 &lt;&gt; 0,O35&lt;&gt;0,P35&lt;&gt;0),(EXP(LN(P35/O35)/(P$6-O$6))-1)*100,0)</f>
        <v>2.9247508788258658</v>
      </c>
      <c r="P109" s="26">
        <f>IF(AND(Q$6-P$6 &lt;&gt; 0,P35&lt;&gt;0,Q35&lt;&gt;0),(EXP(LN(Q35/P35)/(Q$6-P$6))-1)*100,0)</f>
        <v>2.394149565915793</v>
      </c>
      <c r="Q109" s="26">
        <f>IF(AND(Q$6-N$6 &lt;&gt; 0,N35&lt;&gt;0,Q35&lt;&gt;0),(EXP(LN(Q35/N35)/(Q$6-N$6))-1)*100,0)</f>
        <v>2.8670423148391189</v>
      </c>
      <c r="S109" s="26">
        <f t="shared" ref="S109" si="274">IF($F$6-$D$6 &lt;&gt; 0,(EXP(LN(1+(S72/100))/($F$6-$D$6))-1)*100,0)</f>
        <v>2.5707120412320039</v>
      </c>
      <c r="T109" s="26">
        <f t="shared" ref="T109" si="275">IF(O35&gt;0,((1+(T35/O35))^(1/($F$6-$D$6))-1)*100,0)</f>
        <v>3.3423621008132676</v>
      </c>
      <c r="U109" s="26">
        <f t="shared" ref="U109" si="276">IF($F$6-$D$6 &lt;&gt; 0,(EXP(LN(1+(U72/100))/($F$6-$D$6))-1)*100,0)</f>
        <v>5.0734091922998159</v>
      </c>
      <c r="W109" s="24" t="str">
        <f>W35</f>
        <v>All occupations</v>
      </c>
      <c r="X109" s="26">
        <f>IF(AND(Y$6-X$6 &lt;&gt; 0,X35&lt;&gt;0,Y35&lt;&gt;0),(EXP(LN(Y35/X35)/(Y$6-X$6))-1)*100,0)</f>
        <v>3.3491918224999084</v>
      </c>
      <c r="Y109" s="26">
        <f>IF(AND(Z$6-Y$6 &lt;&gt; 0,Y35&lt;&gt;0,Z35&lt;&gt;0),(EXP(LN(Z35/Y35)/(Z$6-Y$6))-1)*100,0)</f>
        <v>-0.69816108268071497</v>
      </c>
      <c r="Z109" s="26">
        <f>IF(AND(AA$6-Z$6 &lt;&gt; 0,Z35&lt;&gt;0,AA35&lt;&gt;0),(EXP(LN(AA35/Z35)/(AA$6-Z$6))-1)*100,0)</f>
        <v>1.343984690339739</v>
      </c>
      <c r="AA109" s="26">
        <f>IF(AND(AB$6-AA$6 &lt;&gt; 0,AA35&lt;&gt;0,AB35&lt;&gt;0),(EXP(LN(AB35/AA35)/(AB$6-AA$6))-1)*100,0)</f>
        <v>1.4147780570387569</v>
      </c>
      <c r="AB109" s="26">
        <f>IF(AND(AB$6-Y$6 &lt;&gt; 0,Y35&lt;&gt;0,AB35&lt;&gt;0),(EXP(LN(AB35/Y35)/(AB$6-Y$6))-1)*100,0)</f>
        <v>1.2593128831146494</v>
      </c>
      <c r="AD109" s="26">
        <f t="shared" ref="AD109" si="277">IF($F$6-$D$6 &lt;&gt; 0,(EXP(LN(1+(AD72/100))/($F$6-$D$6))-1)*100,0)</f>
        <v>1.3911747751359282</v>
      </c>
      <c r="AE109" s="26">
        <f t="shared" ref="AE109" si="278">IF(Z35&gt;0,((1+(AE35/Z35))^(1/($F$6-$D$6))-1)*100,0)</f>
        <v>3.1928175825071348</v>
      </c>
      <c r="AF109" s="26">
        <f t="shared" ref="AF109" si="279">IF($F$6-$D$6 &lt;&gt; 0,(EXP(LN(1+(AF72/100))/($F$6-$D$6))-1)*100,0)</f>
        <v>4.1207656007439253</v>
      </c>
      <c r="AH109" s="24" t="str">
        <f>AH35</f>
        <v>All occupations</v>
      </c>
      <c r="AI109" s="26">
        <f>IF(AND(AJ$6-AI$6 &lt;&gt; 0,AI35&lt;&gt;0,AJ35&lt;&gt;0),(EXP(LN(AJ35/AI35)/(AJ$6-AI$6))-1)*100,0)</f>
        <v>1.668303055784448</v>
      </c>
      <c r="AJ109" s="26">
        <f>IF(AND(AK$6-AJ$6 &lt;&gt; 0,AJ35&lt;&gt;0,AK35&lt;&gt;0),(EXP(LN(AK35/AJ35)/(AK$6-AJ$6))-1)*100,0)</f>
        <v>-1.1661650258155354</v>
      </c>
      <c r="AK109" s="26">
        <f>IF(AND(AL$6-AK$6 &lt;&gt; 0,AK35&lt;&gt;0,AL35&lt;&gt;0),(EXP(LN(AL35/AK35)/(AL$6-AK$6))-1)*100,0)</f>
        <v>-8.4157721535338403E-2</v>
      </c>
      <c r="AL109" s="26">
        <f>IF(AND(AM$6-AL$6 &lt;&gt; 0,AL35&lt;&gt;0,AM35&lt;&gt;0),(EXP(LN(AM35/AL35)/(AM$6-AL$6))-1)*100,0)</f>
        <v>1.0165951476703627</v>
      </c>
      <c r="AM109" s="26">
        <f>IF(AND(AM$6-AJ$6 &lt;&gt; 0,AJ35&lt;&gt;0,AM35&lt;&gt;0),(EXP(LN(AM35/AJ35)/(AM$6-AJ$6))-1)*100,0)</f>
        <v>0.53396063525341653</v>
      </c>
      <c r="AO109" s="26">
        <f t="shared" ref="AO109" si="280">IF($F$6-$D$6 &lt;&gt; 0,(EXP(LN(1+(AO72/100))/($F$6-$D$6))-1)*100,0)</f>
        <v>0.64833666057830808</v>
      </c>
      <c r="AP109" s="26">
        <f t="shared" ref="AP109" si="281">IF(AK35&gt;0,((1+(AP35/AK35))^(1/($F$6-$D$6))-1)*100,0)</f>
        <v>2.9543297495010501</v>
      </c>
      <c r="AQ109" s="26">
        <f t="shared" ref="AQ109" si="282">IF($F$6-$D$6 &lt;&gt; 0,(EXP(LN(1+(AQ72/100))/($F$6-$D$6))-1)*100,0)</f>
        <v>3.3924652316794424</v>
      </c>
      <c r="AS109" s="24" t="str">
        <f>AS35</f>
        <v>All occupations</v>
      </c>
      <c r="AT109" s="26">
        <f>IF(AND(AU$6-AT$6 &lt;&gt; 0,AT35&lt;&gt;0,AU35&lt;&gt;0),(EXP(LN(AU35/AT35)/(AU$6-AT$6))-1)*100,0)</f>
        <v>3.2485898678899172</v>
      </c>
      <c r="AU109" s="26">
        <f>IF(AND(AV$6-AU$6 &lt;&gt; 0,AU35&lt;&gt;0,AV35&lt;&gt;0),(EXP(LN(AV35/AU35)/(AV$6-AU$6))-1)*100,0)</f>
        <v>-0.21716271383963592</v>
      </c>
      <c r="AV109" s="26">
        <f>IF(AND(AW$6-AV$6 &lt;&gt; 0,AV35&lt;&gt;0,AW35&lt;&gt;0),(EXP(LN(AW35/AV35)/(AW$6-AV$6))-1)*100,0)</f>
        <v>0.52872638903840308</v>
      </c>
      <c r="AW109" s="26">
        <f>IF(AND(AX$6-AW$6 &lt;&gt; 0,AW35&lt;&gt;0,AX35&lt;&gt;0),(EXP(LN(AX35/AW35)/(AX$6-AW$6))-1)*100,0)</f>
        <v>1.3078717425741404</v>
      </c>
      <c r="AX109" s="26">
        <f>IF(AND(AX$6-AU$6 &lt;&gt; 0,AU35&lt;&gt;0,AX35&lt;&gt;0),(EXP(LN(AX35/AU35)/(AX$6-AU$6))-1)*100,0)</f>
        <v>0.96797980441347686</v>
      </c>
      <c r="AZ109" s="26">
        <f t="shared" ref="AZ109" si="283">IF($F$6-$D$6 &lt;&gt; 0,(EXP(LN(1+(AZ72/100))/($F$6-$D$6))-1)*100,0)</f>
        <v>1.0474879537805126</v>
      </c>
      <c r="BA109" s="26">
        <f t="shared" ref="BA109" si="284">IF(AV35&gt;0,((1+(BA35/AV35))^(1/($F$6-$D$6))-1)*100,0)</f>
        <v>3.0072666322037644</v>
      </c>
      <c r="BB109" s="26">
        <f t="shared" ref="BB109" si="285">IF($F$6-$D$6 &lt;&gt; 0,(EXP(LN(1+(BB72/100))/($F$6-$D$6))-1)*100,0)</f>
        <v>3.7169326094038446</v>
      </c>
      <c r="BD109" s="24" t="str">
        <f>BD35</f>
        <v>All occupations</v>
      </c>
      <c r="BE109" s="26">
        <f>IF(AND(BF$6-BE$6 &lt;&gt; 0,BE35&lt;&gt;0,BF35&lt;&gt;0),(EXP(LN(BF35/BE35)/(BF$6-BE$6))-1)*100,0)</f>
        <v>-0.41957074242920944</v>
      </c>
      <c r="BF109" s="26">
        <f>IF(AND(BG$6-BF$6 &lt;&gt; 0,BF35&lt;&gt;0,BG35&lt;&gt;0),(EXP(LN(BG35/BF35)/(BG$6-BF$6))-1)*100,0)</f>
        <v>3.8111031129964612</v>
      </c>
      <c r="BG109" s="26">
        <f>IF(AND(BH$6-BG$6 &lt;&gt; 0,BG35&lt;&gt;0,BH35&lt;&gt;0),(EXP(LN(BH35/BG35)/(BH$6-BG$6))-1)*100,0)</f>
        <v>-0.43558671435167673</v>
      </c>
      <c r="BH109" s="26">
        <f>IF(AND(BI$6-BH$6 &lt;&gt; 0,BH35&lt;&gt;0,BI35&lt;&gt;0),(EXP(LN(BI35/BH35)/(BI$6-BH$6))-1)*100,0)</f>
        <v>-5.0914138960134192E-2</v>
      </c>
      <c r="BI109" s="26">
        <f>IF(AND(BI$6-BF$6 &lt;&gt; 0,BF35&lt;&gt;0,BI35&lt;&gt;0),(EXP(LN(BI35/BF35)/(BI$6-BF$6))-1)*100,0)</f>
        <v>6.5541013174863494E-2</v>
      </c>
      <c r="BK109" s="26">
        <f t="shared" ref="BK109" si="286">IF($F$6-$D$6 &lt;&gt; 0,(EXP(LN(1+(BK72/100))/($F$6-$D$6))-1)*100,0)</f>
        <v>-0.1793031815719659</v>
      </c>
      <c r="BL109" s="26">
        <f t="shared" ref="BL109" si="287">IF(BG35&gt;0,((1+(BL35/BG35))^(1/($F$6-$D$6))-1)*100,0)</f>
        <v>2.5015076533160263</v>
      </c>
      <c r="BM109" s="26">
        <f t="shared" ref="BM109" si="288">IF($F$6-$D$6 &lt;&gt; 0,(EXP(LN(1+(BM72/100))/($F$6-$D$6))-1)*100,0)</f>
        <v>2.37513125090274</v>
      </c>
      <c r="BO109" s="24" t="str">
        <f>BO35</f>
        <v>All occupations</v>
      </c>
      <c r="BP109" s="26">
        <f>IF(AND(BQ$6-BP$6 &lt;&gt; 0,BP35&lt;&gt;0,BQ35&lt;&gt;0),(EXP(LN(BQ35/BP35)/(BQ$6-BP$6))-1)*100,0)</f>
        <v>8.432199267494056E-3</v>
      </c>
      <c r="BQ109" s="26">
        <f>IF(AND(BR$6-BQ$6 &lt;&gt; 0,BQ35&lt;&gt;0,BR35&lt;&gt;0),(EXP(LN(BR35/BQ35)/(BR$6-BQ$6))-1)*100,0)</f>
        <v>-8.8598839418633446</v>
      </c>
      <c r="BR109" s="26">
        <f>IF(AND(BS$6-BR$6 &lt;&gt; 0,BR35&lt;&gt;0,BS35&lt;&gt;0),(EXP(LN(BS35/BR35)/(BS$6-BR$6))-1)*100,0)</f>
        <v>-0.55914033320413337</v>
      </c>
      <c r="BS109" s="26">
        <f>IF(AND(BT$6-BS$6 &lt;&gt; 0,BS35&lt;&gt;0,BT35&lt;&gt;0),(EXP(LN(BT35/BS35)/(BT$6-BS$6))-1)*100,0)</f>
        <v>-1.6850577567939173</v>
      </c>
      <c r="BT109" s="26">
        <f>IF(AND(BT$6-BQ$6 &lt;&gt; 0,BQ35&lt;&gt;0,BT35&lt;&gt;0),(EXP(LN(BT35/BQ35)/(BT$6-BQ$6))-1)*100,0)</f>
        <v>-1.8007715043691253</v>
      </c>
      <c r="BV109" s="26">
        <f t="shared" ref="BV109" si="289">IF($F$6-$D$6 &lt;&gt; 0,(EXP(LN(1+(BV72/100))/($F$6-$D$6))-1)*100,0)</f>
        <v>-1.3111755888395193</v>
      </c>
      <c r="BW109" s="26">
        <f t="shared" ref="BW109" si="290">IF(BR35&gt;0,((1+(BW35/BR35))^(1/($F$6-$D$6))-1)*100,0)</f>
        <v>2.2842738396332996</v>
      </c>
      <c r="BX109" s="26">
        <f t="shared" ref="BX109" si="291">IF($F$6-$D$6 &lt;&gt; 0,(EXP(LN(1+(BX72/100))/($F$6-$D$6))-1)*100,0)</f>
        <v>1.3545822842998323</v>
      </c>
      <c r="BZ109" s="24" t="str">
        <f>BZ35</f>
        <v>All occupations</v>
      </c>
      <c r="CA109" s="26">
        <f>IF(AND(CB$6-CA$6 &lt;&gt; 0,CA35&lt;&gt;0,CB35&lt;&gt;0),(EXP(LN(CB35/CA35)/(CB$6-CA$6))-1)*100,0)</f>
        <v>-2.0354633283838575</v>
      </c>
      <c r="CB109" s="26">
        <f>IF(AND(CC$6-CB$6 &lt;&gt; 0,CB35&lt;&gt;0,CC35&lt;&gt;0),(EXP(LN(CC35/CB35)/(CC$6-CB$6))-1)*100,0)</f>
        <v>-13.715951690558715</v>
      </c>
      <c r="CC109" s="26">
        <f>IF(AND(CD$6-CC$6 &lt;&gt; 0,CC35&lt;&gt;0,CD35&lt;&gt;0),(EXP(LN(CD35/CC35)/(CD$6-CC$6))-1)*100,0)</f>
        <v>-1.3617684733860491</v>
      </c>
      <c r="CD109" s="26">
        <f>IF(AND(CE$6-CD$6 &lt;&gt; 0,CD35&lt;&gt;0,CE35&lt;&gt;0),(EXP(LN(CE35/CD35)/(CE$6-CD$6))-1)*100,0)</f>
        <v>-3.9556719054704037</v>
      </c>
      <c r="CE109" s="26">
        <f>IF(AND(CE$6-CB$6 &lt;&gt; 0,CB35&lt;&gt;0,CE35&lt;&gt;0),(EXP(LN(CE35/CB35)/(CE$6-CB$6))-1)*100,0)</f>
        <v>-3.7989897280094498</v>
      </c>
      <c r="CG109" s="26">
        <f t="shared" ref="CG109" si="292">IF($F$6-$D$6 &lt;&gt; 0,(EXP(LN(1+(CG72/100))/($F$6-$D$6))-1)*100,0)</f>
        <v>-3.0987065314207252</v>
      </c>
      <c r="CH109" s="26">
        <f t="shared" ref="CH109" si="293">IF(CC35&gt;0,((1+(CH35/CC35))^(1/($F$6-$D$6))-1)*100,0)</f>
        <v>1.8772834861529253</v>
      </c>
      <c r="CI109" s="26">
        <f t="shared" ref="CI109" si="294">IF($F$6-$D$6 &lt;&gt; 0,(EXP(LN(1+(CI72/100))/($F$6-$D$6))-1)*100,0)</f>
        <v>-0.3733519284116249</v>
      </c>
      <c r="CK109" s="24" t="str">
        <f>CK35</f>
        <v>All occupations</v>
      </c>
      <c r="CL109" s="26">
        <f>IF(AND(CM$6-CL$6 &lt;&gt; 0,CL35&lt;&gt;0,CM35&lt;&gt;0),(EXP(LN(CM35/CL35)/(CM$6-CL$6))-1)*100,0)</f>
        <v>0.7001474788947526</v>
      </c>
      <c r="CM109" s="26">
        <f>IF(AND(CN$6-CM$6 &lt;&gt; 0,CM35&lt;&gt;0,CN35&lt;&gt;0),(EXP(LN(CN35/CM35)/(CN$6-CM$6))-1)*100,0)</f>
        <v>-13.775716057799281</v>
      </c>
      <c r="CN109" s="26">
        <f>IF(AND(CO$6-CN$6 &lt;&gt; 0,CN35&lt;&gt;0,CO35&lt;&gt;0),(EXP(LN(CO35/CN35)/(CO$6-CN$6))-1)*100,0)</f>
        <v>-1.2410749891938355</v>
      </c>
      <c r="CO109" s="26">
        <f>IF(AND(CP$6-CO$6 &lt;&gt; 0,CO35&lt;&gt;0,CP35&lt;&gt;0),(EXP(LN(CP35/CO35)/(CP$6-CO$6))-1)*100,0)</f>
        <v>-0.53610827931634963</v>
      </c>
      <c r="CP109" s="26">
        <f>IF(AND(CP$6-CM$6 &lt;&gt; 0,CM35&lt;&gt;0,CP35&lt;&gt;0),(EXP(LN(CP35/CM35)/(CP$6-CM$6))-1)*100,0)</f>
        <v>-1.6390158745078431</v>
      </c>
      <c r="CR109" s="26">
        <f t="shared" ref="CR109" si="295">IF($F$6-$D$6 &lt;&gt; 0,(EXP(LN(1+(CR72/100))/($F$6-$D$6))-1)*100,0)</f>
        <v>-0.77165455322273369</v>
      </c>
      <c r="CS109" s="26">
        <f t="shared" ref="CS109" si="296">IF(CN35&gt;0,((1+(CS35/CN35))^(1/($F$6-$D$6))-1)*100,0)</f>
        <v>1.5958650431146193</v>
      </c>
      <c r="CT109" s="26">
        <f t="shared" ref="CT109" si="297">IF($F$6-$D$6 &lt;&gt; 0,(EXP(LN(1+(CT72/100))/($F$6-$D$6))-1)*100,0)</f>
        <v>0.98486293561053095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Brighton and Hove East Sussex West Sussex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Brighton and Hove East Sussex West Sussex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Brighton and Hove East Sussex West Sussex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Brighton and Hove East Sussex West Sussex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Brighton and Hove East Sussex West Sussex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Brighton and Hove East Sussex West Sussex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Brighton and Hove East Sussex West Sussex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Brighton and Hove East Sussex West Sussex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Brighton and Hove East Sussex West Sussex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0.24280835425485459</v>
      </c>
      <c r="C119" s="27">
        <f t="shared" si="299"/>
        <v>0.13648606006414088</v>
      </c>
      <c r="D119" s="27">
        <f t="shared" si="299"/>
        <v>2.091490477755098E-2</v>
      </c>
      <c r="E119" s="27">
        <f t="shared" si="299"/>
        <v>0.38354507080931444</v>
      </c>
      <c r="F119" s="27">
        <f t="shared" ref="F119:F144" si="300">F8-D8</f>
        <v>0.40445997558686542</v>
      </c>
      <c r="L119" t="str">
        <f>A119</f>
        <v>11 Corporate managers and directors</v>
      </c>
      <c r="M119" s="27">
        <f t="shared" ref="M119:P144" si="301">N8-M8</f>
        <v>2.5323114419923733</v>
      </c>
      <c r="N119" s="27">
        <f t="shared" si="301"/>
        <v>0.85772246175727673</v>
      </c>
      <c r="O119" s="27">
        <f t="shared" si="301"/>
        <v>-2.5974880334393546E-2</v>
      </c>
      <c r="P119" s="27">
        <f t="shared" si="301"/>
        <v>2.7806425311905123</v>
      </c>
      <c r="Q119" s="27">
        <f t="shared" ref="Q119:Q144" si="302">Q8-O8</f>
        <v>2.7546676508561188</v>
      </c>
      <c r="W119" t="str">
        <f>A119</f>
        <v>11 Corporate managers and directors</v>
      </c>
      <c r="X119" s="27">
        <f t="shared" ref="X119:AA144" si="303">Y8-X8</f>
        <v>4.3311412313014195</v>
      </c>
      <c r="Y119" s="27">
        <f t="shared" si="303"/>
        <v>-0.46998046260569026</v>
      </c>
      <c r="Z119" s="27">
        <f t="shared" si="303"/>
        <v>-1.6396631999586369</v>
      </c>
      <c r="AA119" s="27">
        <f t="shared" si="303"/>
        <v>2.6565158262151876</v>
      </c>
      <c r="AB119" s="27">
        <f t="shared" ref="AB119:AB144" si="304">AB8-Z8</f>
        <v>1.0168526262565507</v>
      </c>
      <c r="AH119" t="str">
        <f>L119</f>
        <v>11 Corporate managers and directors</v>
      </c>
      <c r="AI119" s="27">
        <f t="shared" ref="AI119:AL144" si="305">AJ8-AI8</f>
        <v>0.72820095495691506</v>
      </c>
      <c r="AJ119" s="27">
        <f t="shared" si="305"/>
        <v>8.3186950315353947E-2</v>
      </c>
      <c r="AK119" s="27">
        <f t="shared" si="305"/>
        <v>-0.46534568372017793</v>
      </c>
      <c r="AL119" s="27">
        <f t="shared" si="305"/>
        <v>0.37141886649295364</v>
      </c>
      <c r="AM119" s="27">
        <f t="shared" ref="AM119:AM144" si="306">AM8-AK8</f>
        <v>-9.3926817227224291E-2</v>
      </c>
      <c r="AS119" t="str">
        <f>W119</f>
        <v>11 Corporate managers and directors</v>
      </c>
      <c r="AT119" s="27">
        <f t="shared" ref="AT119:AW144" si="307">AU8-AT8</f>
        <v>1.0837826223977025</v>
      </c>
      <c r="AU119" s="27">
        <f t="shared" si="307"/>
        <v>1.0071416547479117E-3</v>
      </c>
      <c r="AV119" s="27">
        <f t="shared" si="307"/>
        <v>-0.82235975693129593</v>
      </c>
      <c r="AW119" s="27">
        <f t="shared" si="307"/>
        <v>0.54592539771497695</v>
      </c>
      <c r="AX119" s="27">
        <f t="shared" ref="AX119:AX144" si="308">AX8-AV8</f>
        <v>-0.27643435921631898</v>
      </c>
      <c r="BD119" t="str">
        <f>AH119</f>
        <v>11 Corporate managers and directors</v>
      </c>
      <c r="BE119" s="27">
        <f t="shared" ref="BE119:BH144" si="309">BF8-BE8</f>
        <v>0.8232001421928139</v>
      </c>
      <c r="BF119" s="27">
        <f t="shared" si="309"/>
        <v>1.0611476432364917</v>
      </c>
      <c r="BG119" s="27">
        <f t="shared" si="309"/>
        <v>-1.8776182629024056</v>
      </c>
      <c r="BH119" s="27">
        <f t="shared" si="309"/>
        <v>0.65998415942466515</v>
      </c>
      <c r="BI119" s="27">
        <f t="shared" ref="BI119:BI144" si="310">BI8-BG8</f>
        <v>-1.2176341034777405</v>
      </c>
      <c r="BO119" t="str">
        <f>AS119</f>
        <v>11 Corporate managers and directors</v>
      </c>
      <c r="BP119" s="27">
        <f t="shared" ref="BP119:BS144" si="311">BQ8-BP8</f>
        <v>1.0127124156738319</v>
      </c>
      <c r="BQ119" s="27">
        <f t="shared" si="311"/>
        <v>-0.6052151360073168</v>
      </c>
      <c r="BR119" s="27">
        <f t="shared" si="311"/>
        <v>-1.4188257309678178</v>
      </c>
      <c r="BS119" s="27">
        <f t="shared" si="311"/>
        <v>-1.3672728083476748</v>
      </c>
      <c r="BT119" s="27">
        <f t="shared" ref="BT119:BT144" si="312">BT8-BR8</f>
        <v>-2.7860985393154927</v>
      </c>
      <c r="BZ119" t="str">
        <f>BD119</f>
        <v>11 Corporate managers and directors</v>
      </c>
      <c r="CA119" s="68">
        <f t="shared" ref="CA119:CD144" si="313">CB8-CA8</f>
        <v>0.13048172971050853</v>
      </c>
      <c r="CB119" s="68">
        <f t="shared" si="313"/>
        <v>-0.13814695562963131</v>
      </c>
      <c r="CC119" s="68">
        <f t="shared" si="313"/>
        <v>-0.51766736245627776</v>
      </c>
      <c r="CD119" s="68">
        <f t="shared" si="313"/>
        <v>-1.3446911080846817</v>
      </c>
      <c r="CE119" s="68">
        <f t="shared" ref="CE119:CE144" si="314">CE8-CC8</f>
        <v>-1.8623584705409595</v>
      </c>
      <c r="CK119" t="str">
        <f>BO119</f>
        <v>11 Corporate managers and directors</v>
      </c>
      <c r="CL119" s="68">
        <f t="shared" ref="CL119:CO144" si="315">CM8-CL8</f>
        <v>0.2538133658635896</v>
      </c>
      <c r="CM119" s="68">
        <f t="shared" si="315"/>
        <v>-0.11432699040843408</v>
      </c>
      <c r="CN119" s="68">
        <f t="shared" si="315"/>
        <v>8.5739895465819727E-2</v>
      </c>
      <c r="CO119" s="68">
        <f t="shared" si="315"/>
        <v>0.25589713284107307</v>
      </c>
      <c r="CP119" s="68">
        <f t="shared" ref="CP119:CP144" si="316">CP8-CN8</f>
        <v>0.3416370283068928</v>
      </c>
    </row>
    <row r="120" spans="1:94" x14ac:dyDescent="0.2">
      <c r="A120" t="str">
        <f t="shared" si="298"/>
        <v>12 Other managers and proprietors</v>
      </c>
      <c r="B120" s="27">
        <f t="shared" si="299"/>
        <v>0.10760236817478069</v>
      </c>
      <c r="C120" s="27">
        <f t="shared" si="299"/>
        <v>2.1135666115012497E-3</v>
      </c>
      <c r="D120" s="27">
        <f t="shared" si="299"/>
        <v>7.6575669845624972E-2</v>
      </c>
      <c r="E120" s="27">
        <f t="shared" si="299"/>
        <v>0.18336850336511434</v>
      </c>
      <c r="F120" s="27">
        <f t="shared" si="300"/>
        <v>0.25994417321073932</v>
      </c>
      <c r="L120" t="str">
        <f t="shared" ref="L120:L143" si="317">A120</f>
        <v>12 Other managers and proprietors</v>
      </c>
      <c r="M120" s="27">
        <f t="shared" si="301"/>
        <v>0.76324459609501538</v>
      </c>
      <c r="N120" s="27">
        <f t="shared" si="301"/>
        <v>0.29215449463818066</v>
      </c>
      <c r="O120" s="27">
        <f t="shared" si="301"/>
        <v>0.65259146810416491</v>
      </c>
      <c r="P120" s="27">
        <f t="shared" si="301"/>
        <v>1.6751295771057153</v>
      </c>
      <c r="Q120" s="27">
        <f t="shared" si="302"/>
        <v>2.3277210452098802</v>
      </c>
      <c r="W120" t="str">
        <f t="shared" ref="W120:W143" si="318">A120</f>
        <v>12 Other managers and proprietors</v>
      </c>
      <c r="X120" s="27">
        <f t="shared" si="303"/>
        <v>0.9333787809009042</v>
      </c>
      <c r="Y120" s="27">
        <f t="shared" si="303"/>
        <v>-0.29747083787388906</v>
      </c>
      <c r="Z120" s="27">
        <f t="shared" si="303"/>
        <v>0.54302088728195663</v>
      </c>
      <c r="AA120" s="27">
        <f t="shared" si="303"/>
        <v>1.6897492485290178</v>
      </c>
      <c r="AB120" s="27">
        <f t="shared" si="304"/>
        <v>2.2327701358109744</v>
      </c>
      <c r="AH120" t="str">
        <f t="shared" ref="AH120:AH143" si="319">L120</f>
        <v>12 Other managers and proprietors</v>
      </c>
      <c r="AI120" s="27">
        <f t="shared" si="305"/>
        <v>0.33814789568193038</v>
      </c>
      <c r="AJ120" s="27">
        <f t="shared" si="305"/>
        <v>5.378680275188108E-2</v>
      </c>
      <c r="AK120" s="27">
        <f t="shared" si="305"/>
        <v>3.2780114988673059E-2</v>
      </c>
      <c r="AL120" s="27">
        <f t="shared" si="305"/>
        <v>0.55256959485714319</v>
      </c>
      <c r="AM120" s="27">
        <f t="shared" si="306"/>
        <v>0.58534970984581625</v>
      </c>
      <c r="AS120" t="str">
        <f t="shared" ref="AS120:AS143" si="320">W120</f>
        <v>12 Other managers and proprietors</v>
      </c>
      <c r="AT120" s="27">
        <f t="shared" si="307"/>
        <v>0.25249404577462453</v>
      </c>
      <c r="AU120" s="27">
        <f t="shared" si="307"/>
        <v>-3.3748607856416868E-2</v>
      </c>
      <c r="AV120" s="27">
        <f t="shared" si="307"/>
        <v>0.17840743207176812</v>
      </c>
      <c r="AW120" s="27">
        <f t="shared" si="307"/>
        <v>0.46981151011942091</v>
      </c>
      <c r="AX120" s="27">
        <f t="shared" si="308"/>
        <v>0.64821894219118903</v>
      </c>
      <c r="BD120" t="str">
        <f t="shared" ref="BD120:BD143" si="321">AH120</f>
        <v>12 Other managers and proprietors</v>
      </c>
      <c r="BE120" s="27">
        <f t="shared" si="309"/>
        <v>-0.53490434011941712</v>
      </c>
      <c r="BF120" s="27">
        <f t="shared" si="309"/>
        <v>0.29581029675672088</v>
      </c>
      <c r="BG120" s="27">
        <f t="shared" si="309"/>
        <v>-0.2901878264932316</v>
      </c>
      <c r="BH120" s="27">
        <f t="shared" si="309"/>
        <v>0.15532024680364476</v>
      </c>
      <c r="BI120" s="27">
        <f t="shared" si="310"/>
        <v>-0.13486757968958685</v>
      </c>
      <c r="BO120" t="str">
        <f t="shared" ref="BO120:BO143" si="322">AS120</f>
        <v>12 Other managers and proprietors</v>
      </c>
      <c r="BP120" s="27">
        <f t="shared" si="311"/>
        <v>-2.9935331704987078E-2</v>
      </c>
      <c r="BQ120" s="27">
        <f t="shared" si="311"/>
        <v>-0.29894850418836949</v>
      </c>
      <c r="BR120" s="27">
        <f t="shared" si="311"/>
        <v>0.11710328299510131</v>
      </c>
      <c r="BS120" s="27">
        <f t="shared" si="311"/>
        <v>-0.20609736561381897</v>
      </c>
      <c r="BT120" s="27">
        <f t="shared" si="312"/>
        <v>-8.8994082618717663E-2</v>
      </c>
      <c r="BZ120" t="str">
        <f t="shared" ref="BZ120:BZ143" si="323">BD120</f>
        <v>12 Other managers and proprietors</v>
      </c>
      <c r="CA120" s="68">
        <f t="shared" si="313"/>
        <v>-0.28391816224699573</v>
      </c>
      <c r="CB120" s="68">
        <f t="shared" si="313"/>
        <v>-0.46851410110545055</v>
      </c>
      <c r="CC120" s="68">
        <f t="shared" si="313"/>
        <v>2.266995839515884E-2</v>
      </c>
      <c r="CD120" s="68">
        <f t="shared" si="313"/>
        <v>-0.67117673089301499</v>
      </c>
      <c r="CE120" s="68">
        <f t="shared" si="314"/>
        <v>-0.64850677249785615</v>
      </c>
      <c r="CK120" t="str">
        <f t="shared" ref="CK120:CK143" si="324">BO120</f>
        <v>12 Other managers and proprietors</v>
      </c>
      <c r="CL120" s="68">
        <f t="shared" si="315"/>
        <v>3.9585905935500154E-2</v>
      </c>
      <c r="CM120" s="68">
        <f t="shared" si="315"/>
        <v>-0.14728924433737867</v>
      </c>
      <c r="CN120" s="68">
        <f t="shared" si="315"/>
        <v>0.16449464434083494</v>
      </c>
      <c r="CO120" s="68">
        <f t="shared" si="315"/>
        <v>0.27225440272881696</v>
      </c>
      <c r="CP120" s="68">
        <f t="shared" si="316"/>
        <v>0.4367490470696519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0.62925135541310295</v>
      </c>
      <c r="C121" s="27">
        <f t="shared" si="299"/>
        <v>0.17598661676595739</v>
      </c>
      <c r="D121" s="27">
        <f t="shared" si="299"/>
        <v>0.81964509016156795</v>
      </c>
      <c r="E121" s="27">
        <f t="shared" si="299"/>
        <v>1.0638125164670722</v>
      </c>
      <c r="F121" s="27">
        <f t="shared" si="300"/>
        <v>1.8834576066286401</v>
      </c>
      <c r="L121" t="str">
        <f t="shared" si="317"/>
        <v>21 Science, research, engineering and technology professionals</v>
      </c>
      <c r="M121" s="27">
        <f t="shared" si="301"/>
        <v>2.4081075354151977</v>
      </c>
      <c r="N121" s="27">
        <f t="shared" si="301"/>
        <v>1.456781985396411</v>
      </c>
      <c r="O121" s="27">
        <f t="shared" si="301"/>
        <v>4.6111049641107318</v>
      </c>
      <c r="P121" s="27">
        <f t="shared" si="301"/>
        <v>5.798331066742815</v>
      </c>
      <c r="Q121" s="27">
        <f t="shared" si="302"/>
        <v>10.409436030853547</v>
      </c>
      <c r="W121" t="str">
        <f t="shared" si="318"/>
        <v>21 Science, research, engineering and technology professionals</v>
      </c>
      <c r="X121" s="27">
        <f t="shared" si="303"/>
        <v>1.7505654305556888</v>
      </c>
      <c r="Y121" s="27">
        <f t="shared" si="303"/>
        <v>-0.14320152067141123</v>
      </c>
      <c r="Z121" s="27">
        <f t="shared" si="303"/>
        <v>3.9069821654359238</v>
      </c>
      <c r="AA121" s="27">
        <f t="shared" si="303"/>
        <v>1.972067681987081</v>
      </c>
      <c r="AB121" s="27">
        <f t="shared" si="304"/>
        <v>5.8790498474230048</v>
      </c>
      <c r="AH121" t="str">
        <f t="shared" si="319"/>
        <v>21 Science, research, engineering and technology professionals</v>
      </c>
      <c r="AI121" s="27">
        <f t="shared" si="305"/>
        <v>0.15924164330918367</v>
      </c>
      <c r="AJ121" s="27">
        <f t="shared" si="305"/>
        <v>9.2440971675973538E-2</v>
      </c>
      <c r="AK121" s="27">
        <f t="shared" si="305"/>
        <v>0.44844825146655332</v>
      </c>
      <c r="AL121" s="27">
        <f t="shared" si="305"/>
        <v>0.40846194954788206</v>
      </c>
      <c r="AM121" s="27">
        <f t="shared" si="306"/>
        <v>0.85691020101443538</v>
      </c>
      <c r="AS121" t="str">
        <f t="shared" si="320"/>
        <v>21 Science, research, engineering and technology professionals</v>
      </c>
      <c r="AT121" s="27">
        <f t="shared" si="307"/>
        <v>0.51911257262832589</v>
      </c>
      <c r="AU121" s="27">
        <f t="shared" si="307"/>
        <v>-2.5592861582350857E-2</v>
      </c>
      <c r="AV121" s="27">
        <f t="shared" si="307"/>
        <v>0.42497432890636322</v>
      </c>
      <c r="AW121" s="27">
        <f t="shared" si="307"/>
        <v>8.1865114798154615E-2</v>
      </c>
      <c r="AX121" s="27">
        <f t="shared" si="308"/>
        <v>0.50683944370451783</v>
      </c>
      <c r="BD121" t="str">
        <f t="shared" si="321"/>
        <v>21 Science, research, engineering and technology professionals</v>
      </c>
      <c r="BE121" s="27">
        <f t="shared" si="309"/>
        <v>-2.3376923642807412E-2</v>
      </c>
      <c r="BF121" s="27">
        <f t="shared" si="309"/>
        <v>0.60132732686846246</v>
      </c>
      <c r="BG121" s="27">
        <f t="shared" si="309"/>
        <v>0.715816549470218</v>
      </c>
      <c r="BH121" s="27">
        <f t="shared" si="309"/>
        <v>-7.9707758625676917E-2</v>
      </c>
      <c r="BI121" s="27">
        <f t="shared" si="310"/>
        <v>0.63610879084454108</v>
      </c>
      <c r="BO121" t="str">
        <f t="shared" si="322"/>
        <v>21 Science, research, engineering and technology professionals</v>
      </c>
      <c r="BP121" s="27">
        <f t="shared" si="311"/>
        <v>0.34044679080239604</v>
      </c>
      <c r="BQ121" s="27">
        <f t="shared" si="311"/>
        <v>-0.20213968781976188</v>
      </c>
      <c r="BR121" s="27">
        <f t="shared" si="311"/>
        <v>0.77864778412560298</v>
      </c>
      <c r="BS121" s="27">
        <f t="shared" si="311"/>
        <v>-0.43714717891773969</v>
      </c>
      <c r="BT121" s="27">
        <f t="shared" si="312"/>
        <v>0.34150060520786329</v>
      </c>
      <c r="BZ121" t="str">
        <f t="shared" si="323"/>
        <v>21 Science, research, engineering and technology professionals</v>
      </c>
      <c r="CA121" s="68">
        <f t="shared" si="313"/>
        <v>-0.16426581748738878</v>
      </c>
      <c r="CB121" s="68">
        <f t="shared" si="313"/>
        <v>-0.10563763748481048</v>
      </c>
      <c r="CC121" s="68">
        <f t="shared" si="313"/>
        <v>0.54400567368862518</v>
      </c>
      <c r="CD121" s="68">
        <f t="shared" si="313"/>
        <v>-1.0187725171935709</v>
      </c>
      <c r="CE121" s="68">
        <f t="shared" si="314"/>
        <v>-0.47476684350494569</v>
      </c>
      <c r="CK121" t="str">
        <f t="shared" si="324"/>
        <v>21 Science, research, engineering and technology professionals</v>
      </c>
      <c r="CL121" s="68">
        <f t="shared" si="315"/>
        <v>0.1565111185304035</v>
      </c>
      <c r="CM121" s="68">
        <f t="shared" si="315"/>
        <v>-4.5905332081844774E-3</v>
      </c>
      <c r="CN121" s="68">
        <f t="shared" si="315"/>
        <v>0.41392662527505519</v>
      </c>
      <c r="CO121" s="68">
        <f t="shared" si="315"/>
        <v>0.47442878957431178</v>
      </c>
      <c r="CP121" s="68">
        <f t="shared" si="316"/>
        <v>0.88835541484936698</v>
      </c>
    </row>
    <row r="122" spans="1:94" x14ac:dyDescent="0.2">
      <c r="A122" t="str">
        <f t="shared" si="298"/>
        <v>22 Health professionals</v>
      </c>
      <c r="B122" s="27">
        <f t="shared" si="299"/>
        <v>0.62049399443763331</v>
      </c>
      <c r="C122" s="27">
        <f t="shared" si="299"/>
        <v>0.12153827825060759</v>
      </c>
      <c r="D122" s="27">
        <f t="shared" si="299"/>
        <v>0.36872698454683217</v>
      </c>
      <c r="E122" s="27">
        <f t="shared" si="299"/>
        <v>0.57188796250170659</v>
      </c>
      <c r="F122" s="27">
        <f t="shared" si="300"/>
        <v>0.94061494704853876</v>
      </c>
      <c r="L122" t="str">
        <f t="shared" si="317"/>
        <v>22 Health professionals</v>
      </c>
      <c r="M122" s="27">
        <f t="shared" si="301"/>
        <v>1.9529541577597147</v>
      </c>
      <c r="N122" s="27">
        <f t="shared" si="301"/>
        <v>0.36962907643824927</v>
      </c>
      <c r="O122" s="27">
        <f t="shared" si="301"/>
        <v>0.61981290084274221</v>
      </c>
      <c r="P122" s="27">
        <f t="shared" si="301"/>
        <v>1.2756567513603603</v>
      </c>
      <c r="Q122" s="27">
        <f t="shared" si="302"/>
        <v>1.8954696522031025</v>
      </c>
      <c r="W122" t="str">
        <f t="shared" si="318"/>
        <v>22 Health professionals</v>
      </c>
      <c r="X122" s="27">
        <f t="shared" si="303"/>
        <v>2.8566506209003304</v>
      </c>
      <c r="Y122" s="27">
        <f t="shared" si="303"/>
        <v>-0.21412204256959733</v>
      </c>
      <c r="Z122" s="27">
        <f t="shared" si="303"/>
        <v>-3.117647604051399E-2</v>
      </c>
      <c r="AA122" s="27">
        <f t="shared" si="303"/>
        <v>0.96390586734499983</v>
      </c>
      <c r="AB122" s="27">
        <f t="shared" si="304"/>
        <v>0.93272939130448584</v>
      </c>
      <c r="AH122" t="str">
        <f t="shared" si="319"/>
        <v>22 Health professionals</v>
      </c>
      <c r="AI122" s="27">
        <f t="shared" si="305"/>
        <v>-0.89631438081924486</v>
      </c>
      <c r="AJ122" s="27">
        <f t="shared" si="305"/>
        <v>-0.61136605196350047</v>
      </c>
      <c r="AK122" s="27">
        <f t="shared" si="305"/>
        <v>-2.136000645235312</v>
      </c>
      <c r="AL122" s="27">
        <f t="shared" si="305"/>
        <v>-1.5091934122397177</v>
      </c>
      <c r="AM122" s="27">
        <f t="shared" si="306"/>
        <v>-3.6451940574750297</v>
      </c>
      <c r="AS122" t="str">
        <f t="shared" si="320"/>
        <v>22 Health professionals</v>
      </c>
      <c r="AT122" s="27">
        <f t="shared" si="307"/>
        <v>0.16019773572303708</v>
      </c>
      <c r="AU122" s="27">
        <f t="shared" si="307"/>
        <v>0.1113824480828024</v>
      </c>
      <c r="AV122" s="27">
        <f t="shared" si="307"/>
        <v>1.2504988083358315E-2</v>
      </c>
      <c r="AW122" s="27">
        <f t="shared" si="307"/>
        <v>8.5275317674574191E-2</v>
      </c>
      <c r="AX122" s="27">
        <f t="shared" si="308"/>
        <v>9.7780305757932506E-2</v>
      </c>
      <c r="BD122" t="str">
        <f t="shared" si="321"/>
        <v>22 Health professionals</v>
      </c>
      <c r="BE122" s="27">
        <f t="shared" si="309"/>
        <v>0.58936874170476417</v>
      </c>
      <c r="BF122" s="27">
        <f t="shared" si="309"/>
        <v>0.3013892234207094</v>
      </c>
      <c r="BG122" s="27">
        <f t="shared" si="309"/>
        <v>-1.1776528174795242E-2</v>
      </c>
      <c r="BH122" s="27">
        <f t="shared" si="309"/>
        <v>0.32033475286223378</v>
      </c>
      <c r="BI122" s="27">
        <f t="shared" si="310"/>
        <v>0.30855822468743854</v>
      </c>
      <c r="BO122" t="str">
        <f t="shared" si="322"/>
        <v>22 Health professionals</v>
      </c>
      <c r="BP122" s="27">
        <f t="shared" si="311"/>
        <v>0.25073446787028075</v>
      </c>
      <c r="BQ122" s="27">
        <f t="shared" si="311"/>
        <v>2.6165741827859357E-3</v>
      </c>
      <c r="BR122" s="27">
        <f t="shared" si="311"/>
        <v>-7.8427610403871917E-2</v>
      </c>
      <c r="BS122" s="27">
        <f t="shared" si="311"/>
        <v>-0.46676317943176859</v>
      </c>
      <c r="BT122" s="27">
        <f t="shared" si="312"/>
        <v>-0.54519078983564051</v>
      </c>
      <c r="BZ122" t="str">
        <f t="shared" si="323"/>
        <v>22 Health professionals</v>
      </c>
      <c r="CA122" s="68">
        <f t="shared" si="313"/>
        <v>0.27082491361535421</v>
      </c>
      <c r="CB122" s="68">
        <f t="shared" si="313"/>
        <v>-0.28615098355501556</v>
      </c>
      <c r="CC122" s="68">
        <f t="shared" si="313"/>
        <v>6.3390799445437462E-3</v>
      </c>
      <c r="CD122" s="68">
        <f t="shared" si="313"/>
        <v>-0.44901768731649638</v>
      </c>
      <c r="CE122" s="68">
        <f t="shared" si="314"/>
        <v>-0.44267860737195264</v>
      </c>
      <c r="CK122" t="str">
        <f t="shared" si="324"/>
        <v>22 Health professionals</v>
      </c>
      <c r="CL122" s="68">
        <f t="shared" si="315"/>
        <v>7.4715289308499563E-2</v>
      </c>
      <c r="CM122" s="68">
        <f t="shared" si="315"/>
        <v>4.9067608506523086E-3</v>
      </c>
      <c r="CN122" s="68">
        <f t="shared" si="315"/>
        <v>7.6530844267153009E-2</v>
      </c>
      <c r="CO122" s="68">
        <f t="shared" si="315"/>
        <v>0.19329357947940523</v>
      </c>
      <c r="CP122" s="68">
        <f t="shared" si="316"/>
        <v>0.26982442374655824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0.51739563980125691</v>
      </c>
      <c r="C123" s="27">
        <f t="shared" si="299"/>
        <v>0.17943019693738638</v>
      </c>
      <c r="D123" s="27">
        <f t="shared" si="299"/>
        <v>0.22627448567295216</v>
      </c>
      <c r="E123" s="27">
        <f t="shared" si="299"/>
        <v>0.6064032334539462</v>
      </c>
      <c r="F123" s="27">
        <f t="shared" si="300"/>
        <v>0.83267771912689836</v>
      </c>
      <c r="L123" t="str">
        <f t="shared" si="317"/>
        <v>23 Teaching and other educational professionals</v>
      </c>
      <c r="M123" s="27">
        <f t="shared" si="301"/>
        <v>3.3699404967392468</v>
      </c>
      <c r="N123" s="27">
        <f t="shared" si="301"/>
        <v>0.50791025797490619</v>
      </c>
      <c r="O123" s="27">
        <f t="shared" si="301"/>
        <v>1.1151956858448955</v>
      </c>
      <c r="P123" s="27">
        <f t="shared" si="301"/>
        <v>2.9797301358862462</v>
      </c>
      <c r="Q123" s="27">
        <f t="shared" si="302"/>
        <v>4.0949258217311417</v>
      </c>
      <c r="W123" t="str">
        <f t="shared" si="318"/>
        <v>23 Teaching and other educational professionals</v>
      </c>
      <c r="X123" s="27">
        <f t="shared" si="303"/>
        <v>-0.43070913735171068</v>
      </c>
      <c r="Y123" s="27">
        <f t="shared" si="303"/>
        <v>-0.25701611565668259</v>
      </c>
      <c r="Z123" s="27">
        <f t="shared" si="303"/>
        <v>-2.0099542216763098</v>
      </c>
      <c r="AA123" s="27">
        <f t="shared" si="303"/>
        <v>-1.3264108208396905</v>
      </c>
      <c r="AB123" s="27">
        <f t="shared" si="304"/>
        <v>-3.3363650425160003</v>
      </c>
      <c r="AH123" t="str">
        <f t="shared" si="319"/>
        <v>23 Teaching and other educational professionals</v>
      </c>
      <c r="AI123" s="27">
        <f t="shared" si="305"/>
        <v>-0.58599028006899601</v>
      </c>
      <c r="AJ123" s="27">
        <f t="shared" si="305"/>
        <v>-0.12580616366332198</v>
      </c>
      <c r="AK123" s="27">
        <f t="shared" si="305"/>
        <v>-0.36045203848441465</v>
      </c>
      <c r="AL123" s="27">
        <f t="shared" si="305"/>
        <v>8.0485900974071045E-3</v>
      </c>
      <c r="AM123" s="27">
        <f t="shared" si="306"/>
        <v>-0.35240344838700755</v>
      </c>
      <c r="AS123" t="str">
        <f t="shared" si="320"/>
        <v>23 Teaching and other educational professionals</v>
      </c>
      <c r="AT123" s="27">
        <f t="shared" si="307"/>
        <v>1.8747076251224959E-2</v>
      </c>
      <c r="AU123" s="27">
        <f t="shared" si="307"/>
        <v>6.5922562993371847E-3</v>
      </c>
      <c r="AV123" s="27">
        <f t="shared" si="307"/>
        <v>-8.423253690581689E-2</v>
      </c>
      <c r="AW123" s="27">
        <f t="shared" si="307"/>
        <v>-2.7872310041016646E-2</v>
      </c>
      <c r="AX123" s="27">
        <f t="shared" si="308"/>
        <v>-0.11210484694683354</v>
      </c>
      <c r="BD123" t="str">
        <f t="shared" si="321"/>
        <v>23 Teaching and other educational professionals</v>
      </c>
      <c r="BE123" s="27">
        <f t="shared" si="309"/>
        <v>-4.5459641331996092E-2</v>
      </c>
      <c r="BF123" s="27">
        <f t="shared" si="309"/>
        <v>0.18504325867309412</v>
      </c>
      <c r="BG123" s="27">
        <f t="shared" si="309"/>
        <v>-9.1524262483724472E-2</v>
      </c>
      <c r="BH123" s="27">
        <f t="shared" si="309"/>
        <v>0.27988692908379997</v>
      </c>
      <c r="BI123" s="27">
        <f t="shared" si="310"/>
        <v>0.1883626666000755</v>
      </c>
      <c r="BO123" t="str">
        <f t="shared" si="322"/>
        <v>23 Teaching and other educational professionals</v>
      </c>
      <c r="BP123" s="27">
        <f t="shared" si="311"/>
        <v>-2.5956802919095301E-2</v>
      </c>
      <c r="BQ123" s="27">
        <f t="shared" si="311"/>
        <v>1.5104469899317241E-2</v>
      </c>
      <c r="BR123" s="27">
        <f t="shared" si="311"/>
        <v>-0.13208443794904223</v>
      </c>
      <c r="BS123" s="27">
        <f t="shared" si="311"/>
        <v>-9.4623364024161383E-2</v>
      </c>
      <c r="BT123" s="27">
        <f t="shared" si="312"/>
        <v>-0.22670780197320362</v>
      </c>
      <c r="BZ123" t="str">
        <f t="shared" si="323"/>
        <v>23 Teaching and other educational professionals</v>
      </c>
      <c r="CA123" s="68">
        <f t="shared" si="313"/>
        <v>-8.0505534489746511E-3</v>
      </c>
      <c r="CB123" s="68">
        <f t="shared" si="313"/>
        <v>-4.9935285988571776E-2</v>
      </c>
      <c r="CC123" s="68">
        <f t="shared" si="313"/>
        <v>1.7729705967668652E-2</v>
      </c>
      <c r="CD123" s="68">
        <f t="shared" si="313"/>
        <v>-0.12765560737997605</v>
      </c>
      <c r="CE123" s="68">
        <f t="shared" si="314"/>
        <v>-0.1099259014123074</v>
      </c>
      <c r="CK123" t="str">
        <f t="shared" si="324"/>
        <v>23 Teaching and other educational professionals</v>
      </c>
      <c r="CL123" s="68">
        <f t="shared" si="315"/>
        <v>4.1453607294726177E-2</v>
      </c>
      <c r="CM123" s="68">
        <f t="shared" si="315"/>
        <v>1.4981237793295465E-2</v>
      </c>
      <c r="CN123" s="68">
        <f t="shared" si="315"/>
        <v>4.1859231553382448E-2</v>
      </c>
      <c r="CO123" s="68">
        <f t="shared" si="315"/>
        <v>5.789110727406438E-2</v>
      </c>
      <c r="CP123" s="68">
        <f t="shared" si="316"/>
        <v>9.9750338827446827E-2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0.24595804091491313</v>
      </c>
      <c r="C124" s="27">
        <f t="shared" si="299"/>
        <v>0.16044990623445998</v>
      </c>
      <c r="D124" s="27">
        <f t="shared" si="299"/>
        <v>0.21403473455138533</v>
      </c>
      <c r="E124" s="27">
        <f t="shared" si="299"/>
        <v>0.4771367103589883</v>
      </c>
      <c r="F124" s="27">
        <f t="shared" si="300"/>
        <v>0.69117144491037363</v>
      </c>
      <c r="L124" t="str">
        <f t="shared" si="317"/>
        <v>24 Business, media and public service professionals</v>
      </c>
      <c r="M124" s="27">
        <f t="shared" si="301"/>
        <v>3.2639216932805422</v>
      </c>
      <c r="N124" s="27">
        <f t="shared" si="301"/>
        <v>1.1985169703840892</v>
      </c>
      <c r="O124" s="27">
        <f t="shared" si="301"/>
        <v>1.9200331550874772</v>
      </c>
      <c r="P124" s="27">
        <f t="shared" si="301"/>
        <v>3.8331773243718388</v>
      </c>
      <c r="Q124" s="27">
        <f t="shared" si="302"/>
        <v>5.753210479459316</v>
      </c>
      <c r="W124" t="str">
        <f t="shared" si="318"/>
        <v>24 Business, media and public service professionals</v>
      </c>
      <c r="X124" s="27">
        <f t="shared" si="303"/>
        <v>3.1093958808728495</v>
      </c>
      <c r="Y124" s="27">
        <f t="shared" si="303"/>
        <v>0.86984387689091847</v>
      </c>
      <c r="Z124" s="27">
        <f t="shared" si="303"/>
        <v>0.64480500900593185</v>
      </c>
      <c r="AA124" s="27">
        <f t="shared" si="303"/>
        <v>1.9403745870150786</v>
      </c>
      <c r="AB124" s="27">
        <f t="shared" si="304"/>
        <v>2.5851795960210104</v>
      </c>
      <c r="AH124" t="str">
        <f t="shared" si="319"/>
        <v>24 Business, media and public service professionals</v>
      </c>
      <c r="AI124" s="27">
        <f t="shared" si="305"/>
        <v>2.9100163151438263E-2</v>
      </c>
      <c r="AJ124" s="27">
        <f t="shared" si="305"/>
        <v>0.15387559374094462</v>
      </c>
      <c r="AK124" s="27">
        <f t="shared" si="305"/>
        <v>-0.22364028522349111</v>
      </c>
      <c r="AL124" s="27">
        <f t="shared" si="305"/>
        <v>0.14657052417157068</v>
      </c>
      <c r="AM124" s="27">
        <f t="shared" si="306"/>
        <v>-7.7069761051920427E-2</v>
      </c>
      <c r="AS124" t="str">
        <f t="shared" si="320"/>
        <v>24 Business, media and public service professionals</v>
      </c>
      <c r="AT124" s="27">
        <f t="shared" si="307"/>
        <v>0.41800506477156141</v>
      </c>
      <c r="AU124" s="27">
        <f t="shared" si="307"/>
        <v>0.15989637880642116</v>
      </c>
      <c r="AV124" s="27">
        <f t="shared" si="307"/>
        <v>8.7680342349644835E-2</v>
      </c>
      <c r="AW124" s="27">
        <f t="shared" si="307"/>
        <v>0.42647461147925325</v>
      </c>
      <c r="AX124" s="27">
        <f t="shared" si="308"/>
        <v>0.51415495382889809</v>
      </c>
      <c r="BD124" t="str">
        <f t="shared" si="321"/>
        <v>24 Business, media and public service professionals</v>
      </c>
      <c r="BE124" s="27">
        <f t="shared" si="309"/>
        <v>0.37566356549041391</v>
      </c>
      <c r="BF124" s="27">
        <f t="shared" si="309"/>
        <v>1.051870408384489</v>
      </c>
      <c r="BG124" s="27">
        <f t="shared" si="309"/>
        <v>0.19015432117154685</v>
      </c>
      <c r="BH124" s="27">
        <f t="shared" si="309"/>
        <v>0.52937118342051548</v>
      </c>
      <c r="BI124" s="27">
        <f t="shared" si="310"/>
        <v>0.71952550459206233</v>
      </c>
      <c r="BO124" t="str">
        <f t="shared" si="322"/>
        <v>24 Business, media and public service professionals</v>
      </c>
      <c r="BP124" s="27">
        <f t="shared" si="311"/>
        <v>0.35851313597158452</v>
      </c>
      <c r="BQ124" s="27">
        <f t="shared" si="311"/>
        <v>-6.9721370550973383E-2</v>
      </c>
      <c r="BR124" s="27">
        <f t="shared" si="311"/>
        <v>-5.8071941333623478E-2</v>
      </c>
      <c r="BS124" s="27">
        <f t="shared" si="311"/>
        <v>-0.624264039607203</v>
      </c>
      <c r="BT124" s="27">
        <f t="shared" si="312"/>
        <v>-0.68233598094082648</v>
      </c>
      <c r="BZ124" t="str">
        <f t="shared" si="323"/>
        <v>24 Business, media and public service professionals</v>
      </c>
      <c r="CA124" s="68">
        <f t="shared" si="313"/>
        <v>0.11079824066924759</v>
      </c>
      <c r="CB124" s="68">
        <f t="shared" si="313"/>
        <v>-6.7091336605876073E-2</v>
      </c>
      <c r="CC124" s="68">
        <f t="shared" si="313"/>
        <v>-4.3119664713255901E-3</v>
      </c>
      <c r="CD124" s="68">
        <f t="shared" si="313"/>
        <v>-0.94777930684977041</v>
      </c>
      <c r="CE124" s="68">
        <f t="shared" si="314"/>
        <v>-0.952091273321096</v>
      </c>
      <c r="CK124" t="str">
        <f t="shared" si="324"/>
        <v>24 Business, media and public service professionals</v>
      </c>
      <c r="CL124" s="68">
        <f t="shared" si="315"/>
        <v>0.1427552263029036</v>
      </c>
      <c r="CM124" s="68">
        <f t="shared" si="315"/>
        <v>1.02623437649495E-2</v>
      </c>
      <c r="CN124" s="68">
        <f t="shared" si="315"/>
        <v>0.20071095488433166</v>
      </c>
      <c r="CO124" s="68">
        <f t="shared" si="315"/>
        <v>0.3496718943360394</v>
      </c>
      <c r="CP124" s="68">
        <f t="shared" si="316"/>
        <v>0.55038284922037106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0.11363277799985622</v>
      </c>
      <c r="C125" s="27">
        <f t="shared" si="299"/>
        <v>3.8197603865591123E-2</v>
      </c>
      <c r="D125" s="27">
        <f t="shared" si="299"/>
        <v>4.1624011506619318E-2</v>
      </c>
      <c r="E125" s="27">
        <f t="shared" si="299"/>
        <v>0.18801553656774739</v>
      </c>
      <c r="F125" s="27">
        <f t="shared" si="300"/>
        <v>0.22963954807436671</v>
      </c>
      <c r="L125" t="str">
        <f t="shared" si="317"/>
        <v>31 Science, engineering and technology associate professionals</v>
      </c>
      <c r="M125" s="27">
        <f t="shared" si="301"/>
        <v>0.45948911310392115</v>
      </c>
      <c r="N125" s="27">
        <f t="shared" si="301"/>
        <v>0.32874774596041956</v>
      </c>
      <c r="O125" s="27">
        <f t="shared" si="301"/>
        <v>2.3030598983741601E-2</v>
      </c>
      <c r="P125" s="27">
        <f t="shared" si="301"/>
        <v>0.64216862930067631</v>
      </c>
      <c r="Q125" s="27">
        <f t="shared" si="302"/>
        <v>0.66519922828441791</v>
      </c>
      <c r="W125" t="str">
        <f t="shared" si="318"/>
        <v>31 Science, engineering and technology associate professionals</v>
      </c>
      <c r="X125" s="27">
        <f t="shared" si="303"/>
        <v>0.74956897535988132</v>
      </c>
      <c r="Y125" s="27">
        <f t="shared" si="303"/>
        <v>0.11176550212208713</v>
      </c>
      <c r="Z125" s="27">
        <f t="shared" si="303"/>
        <v>-0.15788975847361719</v>
      </c>
      <c r="AA125" s="27">
        <f t="shared" si="303"/>
        <v>0.47914326236823523</v>
      </c>
      <c r="AB125" s="27">
        <f t="shared" si="304"/>
        <v>0.32125350389461804</v>
      </c>
      <c r="AH125" t="str">
        <f t="shared" si="319"/>
        <v>31 Science, engineering and technology associate professionals</v>
      </c>
      <c r="AI125" s="27">
        <f t="shared" si="305"/>
        <v>0.14601771402397323</v>
      </c>
      <c r="AJ125" s="27">
        <f t="shared" si="305"/>
        <v>7.3227650228909091E-2</v>
      </c>
      <c r="AK125" s="27">
        <f t="shared" si="305"/>
        <v>3.7086654400068197E-2</v>
      </c>
      <c r="AL125" s="27">
        <f t="shared" si="305"/>
        <v>0.24112808174800571</v>
      </c>
      <c r="AM125" s="27">
        <f t="shared" si="306"/>
        <v>0.2782147361480739</v>
      </c>
      <c r="AS125" t="str">
        <f t="shared" si="320"/>
        <v>31 Science, engineering and technology associate professionals</v>
      </c>
      <c r="AT125" s="27">
        <f t="shared" si="307"/>
        <v>0.23047300640950907</v>
      </c>
      <c r="AU125" s="27">
        <f t="shared" si="307"/>
        <v>5.1102032120318164E-2</v>
      </c>
      <c r="AV125" s="27">
        <f t="shared" si="307"/>
        <v>-0.23153209825947907</v>
      </c>
      <c r="AW125" s="27">
        <f t="shared" si="307"/>
        <v>6.0021063572521793E-3</v>
      </c>
      <c r="AX125" s="27">
        <f t="shared" si="308"/>
        <v>-0.22552999190222689</v>
      </c>
      <c r="BD125" t="str">
        <f t="shared" si="321"/>
        <v>31 Science, engineering and technology associate professionals</v>
      </c>
      <c r="BE125" s="27">
        <f t="shared" si="309"/>
        <v>4.5517189845099892E-2</v>
      </c>
      <c r="BF125" s="27">
        <f t="shared" si="309"/>
        <v>0.38111278352094979</v>
      </c>
      <c r="BG125" s="27">
        <f t="shared" si="309"/>
        <v>-0.55683996478492803</v>
      </c>
      <c r="BH125" s="27">
        <f t="shared" si="309"/>
        <v>-0.43644122265563579</v>
      </c>
      <c r="BI125" s="27">
        <f t="shared" si="310"/>
        <v>-0.99328118744056382</v>
      </c>
      <c r="BO125" t="str">
        <f t="shared" si="322"/>
        <v>31 Science, engineering and technology associate professionals</v>
      </c>
      <c r="BP125" s="27">
        <f t="shared" si="311"/>
        <v>0.26011243751784452</v>
      </c>
      <c r="BQ125" s="27">
        <f t="shared" si="311"/>
        <v>3.1560960564325669E-2</v>
      </c>
      <c r="BR125" s="27">
        <f t="shared" si="311"/>
        <v>-0.1407936050315961</v>
      </c>
      <c r="BS125" s="27">
        <f t="shared" si="311"/>
        <v>-9.9426025626273784E-2</v>
      </c>
      <c r="BT125" s="27">
        <f t="shared" si="312"/>
        <v>-0.24021963065786989</v>
      </c>
      <c r="BZ125" t="str">
        <f t="shared" si="323"/>
        <v>31 Science, engineering and technology associate professionals</v>
      </c>
      <c r="CA125" s="68">
        <f t="shared" si="313"/>
        <v>5.6807388567858608E-2</v>
      </c>
      <c r="CB125" s="68">
        <f t="shared" si="313"/>
        <v>6.0330704757646014E-2</v>
      </c>
      <c r="CC125" s="68">
        <f t="shared" si="313"/>
        <v>-3.5400802483001259E-2</v>
      </c>
      <c r="CD125" s="68">
        <f t="shared" si="313"/>
        <v>-0.23941748419933173</v>
      </c>
      <c r="CE125" s="68">
        <f t="shared" si="314"/>
        <v>-0.27481828668233299</v>
      </c>
      <c r="CK125" t="str">
        <f t="shared" si="324"/>
        <v>31 Science, engineering and technology associate professionals</v>
      </c>
      <c r="CL125" s="68">
        <f t="shared" si="315"/>
        <v>9.3501289660492592E-2</v>
      </c>
      <c r="CM125" s="68">
        <f t="shared" si="315"/>
        <v>4.8800837200832281E-2</v>
      </c>
      <c r="CN125" s="68">
        <f t="shared" si="315"/>
        <v>0.11289460294615195</v>
      </c>
      <c r="CO125" s="68">
        <f t="shared" si="315"/>
        <v>0.30999086560826555</v>
      </c>
      <c r="CP125" s="68">
        <f t="shared" si="316"/>
        <v>0.4228854685544175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1.8794472518512184E-2</v>
      </c>
      <c r="C126" s="27">
        <f t="shared" si="299"/>
        <v>-1.1657936786822337E-3</v>
      </c>
      <c r="D126" s="27">
        <f t="shared" si="299"/>
        <v>6.3104155609413945E-2</v>
      </c>
      <c r="E126" s="27">
        <f t="shared" si="299"/>
        <v>6.5512139687706694E-2</v>
      </c>
      <c r="F126" s="27">
        <f t="shared" si="300"/>
        <v>0.12861629529712065</v>
      </c>
      <c r="L126" t="str">
        <f t="shared" si="317"/>
        <v>32 Health and social care associate professionals</v>
      </c>
      <c r="M126" s="27">
        <f t="shared" si="301"/>
        <v>0.48829410823848152</v>
      </c>
      <c r="N126" s="27">
        <f t="shared" si="301"/>
        <v>0.10107394066540554</v>
      </c>
      <c r="O126" s="27">
        <f t="shared" si="301"/>
        <v>1.5496107165177773</v>
      </c>
      <c r="P126" s="27">
        <f t="shared" si="301"/>
        <v>1.2994182646101766</v>
      </c>
      <c r="Q126" s="27">
        <f t="shared" si="302"/>
        <v>2.8490289811279537</v>
      </c>
      <c r="W126" t="str">
        <f t="shared" si="318"/>
        <v>32 Health and social care associate professionals</v>
      </c>
      <c r="X126" s="27">
        <f t="shared" si="303"/>
        <v>0.97933392968268951</v>
      </c>
      <c r="Y126" s="27">
        <f t="shared" si="303"/>
        <v>5.7203106412266003E-2</v>
      </c>
      <c r="Z126" s="27">
        <f t="shared" si="303"/>
        <v>3.5123586934087285</v>
      </c>
      <c r="AA126" s="27">
        <f t="shared" si="303"/>
        <v>2.1792193711482728</v>
      </c>
      <c r="AB126" s="27">
        <f t="shared" si="304"/>
        <v>5.6915780645570013</v>
      </c>
      <c r="AH126" t="str">
        <f t="shared" si="319"/>
        <v>32 Health and social care associate professionals</v>
      </c>
      <c r="AI126" s="27">
        <f t="shared" si="305"/>
        <v>-0.2341845591261249</v>
      </c>
      <c r="AJ126" s="27">
        <f t="shared" si="305"/>
        <v>-0.1267269955101491</v>
      </c>
      <c r="AK126" s="27">
        <f t="shared" si="305"/>
        <v>0.26554079587385804</v>
      </c>
      <c r="AL126" s="27">
        <f t="shared" si="305"/>
        <v>-1.0347332065331918</v>
      </c>
      <c r="AM126" s="27">
        <f t="shared" si="306"/>
        <v>-0.76919241065933375</v>
      </c>
      <c r="AS126" t="str">
        <f t="shared" si="320"/>
        <v>32 Health and social care associate professionals</v>
      </c>
      <c r="AT126" s="27">
        <f t="shared" si="307"/>
        <v>0.10018767225259251</v>
      </c>
      <c r="AU126" s="27">
        <f t="shared" si="307"/>
        <v>9.3940950535255419E-2</v>
      </c>
      <c r="AV126" s="27">
        <f t="shared" si="307"/>
        <v>0.36142234806069051</v>
      </c>
      <c r="AW126" s="27">
        <f t="shared" si="307"/>
        <v>0.1924581657327038</v>
      </c>
      <c r="AX126" s="27">
        <f t="shared" si="308"/>
        <v>0.55388051379339431</v>
      </c>
      <c r="BD126" t="str">
        <f t="shared" si="321"/>
        <v>32 Health and social care associate professionals</v>
      </c>
      <c r="BE126" s="27">
        <f t="shared" si="309"/>
        <v>0.41359146424600812</v>
      </c>
      <c r="BF126" s="27">
        <f t="shared" si="309"/>
        <v>0.29605471433589825</v>
      </c>
      <c r="BG126" s="27">
        <f t="shared" si="309"/>
        <v>1.7755980815376149</v>
      </c>
      <c r="BH126" s="27">
        <f t="shared" si="309"/>
        <v>1.1518034767443073</v>
      </c>
      <c r="BI126" s="27">
        <f t="shared" si="310"/>
        <v>2.9274015582819222</v>
      </c>
      <c r="BO126" t="str">
        <f t="shared" si="322"/>
        <v>32 Health and social care associate professionals</v>
      </c>
      <c r="BP126" s="27">
        <f t="shared" si="311"/>
        <v>0.13647125783279113</v>
      </c>
      <c r="BQ126" s="27">
        <f t="shared" si="311"/>
        <v>1.828510679289419E-2</v>
      </c>
      <c r="BR126" s="27">
        <f t="shared" si="311"/>
        <v>1.0076395748347484</v>
      </c>
      <c r="BS126" s="27">
        <f t="shared" si="311"/>
        <v>-0.34673663045174807</v>
      </c>
      <c r="BT126" s="27">
        <f t="shared" si="312"/>
        <v>0.66090294438300035</v>
      </c>
      <c r="BZ126" t="str">
        <f t="shared" si="323"/>
        <v>32 Health and social care associate professionals</v>
      </c>
      <c r="CA126" s="68">
        <f t="shared" si="313"/>
        <v>-4.898165037135882E-2</v>
      </c>
      <c r="CB126" s="68">
        <f t="shared" si="313"/>
        <v>-0.11022468070216052</v>
      </c>
      <c r="CC126" s="68">
        <f t="shared" si="313"/>
        <v>0.24697149084277625</v>
      </c>
      <c r="CD126" s="68">
        <f t="shared" si="313"/>
        <v>-0.2798064582230938</v>
      </c>
      <c r="CE126" s="68">
        <f t="shared" si="314"/>
        <v>-3.2834967380317548E-2</v>
      </c>
      <c r="CK126" t="str">
        <f t="shared" si="324"/>
        <v>32 Health and social care associate professionals</v>
      </c>
      <c r="CL126" s="68">
        <f t="shared" si="315"/>
        <v>2.5115521209902833E-2</v>
      </c>
      <c r="CM126" s="68">
        <f t="shared" si="315"/>
        <v>5.8861856985100852E-3</v>
      </c>
      <c r="CN126" s="68">
        <f t="shared" si="315"/>
        <v>0.10712426480108267</v>
      </c>
      <c r="CO126" s="68">
        <f t="shared" si="315"/>
        <v>0.17196617270362802</v>
      </c>
      <c r="CP126" s="68">
        <f t="shared" si="316"/>
        <v>0.27909043750471069</v>
      </c>
    </row>
    <row r="127" spans="1:94" x14ac:dyDescent="0.2">
      <c r="A127" t="str">
        <f t="shared" si="298"/>
        <v>33 Protective service occupations</v>
      </c>
      <c r="B127" s="27">
        <f t="shared" si="299"/>
        <v>1.8688380895313939E-3</v>
      </c>
      <c r="C127" s="27">
        <f t="shared" si="299"/>
        <v>5.4348075351591113E-3</v>
      </c>
      <c r="D127" s="27">
        <f t="shared" si="299"/>
        <v>9.1281030111958067E-4</v>
      </c>
      <c r="E127" s="27">
        <f t="shared" si="299"/>
        <v>1.5663372749245626E-2</v>
      </c>
      <c r="F127" s="27">
        <f t="shared" si="300"/>
        <v>1.6576183050365206E-2</v>
      </c>
      <c r="L127" t="str">
        <f t="shared" si="317"/>
        <v>33 Protective service occupations</v>
      </c>
      <c r="M127" s="27">
        <f t="shared" si="301"/>
        <v>9.8328047300350274E-2</v>
      </c>
      <c r="N127" s="27">
        <f t="shared" si="301"/>
        <v>0.15471016764293533</v>
      </c>
      <c r="O127" s="27">
        <f t="shared" si="301"/>
        <v>-3.7445441550763015E-2</v>
      </c>
      <c r="P127" s="27">
        <f t="shared" si="301"/>
        <v>0.32742284468800675</v>
      </c>
      <c r="Q127" s="27">
        <f t="shared" si="302"/>
        <v>0.28997740313724374</v>
      </c>
      <c r="W127" t="str">
        <f t="shared" si="318"/>
        <v>33 Protective service occupations</v>
      </c>
      <c r="X127" s="27">
        <f t="shared" si="303"/>
        <v>0.4570102270460672</v>
      </c>
      <c r="Y127" s="27">
        <f t="shared" si="303"/>
        <v>0.26158108120168277</v>
      </c>
      <c r="Z127" s="27">
        <f t="shared" si="303"/>
        <v>-0.23128264254589981</v>
      </c>
      <c r="AA127" s="27">
        <f t="shared" si="303"/>
        <v>0.93703886911643375</v>
      </c>
      <c r="AB127" s="27">
        <f t="shared" si="304"/>
        <v>0.70575622657053394</v>
      </c>
      <c r="AH127" t="str">
        <f t="shared" si="319"/>
        <v>33 Protective service occupations</v>
      </c>
      <c r="AI127" s="27">
        <f t="shared" si="305"/>
        <v>8.9686465251157532E-2</v>
      </c>
      <c r="AJ127" s="27">
        <f t="shared" si="305"/>
        <v>6.9073477230302438E-2</v>
      </c>
      <c r="AK127" s="27">
        <f t="shared" si="305"/>
        <v>-6.6524819913052258E-2</v>
      </c>
      <c r="AL127" s="27">
        <f t="shared" si="305"/>
        <v>0.18799642310902775</v>
      </c>
      <c r="AM127" s="27">
        <f t="shared" si="306"/>
        <v>0.1214716031959755</v>
      </c>
      <c r="AS127" t="str">
        <f t="shared" si="320"/>
        <v>33 Protective service occupations</v>
      </c>
      <c r="AT127" s="27">
        <f t="shared" si="307"/>
        <v>-1.7598998867701776E-2</v>
      </c>
      <c r="AU127" s="27">
        <f t="shared" si="307"/>
        <v>4.086747049791839E-2</v>
      </c>
      <c r="AV127" s="27">
        <f t="shared" si="307"/>
        <v>-0.14772131339925465</v>
      </c>
      <c r="AW127" s="27">
        <f t="shared" si="307"/>
        <v>2.8794507854972284E-2</v>
      </c>
      <c r="AX127" s="27">
        <f t="shared" si="308"/>
        <v>-0.11892680554428237</v>
      </c>
      <c r="BD127" t="str">
        <f t="shared" si="321"/>
        <v>33 Protective service occupations</v>
      </c>
      <c r="BE127" s="27">
        <f t="shared" si="309"/>
        <v>-0.30358851261171216</v>
      </c>
      <c r="BF127" s="27">
        <f t="shared" si="309"/>
        <v>0.20808274341760358</v>
      </c>
      <c r="BG127" s="27">
        <f t="shared" si="309"/>
        <v>-0.35441090367145223</v>
      </c>
      <c r="BH127" s="27">
        <f t="shared" si="309"/>
        <v>-0.213370058839776</v>
      </c>
      <c r="BI127" s="27">
        <f t="shared" si="310"/>
        <v>-0.56778096251122823</v>
      </c>
      <c r="BO127" t="str">
        <f t="shared" si="322"/>
        <v>33 Protective service occupations</v>
      </c>
      <c r="BP127" s="27">
        <f t="shared" si="311"/>
        <v>1.7777977201349771E-2</v>
      </c>
      <c r="BQ127" s="27">
        <f t="shared" si="311"/>
        <v>-0.12838311803245039</v>
      </c>
      <c r="BR127" s="27">
        <f t="shared" si="311"/>
        <v>-0.40489036739287987</v>
      </c>
      <c r="BS127" s="27">
        <f t="shared" si="311"/>
        <v>-0.450485043558005</v>
      </c>
      <c r="BT127" s="27">
        <f t="shared" si="312"/>
        <v>-0.85537541095088487</v>
      </c>
      <c r="BZ127" t="str">
        <f t="shared" si="323"/>
        <v>33 Protective service occupations</v>
      </c>
      <c r="CA127" s="68">
        <f t="shared" si="313"/>
        <v>-0.11397818453366249</v>
      </c>
      <c r="CB127" s="68">
        <f t="shared" si="313"/>
        <v>-3.4196741847444034E-2</v>
      </c>
      <c r="CC127" s="68">
        <f t="shared" si="313"/>
        <v>-0.17784290334661246</v>
      </c>
      <c r="CD127" s="68">
        <f t="shared" si="313"/>
        <v>-0.18932145154854674</v>
      </c>
      <c r="CE127" s="68">
        <f t="shared" si="314"/>
        <v>-0.3671643548951592</v>
      </c>
      <c r="CK127" t="str">
        <f t="shared" si="324"/>
        <v>33 Protective service occupations</v>
      </c>
      <c r="CL127" s="68">
        <f t="shared" si="315"/>
        <v>-1.3514676971420669E-2</v>
      </c>
      <c r="CM127" s="68">
        <f t="shared" si="315"/>
        <v>-9.0029204374493521E-3</v>
      </c>
      <c r="CN127" s="68">
        <f t="shared" si="315"/>
        <v>-7.4679392133929448E-2</v>
      </c>
      <c r="CO127" s="68">
        <f t="shared" si="315"/>
        <v>9.2244873492639406E-3</v>
      </c>
      <c r="CP127" s="68">
        <f t="shared" si="316"/>
        <v>-6.5454904784665507E-2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5.3231828707911294E-2</v>
      </c>
      <c r="C128" s="27">
        <f t="shared" si="299"/>
        <v>1.8554277772942496E-2</v>
      </c>
      <c r="D128" s="27">
        <f t="shared" si="299"/>
        <v>2.0954015036257601E-2</v>
      </c>
      <c r="E128" s="27">
        <f t="shared" si="299"/>
        <v>7.5475482127232041E-2</v>
      </c>
      <c r="F128" s="27">
        <f t="shared" si="300"/>
        <v>9.6429497163489641E-2</v>
      </c>
      <c r="L128" t="str">
        <f t="shared" si="317"/>
        <v>34 Culture, media and sports occupations</v>
      </c>
      <c r="M128" s="27">
        <f t="shared" si="301"/>
        <v>0.17898736897767975</v>
      </c>
      <c r="N128" s="27">
        <f t="shared" si="301"/>
        <v>0.67914787217149675</v>
      </c>
      <c r="O128" s="27">
        <f t="shared" si="301"/>
        <v>0.15623858088133158</v>
      </c>
      <c r="P128" s="27">
        <f t="shared" si="301"/>
        <v>1.1890084238952259</v>
      </c>
      <c r="Q128" s="27">
        <f t="shared" si="302"/>
        <v>1.3452470047765575</v>
      </c>
      <c r="W128" t="str">
        <f t="shared" si="318"/>
        <v>34 Culture, media and sports occupations</v>
      </c>
      <c r="X128" s="27">
        <f t="shared" si="303"/>
        <v>-0.40404846898734537</v>
      </c>
      <c r="Y128" s="27">
        <f t="shared" si="303"/>
        <v>1.4038471451623735E-2</v>
      </c>
      <c r="Z128" s="27">
        <f t="shared" si="303"/>
        <v>-0.63364294857448478</v>
      </c>
      <c r="AA128" s="27">
        <f t="shared" si="303"/>
        <v>0.53912607552951197</v>
      </c>
      <c r="AB128" s="27">
        <f t="shared" si="304"/>
        <v>-9.4516873044972805E-2</v>
      </c>
      <c r="AH128" t="str">
        <f t="shared" si="319"/>
        <v>34 Culture, media and sports occupations</v>
      </c>
      <c r="AI128" s="27">
        <f t="shared" si="305"/>
        <v>-5.5857505050440626E-3</v>
      </c>
      <c r="AJ128" s="27">
        <f t="shared" si="305"/>
        <v>0.10838657058924572</v>
      </c>
      <c r="AK128" s="27">
        <f t="shared" si="305"/>
        <v>-0.11399819979292936</v>
      </c>
      <c r="AL128" s="27">
        <f t="shared" si="305"/>
        <v>0.19442390193210735</v>
      </c>
      <c r="AM128" s="27">
        <f t="shared" si="306"/>
        <v>8.042570213917799E-2</v>
      </c>
      <c r="AS128" t="str">
        <f t="shared" si="320"/>
        <v>34 Culture, media and sports occupations</v>
      </c>
      <c r="AT128" s="27">
        <f t="shared" si="307"/>
        <v>-0.10068522484856612</v>
      </c>
      <c r="AU128" s="27">
        <f t="shared" si="307"/>
        <v>-2.0084486822856684E-2</v>
      </c>
      <c r="AV128" s="27">
        <f t="shared" si="307"/>
        <v>-0.1763480766737463</v>
      </c>
      <c r="AW128" s="27">
        <f t="shared" si="307"/>
        <v>-1.1119722084210637E-2</v>
      </c>
      <c r="AX128" s="27">
        <f t="shared" si="308"/>
        <v>-0.18746779875795694</v>
      </c>
      <c r="BD128" t="str">
        <f t="shared" si="321"/>
        <v>34 Culture, media and sports occupations</v>
      </c>
      <c r="BE128" s="27">
        <f t="shared" si="309"/>
        <v>-0.68772758045362892</v>
      </c>
      <c r="BF128" s="27">
        <f t="shared" si="309"/>
        <v>0.24361387818817626</v>
      </c>
      <c r="BG128" s="27">
        <f t="shared" si="309"/>
        <v>-0.4452875918848278</v>
      </c>
      <c r="BH128" s="27">
        <f t="shared" si="309"/>
        <v>-2.9777944681990576E-2</v>
      </c>
      <c r="BI128" s="27">
        <f t="shared" si="310"/>
        <v>-0.47506553656681838</v>
      </c>
      <c r="BO128" t="str">
        <f t="shared" si="322"/>
        <v>34 Culture, media and sports occupations</v>
      </c>
      <c r="BP128" s="27">
        <f t="shared" si="311"/>
        <v>-0.46830328861132808</v>
      </c>
      <c r="BQ128" s="27">
        <f t="shared" si="311"/>
        <v>-0.11301492262892276</v>
      </c>
      <c r="BR128" s="27">
        <f t="shared" si="311"/>
        <v>-0.33655677871850287</v>
      </c>
      <c r="BS128" s="27">
        <f t="shared" si="311"/>
        <v>-0.38467526085414561</v>
      </c>
      <c r="BT128" s="27">
        <f t="shared" si="312"/>
        <v>-0.72123203957264848</v>
      </c>
      <c r="BZ128" t="str">
        <f t="shared" si="323"/>
        <v>34 Culture, media and sports occupations</v>
      </c>
      <c r="CA128" s="68">
        <f t="shared" si="313"/>
        <v>-0.25160159294987072</v>
      </c>
      <c r="CB128" s="68">
        <f t="shared" si="313"/>
        <v>-0.10457547495195341</v>
      </c>
      <c r="CC128" s="68">
        <f t="shared" si="313"/>
        <v>-0.2313628942999939</v>
      </c>
      <c r="CD128" s="68">
        <f t="shared" si="313"/>
        <v>-0.31698380365115791</v>
      </c>
      <c r="CE128" s="68">
        <f t="shared" si="314"/>
        <v>-0.54834669795115176</v>
      </c>
      <c r="CK128" t="str">
        <f t="shared" si="324"/>
        <v>34 Culture, media and sports occupations</v>
      </c>
      <c r="CL128" s="68">
        <f t="shared" si="315"/>
        <v>2.2533442791716873E-2</v>
      </c>
      <c r="CM128" s="68">
        <f t="shared" si="315"/>
        <v>-1.4552145869418609E-2</v>
      </c>
      <c r="CN128" s="68">
        <f t="shared" si="315"/>
        <v>4.5831749137371369E-2</v>
      </c>
      <c r="CO128" s="68">
        <f t="shared" si="315"/>
        <v>0.13221158598979155</v>
      </c>
      <c r="CP128" s="68">
        <f t="shared" si="316"/>
        <v>0.17804333512716292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0.13910148765654629</v>
      </c>
      <c r="C129" s="27">
        <f t="shared" si="299"/>
        <v>0.11179377079377628</v>
      </c>
      <c r="D129" s="27">
        <f t="shared" si="299"/>
        <v>0.14659359034135511</v>
      </c>
      <c r="E129" s="27">
        <f t="shared" si="299"/>
        <v>0.33446298149169307</v>
      </c>
      <c r="F129" s="27">
        <f t="shared" si="300"/>
        <v>0.48105657183304817</v>
      </c>
      <c r="L129" t="str">
        <f t="shared" si="317"/>
        <v>35 Business and public service associate professionals</v>
      </c>
      <c r="M129" s="27">
        <f t="shared" si="301"/>
        <v>1.6019847291008498</v>
      </c>
      <c r="N129" s="27">
        <f t="shared" si="301"/>
        <v>0.56895270792798236</v>
      </c>
      <c r="O129" s="27">
        <f t="shared" si="301"/>
        <v>1.2356901739329995</v>
      </c>
      <c r="P129" s="27">
        <f t="shared" si="301"/>
        <v>2.4235621389720272</v>
      </c>
      <c r="Q129" s="27">
        <f t="shared" si="302"/>
        <v>3.6592523129050267</v>
      </c>
      <c r="W129" t="str">
        <f t="shared" si="318"/>
        <v>35 Business and public service associate professionals</v>
      </c>
      <c r="X129" s="27">
        <f t="shared" si="303"/>
        <v>1.6630226913797372</v>
      </c>
      <c r="Y129" s="27">
        <f t="shared" si="303"/>
        <v>-2.7337736244394506E-2</v>
      </c>
      <c r="Z129" s="27">
        <f t="shared" si="303"/>
        <v>0.4918700923490924</v>
      </c>
      <c r="AA129" s="27">
        <f t="shared" si="303"/>
        <v>1.3810589796627646</v>
      </c>
      <c r="AB129" s="27">
        <f t="shared" si="304"/>
        <v>1.872929072011857</v>
      </c>
      <c r="AH129" t="str">
        <f t="shared" si="319"/>
        <v>35 Business and public service associate professionals</v>
      </c>
      <c r="AI129" s="27">
        <f t="shared" si="305"/>
        <v>0.46252008470731987</v>
      </c>
      <c r="AJ129" s="27">
        <f t="shared" si="305"/>
        <v>0.1573468451675053</v>
      </c>
      <c r="AK129" s="27">
        <f t="shared" si="305"/>
        <v>0.1323376563176577</v>
      </c>
      <c r="AL129" s="27">
        <f t="shared" si="305"/>
        <v>0.58121922593290698</v>
      </c>
      <c r="AM129" s="27">
        <f t="shared" si="306"/>
        <v>0.71355688225056468</v>
      </c>
      <c r="AS129" t="str">
        <f t="shared" si="320"/>
        <v>35 Business and public service associate professionals</v>
      </c>
      <c r="AT129" s="27">
        <f t="shared" si="307"/>
        <v>0.41618979174017312</v>
      </c>
      <c r="AU129" s="27">
        <f t="shared" si="307"/>
        <v>9.1863859138362258E-2</v>
      </c>
      <c r="AV129" s="27">
        <f t="shared" si="307"/>
        <v>5.2252500536972057E-2</v>
      </c>
      <c r="AW129" s="27">
        <f t="shared" si="307"/>
        <v>0.48978207298283216</v>
      </c>
      <c r="AX129" s="27">
        <f t="shared" si="308"/>
        <v>0.54203457351980422</v>
      </c>
      <c r="BD129" t="str">
        <f t="shared" si="321"/>
        <v>35 Business and public service associate professionals</v>
      </c>
      <c r="BE129" s="27">
        <f t="shared" si="309"/>
        <v>-0.25827892784262829</v>
      </c>
      <c r="BF129" s="27">
        <f t="shared" si="309"/>
        <v>1.0471193846645797</v>
      </c>
      <c r="BG129" s="27">
        <f t="shared" si="309"/>
        <v>-0.51745745406443433</v>
      </c>
      <c r="BH129" s="27">
        <f t="shared" si="309"/>
        <v>-0.11298860451251258</v>
      </c>
      <c r="BI129" s="27">
        <f t="shared" si="310"/>
        <v>-0.63044605857694691</v>
      </c>
      <c r="BO129" t="str">
        <f t="shared" si="322"/>
        <v>35 Business and public service associate professionals</v>
      </c>
      <c r="BP129" s="27">
        <f t="shared" si="311"/>
        <v>4.528197766770603E-3</v>
      </c>
      <c r="BQ129" s="27">
        <f t="shared" si="311"/>
        <v>-0.28419028204250729</v>
      </c>
      <c r="BR129" s="27">
        <f t="shared" si="311"/>
        <v>-0.33137649135098091</v>
      </c>
      <c r="BS129" s="27">
        <f t="shared" si="311"/>
        <v>-1.0676788848573056</v>
      </c>
      <c r="BT129" s="27">
        <f t="shared" si="312"/>
        <v>-1.3990553762082865</v>
      </c>
      <c r="BZ129" t="str">
        <f t="shared" si="323"/>
        <v>35 Business and public service associate professionals</v>
      </c>
      <c r="CA129" s="68">
        <f t="shared" si="313"/>
        <v>-0.30667704039346866</v>
      </c>
      <c r="CB129" s="68">
        <f t="shared" si="313"/>
        <v>-0.38512314878807707</v>
      </c>
      <c r="CC129" s="68">
        <f t="shared" si="313"/>
        <v>-0.32369219865020815</v>
      </c>
      <c r="CD129" s="68">
        <f t="shared" si="313"/>
        <v>-1.4310077812890092</v>
      </c>
      <c r="CE129" s="68">
        <f t="shared" si="314"/>
        <v>-1.7546999799392173</v>
      </c>
      <c r="CK129" t="str">
        <f t="shared" si="324"/>
        <v>35 Business and public service associate professionals</v>
      </c>
      <c r="CL129" s="68">
        <f t="shared" si="315"/>
        <v>9.8725442098357208E-2</v>
      </c>
      <c r="CM129" s="68">
        <f t="shared" si="315"/>
        <v>-3.4654651442300732E-4</v>
      </c>
      <c r="CN129" s="68">
        <f t="shared" si="315"/>
        <v>6.4937995190054276E-2</v>
      </c>
      <c r="CO129" s="68">
        <f t="shared" si="315"/>
        <v>0.3118318691187647</v>
      </c>
      <c r="CP129" s="68">
        <f t="shared" si="316"/>
        <v>0.37676986430881898</v>
      </c>
    </row>
    <row r="130" spans="1:94" x14ac:dyDescent="0.2">
      <c r="A130" t="str">
        <f t="shared" si="298"/>
        <v>41 Administrative occupations</v>
      </c>
      <c r="B130" s="27">
        <f t="shared" si="299"/>
        <v>5.2628225734331957E-2</v>
      </c>
      <c r="C130" s="27">
        <f t="shared" si="299"/>
        <v>8.2693232593885335E-2</v>
      </c>
      <c r="D130" s="27">
        <f t="shared" si="299"/>
        <v>0.10646819887461756</v>
      </c>
      <c r="E130" s="27">
        <f t="shared" si="299"/>
        <v>0.22945326670437904</v>
      </c>
      <c r="F130" s="27">
        <f t="shared" si="300"/>
        <v>0.3359214655789966</v>
      </c>
      <c r="L130" t="str">
        <f t="shared" si="317"/>
        <v>41 Administrative occupations</v>
      </c>
      <c r="M130" s="27">
        <f t="shared" si="301"/>
        <v>0.86148820676221272</v>
      </c>
      <c r="N130" s="27">
        <f t="shared" si="301"/>
        <v>0.39216774934395549</v>
      </c>
      <c r="O130" s="27">
        <f t="shared" si="301"/>
        <v>1.290997739145439</v>
      </c>
      <c r="P130" s="27">
        <f t="shared" si="301"/>
        <v>2.106091044261019</v>
      </c>
      <c r="Q130" s="27">
        <f t="shared" si="302"/>
        <v>3.397088783406458</v>
      </c>
      <c r="W130" t="str">
        <f t="shared" si="318"/>
        <v>41 Administrative occupations</v>
      </c>
      <c r="X130" s="27">
        <f t="shared" si="303"/>
        <v>1.1228801888411617</v>
      </c>
      <c r="Y130" s="27">
        <f t="shared" si="303"/>
        <v>0.51027741550477224</v>
      </c>
      <c r="Z130" s="27">
        <f t="shared" si="303"/>
        <v>2.4113947153185542</v>
      </c>
      <c r="AA130" s="27">
        <f t="shared" si="303"/>
        <v>3.4505449226654576</v>
      </c>
      <c r="AB130" s="27">
        <f t="shared" si="304"/>
        <v>5.8619396379840119</v>
      </c>
      <c r="AH130" t="str">
        <f t="shared" si="319"/>
        <v>41 Administrative occupations</v>
      </c>
      <c r="AI130" s="27">
        <f t="shared" si="305"/>
        <v>0.55956161780287506</v>
      </c>
      <c r="AJ130" s="27">
        <f t="shared" si="305"/>
        <v>0.32239999652259144</v>
      </c>
      <c r="AK130" s="27">
        <f t="shared" si="305"/>
        <v>0.77456656204462071</v>
      </c>
      <c r="AL130" s="27">
        <f t="shared" si="305"/>
        <v>1.2004485822355395</v>
      </c>
      <c r="AM130" s="27">
        <f t="shared" si="306"/>
        <v>1.9750151442801602</v>
      </c>
      <c r="AS130" t="str">
        <f t="shared" si="320"/>
        <v>41 Administrative occupations</v>
      </c>
      <c r="AT130" s="27">
        <f t="shared" si="307"/>
        <v>0.35306881262628842</v>
      </c>
      <c r="AU130" s="27">
        <f t="shared" si="307"/>
        <v>0.23054713334073984</v>
      </c>
      <c r="AV130" s="27">
        <f t="shared" si="307"/>
        <v>0.29133210249453079</v>
      </c>
      <c r="AW130" s="27">
        <f t="shared" si="307"/>
        <v>0.84798057689258588</v>
      </c>
      <c r="AX130" s="27">
        <f t="shared" si="308"/>
        <v>1.1393126793871167</v>
      </c>
      <c r="BD130" t="str">
        <f t="shared" si="321"/>
        <v>41 Administrative occupations</v>
      </c>
      <c r="BE130" s="27">
        <f t="shared" si="309"/>
        <v>-1.1774318114245599</v>
      </c>
      <c r="BF130" s="27">
        <f t="shared" si="309"/>
        <v>1.2518178909374349</v>
      </c>
      <c r="BG130" s="27">
        <f t="shared" si="309"/>
        <v>-0.74175427279703499</v>
      </c>
      <c r="BH130" s="27">
        <f t="shared" si="309"/>
        <v>-3.0822547350374219</v>
      </c>
      <c r="BI130" s="27">
        <f t="shared" si="310"/>
        <v>-3.8240090078344569</v>
      </c>
      <c r="BO130" t="str">
        <f t="shared" si="322"/>
        <v>41 Administrative occupations</v>
      </c>
      <c r="BP130" s="27">
        <f t="shared" si="311"/>
        <v>-1.9401875216906141</v>
      </c>
      <c r="BQ130" s="27">
        <f t="shared" si="311"/>
        <v>-2.1881858065473381E-2</v>
      </c>
      <c r="BR130" s="27">
        <f t="shared" si="311"/>
        <v>-0.85642222289281378</v>
      </c>
      <c r="BS130" s="27">
        <f t="shared" si="311"/>
        <v>-4.7754702451360469</v>
      </c>
      <c r="BT130" s="27">
        <f t="shared" si="312"/>
        <v>-5.6318924680288607</v>
      </c>
      <c r="BZ130" t="str">
        <f t="shared" si="323"/>
        <v>41 Administrative occupations</v>
      </c>
      <c r="CA130" s="68">
        <f t="shared" si="313"/>
        <v>-1.0607472380158995</v>
      </c>
      <c r="CB130" s="68">
        <f t="shared" si="313"/>
        <v>-1.2059845150468158</v>
      </c>
      <c r="CC130" s="68">
        <f t="shared" si="313"/>
        <v>-1.7387835843109523</v>
      </c>
      <c r="CD130" s="68">
        <f t="shared" si="313"/>
        <v>-3.6072550494720721</v>
      </c>
      <c r="CE130" s="68">
        <f t="shared" si="314"/>
        <v>-5.3460386337830244</v>
      </c>
      <c r="CK130" t="str">
        <f t="shared" si="324"/>
        <v>41 Administrative occupations</v>
      </c>
      <c r="CL130" s="68">
        <f t="shared" si="315"/>
        <v>0.11638192081802234</v>
      </c>
      <c r="CM130" s="68">
        <f t="shared" si="315"/>
        <v>-0.10943110049868232</v>
      </c>
      <c r="CN130" s="68">
        <f t="shared" si="315"/>
        <v>-0.36376412614526576</v>
      </c>
      <c r="CO130" s="68">
        <f t="shared" si="315"/>
        <v>-0.30428058385463697</v>
      </c>
      <c r="CP130" s="68">
        <f t="shared" si="316"/>
        <v>-0.66804470999990273</v>
      </c>
    </row>
    <row r="131" spans="1:94" x14ac:dyDescent="0.2">
      <c r="A131" t="str">
        <f t="shared" si="298"/>
        <v>42 Secretarial and related occupations</v>
      </c>
      <c r="B131" s="27">
        <f t="shared" si="299"/>
        <v>1.2721175558763162E-2</v>
      </c>
      <c r="C131" s="27">
        <f t="shared" si="299"/>
        <v>2.7871593365025316E-4</v>
      </c>
      <c r="D131" s="27">
        <f t="shared" si="299"/>
        <v>3.1213330903174387E-2</v>
      </c>
      <c r="E131" s="27">
        <f t="shared" si="299"/>
        <v>7.3491598430949975E-2</v>
      </c>
      <c r="F131" s="27">
        <f t="shared" si="300"/>
        <v>0.10470492933412437</v>
      </c>
      <c r="L131" t="str">
        <f t="shared" si="317"/>
        <v>42 Secretarial and related occupations</v>
      </c>
      <c r="M131" s="27">
        <f t="shared" si="301"/>
        <v>0.13260895007464302</v>
      </c>
      <c r="N131" s="27">
        <f t="shared" si="301"/>
        <v>4.7595197148284751E-2</v>
      </c>
      <c r="O131" s="27">
        <f t="shared" si="301"/>
        <v>0.38842925731167899</v>
      </c>
      <c r="P131" s="27">
        <f t="shared" si="301"/>
        <v>0.31296293702871592</v>
      </c>
      <c r="Q131" s="27">
        <f t="shared" si="302"/>
        <v>0.7013921943403949</v>
      </c>
      <c r="W131" t="str">
        <f t="shared" si="318"/>
        <v>42 Secretarial and related occupations</v>
      </c>
      <c r="X131" s="27">
        <f t="shared" si="303"/>
        <v>8.7357216743011445E-2</v>
      </c>
      <c r="Y131" s="27">
        <f t="shared" si="303"/>
        <v>4.3269191990827682E-2</v>
      </c>
      <c r="Z131" s="27">
        <f t="shared" si="303"/>
        <v>0.81024437996673004</v>
      </c>
      <c r="AA131" s="27">
        <f t="shared" si="303"/>
        <v>1.8696743505949129</v>
      </c>
      <c r="AB131" s="27">
        <f t="shared" si="304"/>
        <v>2.679918730561643</v>
      </c>
      <c r="AH131" t="str">
        <f t="shared" si="319"/>
        <v>42 Secretarial and related occupations</v>
      </c>
      <c r="AI131" s="27">
        <f t="shared" si="305"/>
        <v>4.5360068670712295E-2</v>
      </c>
      <c r="AJ131" s="27">
        <f t="shared" si="305"/>
        <v>4.8974420645358618E-2</v>
      </c>
      <c r="AK131" s="27">
        <f t="shared" si="305"/>
        <v>0.24747338432724897</v>
      </c>
      <c r="AL131" s="27">
        <f t="shared" si="305"/>
        <v>0.28208340095165196</v>
      </c>
      <c r="AM131" s="27">
        <f t="shared" si="306"/>
        <v>0.52955678527890093</v>
      </c>
      <c r="AS131" t="str">
        <f t="shared" si="320"/>
        <v>42 Secretarial and related occupations</v>
      </c>
      <c r="AT131" s="27">
        <f t="shared" si="307"/>
        <v>-1.1222816421548876E-2</v>
      </c>
      <c r="AU131" s="27">
        <f t="shared" si="307"/>
        <v>3.7197248466327437E-2</v>
      </c>
      <c r="AV131" s="27">
        <f t="shared" si="307"/>
        <v>0.1601152429694952</v>
      </c>
      <c r="AW131" s="27">
        <f t="shared" si="307"/>
        <v>1.532626611048582E-2</v>
      </c>
      <c r="AX131" s="27">
        <f t="shared" si="308"/>
        <v>0.17544150907998102</v>
      </c>
      <c r="BD131" t="str">
        <f t="shared" si="321"/>
        <v>42 Secretarial and related occupations</v>
      </c>
      <c r="BE131" s="27">
        <f t="shared" si="309"/>
        <v>-0.47953814571074505</v>
      </c>
      <c r="BF131" s="27">
        <f t="shared" si="309"/>
        <v>0.15687043427653302</v>
      </c>
      <c r="BG131" s="27">
        <f t="shared" si="309"/>
        <v>-0.30425782207342467</v>
      </c>
      <c r="BH131" s="27">
        <f t="shared" si="309"/>
        <v>-2.8880466636115587</v>
      </c>
      <c r="BI131" s="27">
        <f t="shared" si="310"/>
        <v>-3.1923044856849834</v>
      </c>
      <c r="BO131" t="str">
        <f t="shared" si="322"/>
        <v>42 Secretarial and related occupations</v>
      </c>
      <c r="BP131" s="27">
        <f t="shared" si="311"/>
        <v>-1.3461078603941949</v>
      </c>
      <c r="BQ131" s="27">
        <f t="shared" si="311"/>
        <v>-0.11991890235851788</v>
      </c>
      <c r="BR131" s="27">
        <f t="shared" si="311"/>
        <v>-1.0908665216903501</v>
      </c>
      <c r="BS131" s="27">
        <f t="shared" si="311"/>
        <v>-2.356973403979159</v>
      </c>
      <c r="BT131" s="27">
        <f t="shared" si="312"/>
        <v>-3.4478399256695091</v>
      </c>
      <c r="BZ131" t="str">
        <f t="shared" si="323"/>
        <v>42 Secretarial and related occupations</v>
      </c>
      <c r="CA131" s="68">
        <f t="shared" si="313"/>
        <v>-0.46063264675612237</v>
      </c>
      <c r="CB131" s="68">
        <f t="shared" si="313"/>
        <v>-0.70475632212793959</v>
      </c>
      <c r="CC131" s="68">
        <f t="shared" si="313"/>
        <v>-1.7698162487013185</v>
      </c>
      <c r="CD131" s="68">
        <f t="shared" si="313"/>
        <v>-1.1668452858261029</v>
      </c>
      <c r="CE131" s="68">
        <f t="shared" si="314"/>
        <v>-2.9366615345274214</v>
      </c>
      <c r="CK131" t="str">
        <f t="shared" si="324"/>
        <v>42 Secretarial and related occupations</v>
      </c>
      <c r="CL131" s="68">
        <f t="shared" si="315"/>
        <v>6.6356316708287233E-2</v>
      </c>
      <c r="CM131" s="68">
        <f t="shared" si="315"/>
        <v>-4.8331208546421922E-2</v>
      </c>
      <c r="CN131" s="68">
        <f t="shared" si="315"/>
        <v>-0.16119207690446313</v>
      </c>
      <c r="CO131" s="68">
        <f t="shared" si="315"/>
        <v>-0.24385211133951362</v>
      </c>
      <c r="CP131" s="68">
        <f t="shared" si="316"/>
        <v>-0.40504418824397675</v>
      </c>
    </row>
    <row r="132" spans="1:94" x14ac:dyDescent="0.2">
      <c r="A132" t="str">
        <f t="shared" si="298"/>
        <v>51 Skilled agricultural and related trades</v>
      </c>
      <c r="B132" s="27">
        <f t="shared" si="299"/>
        <v>8.0038940723342333E-3</v>
      </c>
      <c r="C132" s="27">
        <f t="shared" si="299"/>
        <v>-2.6271012333928673E-3</v>
      </c>
      <c r="D132" s="27">
        <f t="shared" si="299"/>
        <v>6.5180819286976138E-3</v>
      </c>
      <c r="E132" s="27">
        <f t="shared" si="299"/>
        <v>1.0543987247128746E-2</v>
      </c>
      <c r="F132" s="27">
        <f t="shared" si="300"/>
        <v>1.706206917582636E-2</v>
      </c>
      <c r="L132" t="str">
        <f t="shared" si="317"/>
        <v>51 Skilled agricultural and related trades</v>
      </c>
      <c r="M132" s="27">
        <f t="shared" si="301"/>
        <v>5.3936783041856534E-2</v>
      </c>
      <c r="N132" s="27">
        <f t="shared" si="301"/>
        <v>-5.4941292306729894E-2</v>
      </c>
      <c r="O132" s="27">
        <f t="shared" si="301"/>
        <v>1.0235018465864915E-2</v>
      </c>
      <c r="P132" s="27">
        <f t="shared" si="301"/>
        <v>5.8904970896138609E-2</v>
      </c>
      <c r="Q132" s="27">
        <f t="shared" si="302"/>
        <v>6.9139989362003523E-2</v>
      </c>
      <c r="W132" t="str">
        <f t="shared" si="318"/>
        <v>51 Skilled agricultural and related trades</v>
      </c>
      <c r="X132" s="27">
        <f t="shared" si="303"/>
        <v>0.23996504480594849</v>
      </c>
      <c r="Y132" s="27">
        <f t="shared" si="303"/>
        <v>-0.1346995355633942</v>
      </c>
      <c r="Z132" s="27">
        <f t="shared" si="303"/>
        <v>0.18354196162907299</v>
      </c>
      <c r="AA132" s="27">
        <f t="shared" si="303"/>
        <v>0.70016483917940153</v>
      </c>
      <c r="AB132" s="27">
        <f t="shared" si="304"/>
        <v>0.88370680080847452</v>
      </c>
      <c r="AH132" t="str">
        <f t="shared" si="319"/>
        <v>51 Skilled agricultural and related trades</v>
      </c>
      <c r="AI132" s="27">
        <f t="shared" si="305"/>
        <v>0.1466523635423489</v>
      </c>
      <c r="AJ132" s="27">
        <f t="shared" si="305"/>
        <v>-0.17399243334410686</v>
      </c>
      <c r="AK132" s="27">
        <f t="shared" si="305"/>
        <v>2.7357033912653761E-2</v>
      </c>
      <c r="AL132" s="27">
        <f t="shared" si="305"/>
        <v>0.16799057310944165</v>
      </c>
      <c r="AM132" s="27">
        <f t="shared" si="306"/>
        <v>0.19534760702209542</v>
      </c>
      <c r="AS132" t="str">
        <f t="shared" si="320"/>
        <v>51 Skilled agricultural and related trades</v>
      </c>
      <c r="AT132" s="27">
        <f t="shared" si="307"/>
        <v>0.33266135072082625</v>
      </c>
      <c r="AU132" s="27">
        <f t="shared" si="307"/>
        <v>-0.29268298279648197</v>
      </c>
      <c r="AV132" s="27">
        <f t="shared" si="307"/>
        <v>5.710395541834834E-3</v>
      </c>
      <c r="AW132" s="27">
        <f t="shared" si="307"/>
        <v>0.26926797109436329</v>
      </c>
      <c r="AX132" s="27">
        <f t="shared" si="308"/>
        <v>0.27497836663619812</v>
      </c>
      <c r="BD132" t="str">
        <f t="shared" si="321"/>
        <v>51 Skilled agricultural and related trades</v>
      </c>
      <c r="BE132" s="27">
        <f t="shared" si="309"/>
        <v>4.3713392887683833E-2</v>
      </c>
      <c r="BF132" s="27">
        <f t="shared" si="309"/>
        <v>-0.30657647730703164</v>
      </c>
      <c r="BG132" s="27">
        <f t="shared" si="309"/>
        <v>-9.011814655902417E-2</v>
      </c>
      <c r="BH132" s="27">
        <f t="shared" si="309"/>
        <v>8.1556572087764234E-3</v>
      </c>
      <c r="BI132" s="27">
        <f t="shared" si="310"/>
        <v>-8.1962489350247747E-2</v>
      </c>
      <c r="BO132" t="str">
        <f t="shared" si="322"/>
        <v>51 Skilled agricultural and related trades</v>
      </c>
      <c r="BP132" s="27">
        <f t="shared" si="311"/>
        <v>0.31901655662169137</v>
      </c>
      <c r="BQ132" s="27">
        <f t="shared" si="311"/>
        <v>-0.7619335120789017</v>
      </c>
      <c r="BR132" s="27">
        <f t="shared" si="311"/>
        <v>-2.0368351959769715E-3</v>
      </c>
      <c r="BS132" s="27">
        <f t="shared" si="311"/>
        <v>2.393563092850437E-2</v>
      </c>
      <c r="BT132" s="27">
        <f t="shared" si="312"/>
        <v>2.1898795732527399E-2</v>
      </c>
      <c r="BZ132" t="str">
        <f t="shared" si="323"/>
        <v>51 Skilled agricultural and related trades</v>
      </c>
      <c r="CA132" s="68">
        <f t="shared" si="313"/>
        <v>-3.2934450419851879E-2</v>
      </c>
      <c r="CB132" s="68">
        <f t="shared" si="313"/>
        <v>-0.38838085500720099</v>
      </c>
      <c r="CC132" s="68">
        <f t="shared" si="313"/>
        <v>-5.4067871839881709E-2</v>
      </c>
      <c r="CD132" s="68">
        <f t="shared" si="313"/>
        <v>0.14449540656385707</v>
      </c>
      <c r="CE132" s="68">
        <f t="shared" si="314"/>
        <v>9.0427534723975356E-2</v>
      </c>
      <c r="CK132" t="str">
        <f t="shared" si="324"/>
        <v>51 Skilled agricultural and related trades</v>
      </c>
      <c r="CL132" s="68">
        <f t="shared" si="315"/>
        <v>0.28120128803966771</v>
      </c>
      <c r="CM132" s="68">
        <f t="shared" si="315"/>
        <v>-0.46392626966931438</v>
      </c>
      <c r="CN132" s="68">
        <f t="shared" si="315"/>
        <v>2.3071812776864875E-2</v>
      </c>
      <c r="CO132" s="68">
        <f t="shared" si="315"/>
        <v>-0.30157579966647424</v>
      </c>
      <c r="CP132" s="68">
        <f t="shared" si="316"/>
        <v>-0.27850398688960937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4.4861013316787116E-3</v>
      </c>
      <c r="C133" s="27">
        <f t="shared" si="299"/>
        <v>2.655980583229009E-3</v>
      </c>
      <c r="D133" s="27">
        <f t="shared" si="299"/>
        <v>1.7300471980093018E-3</v>
      </c>
      <c r="E133" s="27">
        <f t="shared" si="299"/>
        <v>1.2798661802792814E-2</v>
      </c>
      <c r="F133" s="27">
        <f t="shared" si="300"/>
        <v>1.4528709000802116E-2</v>
      </c>
      <c r="L133" t="str">
        <f t="shared" si="317"/>
        <v>52 Skilled metal, electrical and electronic trades</v>
      </c>
      <c r="M133" s="27">
        <f t="shared" si="301"/>
        <v>0.13169919997352797</v>
      </c>
      <c r="N133" s="27">
        <f t="shared" si="301"/>
        <v>-5.7521643471783679E-2</v>
      </c>
      <c r="O133" s="27">
        <f t="shared" si="301"/>
        <v>0.20148328127890147</v>
      </c>
      <c r="P133" s="27">
        <f t="shared" si="301"/>
        <v>0.48727321422924141</v>
      </c>
      <c r="Q133" s="27">
        <f t="shared" si="302"/>
        <v>0.68875649550814289</v>
      </c>
      <c r="W133" t="str">
        <f t="shared" si="318"/>
        <v>52 Skilled metal, electrical and electronic trades</v>
      </c>
      <c r="X133" s="27">
        <f t="shared" si="303"/>
        <v>0.27987862436269761</v>
      </c>
      <c r="Y133" s="27">
        <f t="shared" si="303"/>
        <v>-0.33525811857564292</v>
      </c>
      <c r="Z133" s="27">
        <f t="shared" si="303"/>
        <v>0.21836270076242736</v>
      </c>
      <c r="AA133" s="27">
        <f t="shared" si="303"/>
        <v>0.41109771672107742</v>
      </c>
      <c r="AB133" s="27">
        <f t="shared" si="304"/>
        <v>0.62946041748350479</v>
      </c>
      <c r="AH133" t="str">
        <f t="shared" si="319"/>
        <v>52 Skilled metal, electrical and electronic trades</v>
      </c>
      <c r="AI133" s="27">
        <f t="shared" si="305"/>
        <v>0.12624612526126588</v>
      </c>
      <c r="AJ133" s="27">
        <f t="shared" si="305"/>
        <v>-0.10600515607220085</v>
      </c>
      <c r="AK133" s="27">
        <f t="shared" si="305"/>
        <v>5.6367955681983051E-2</v>
      </c>
      <c r="AL133" s="27">
        <f t="shared" si="305"/>
        <v>0.16651139642313195</v>
      </c>
      <c r="AM133" s="27">
        <f t="shared" si="306"/>
        <v>0.222879352105115</v>
      </c>
      <c r="AS133" t="str">
        <f t="shared" si="320"/>
        <v>52 Skilled metal, electrical and electronic trades</v>
      </c>
      <c r="AT133" s="27">
        <f t="shared" si="307"/>
        <v>0.36836751786679578</v>
      </c>
      <c r="AU133" s="27">
        <f t="shared" si="307"/>
        <v>-0.29797155131577346</v>
      </c>
      <c r="AV133" s="27">
        <f t="shared" si="307"/>
        <v>5.2694403220295616E-2</v>
      </c>
      <c r="AW133" s="27">
        <f t="shared" si="307"/>
        <v>0.43063229890916244</v>
      </c>
      <c r="AX133" s="27">
        <f t="shared" si="308"/>
        <v>0.48332670212945805</v>
      </c>
      <c r="BD133" t="str">
        <f t="shared" si="321"/>
        <v>52 Skilled metal, electrical and electronic trades</v>
      </c>
      <c r="BE133" s="27">
        <f t="shared" si="309"/>
        <v>3.1192606765861441E-2</v>
      </c>
      <c r="BF133" s="27">
        <f t="shared" si="309"/>
        <v>-0.69140799574777567</v>
      </c>
      <c r="BG133" s="27">
        <f t="shared" si="309"/>
        <v>-0.25733782695057705</v>
      </c>
      <c r="BH133" s="27">
        <f t="shared" si="309"/>
        <v>-0.43622796181993451</v>
      </c>
      <c r="BI133" s="27">
        <f t="shared" si="310"/>
        <v>-0.69356578877051156</v>
      </c>
      <c r="BO133" t="str">
        <f t="shared" si="322"/>
        <v>52 Skilled metal, electrical and electronic trades</v>
      </c>
      <c r="BP133" s="27">
        <f t="shared" si="311"/>
        <v>0.75904408121037559</v>
      </c>
      <c r="BQ133" s="27">
        <f t="shared" si="311"/>
        <v>-1.4100195543999039</v>
      </c>
      <c r="BR133" s="27">
        <f t="shared" si="311"/>
        <v>-9.7160306549259445E-2</v>
      </c>
      <c r="BS133" s="27">
        <f t="shared" si="311"/>
        <v>-0.72435780936784511</v>
      </c>
      <c r="BT133" s="27">
        <f t="shared" si="312"/>
        <v>-0.82151811591710455</v>
      </c>
      <c r="BZ133" t="str">
        <f t="shared" si="323"/>
        <v>52 Skilled metal, electrical and electronic trades</v>
      </c>
      <c r="CA133" s="68">
        <f t="shared" si="313"/>
        <v>-0.41151879618420262</v>
      </c>
      <c r="CB133" s="68">
        <f t="shared" si="313"/>
        <v>-0.53145801768325418</v>
      </c>
      <c r="CC133" s="68">
        <f t="shared" si="313"/>
        <v>-8.3942838081276783E-3</v>
      </c>
      <c r="CD133" s="68">
        <f t="shared" si="313"/>
        <v>-1.0660418247058689</v>
      </c>
      <c r="CE133" s="68">
        <f t="shared" si="314"/>
        <v>-1.0744361085139966</v>
      </c>
      <c r="CK133" t="str">
        <f t="shared" si="324"/>
        <v>52 Skilled metal, electrical and electronic trades</v>
      </c>
      <c r="CL133" s="68">
        <f t="shared" si="315"/>
        <v>0.15946885810061506</v>
      </c>
      <c r="CM133" s="68">
        <f t="shared" si="315"/>
        <v>-0.2406520295128417</v>
      </c>
      <c r="CN133" s="68">
        <f t="shared" si="315"/>
        <v>9.6172158722483969E-2</v>
      </c>
      <c r="CO133" s="68">
        <f t="shared" si="315"/>
        <v>-0.26707999360058632</v>
      </c>
      <c r="CP133" s="68">
        <f t="shared" si="316"/>
        <v>-0.17090783487810235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-4.5407033614588733E-3</v>
      </c>
      <c r="C134" s="27">
        <f t="shared" si="299"/>
        <v>-1.3620368744853197E-3</v>
      </c>
      <c r="D134" s="27">
        <f t="shared" si="299"/>
        <v>4.3626759967984319E-3</v>
      </c>
      <c r="E134" s="27">
        <f t="shared" si="299"/>
        <v>9.7578643487719087E-4</v>
      </c>
      <c r="F134" s="27">
        <f t="shared" si="300"/>
        <v>5.3384624316756227E-3</v>
      </c>
      <c r="L134" t="str">
        <f t="shared" si="317"/>
        <v>53 Skilled construction and building trades</v>
      </c>
      <c r="M134" s="27">
        <f t="shared" si="301"/>
        <v>3.3715842452072542E-2</v>
      </c>
      <c r="N134" s="27">
        <f t="shared" si="301"/>
        <v>-4.7004584259624504E-3</v>
      </c>
      <c r="O134" s="27">
        <f t="shared" si="301"/>
        <v>3.4404466803575007E-2</v>
      </c>
      <c r="P134" s="27">
        <f t="shared" si="301"/>
        <v>6.3652344160157193E-2</v>
      </c>
      <c r="Q134" s="27">
        <f t="shared" si="302"/>
        <v>9.8056810963732199E-2</v>
      </c>
      <c r="W134" t="str">
        <f t="shared" si="318"/>
        <v>53 Skilled construction and building trades</v>
      </c>
      <c r="X134" s="27">
        <f t="shared" si="303"/>
        <v>2.3183330356212339E-2</v>
      </c>
      <c r="Y134" s="27">
        <f t="shared" si="303"/>
        <v>-0.11491798617346083</v>
      </c>
      <c r="Z134" s="27">
        <f t="shared" si="303"/>
        <v>7.7276536607005952E-2</v>
      </c>
      <c r="AA134" s="27">
        <f t="shared" si="303"/>
        <v>7.5691309805851703E-2</v>
      </c>
      <c r="AB134" s="27">
        <f t="shared" si="304"/>
        <v>0.15296784641285766</v>
      </c>
      <c r="AH134" t="str">
        <f t="shared" si="319"/>
        <v>53 Skilled construction and building trades</v>
      </c>
      <c r="AI134" s="27">
        <f t="shared" si="305"/>
        <v>0.10895868406732512</v>
      </c>
      <c r="AJ134" s="27">
        <f t="shared" si="305"/>
        <v>-9.1081128364227992E-2</v>
      </c>
      <c r="AK134" s="27">
        <f t="shared" si="305"/>
        <v>5.7078435743658562E-2</v>
      </c>
      <c r="AL134" s="27">
        <f t="shared" si="305"/>
        <v>8.0882287972302014E-2</v>
      </c>
      <c r="AM134" s="27">
        <f t="shared" si="306"/>
        <v>0.13796072371596058</v>
      </c>
      <c r="AS134" t="str">
        <f t="shared" si="320"/>
        <v>53 Skilled construction and building trades</v>
      </c>
      <c r="AT134" s="27">
        <f t="shared" si="307"/>
        <v>6.1002005971877438E-3</v>
      </c>
      <c r="AU134" s="27">
        <f t="shared" si="307"/>
        <v>-4.9713485931736967E-2</v>
      </c>
      <c r="AV134" s="27">
        <f t="shared" si="307"/>
        <v>8.1148673517484116E-2</v>
      </c>
      <c r="AW134" s="27">
        <f t="shared" si="307"/>
        <v>1.3785885598519787E-2</v>
      </c>
      <c r="AX134" s="27">
        <f t="shared" si="308"/>
        <v>9.4934559116003903E-2</v>
      </c>
      <c r="BD134" t="str">
        <f t="shared" si="321"/>
        <v>53 Skilled construction and building trades</v>
      </c>
      <c r="BE134" s="27">
        <f t="shared" si="309"/>
        <v>-1.0971498362070609</v>
      </c>
      <c r="BF134" s="27">
        <f t="shared" si="309"/>
        <v>-0.33218474706987156</v>
      </c>
      <c r="BG134" s="27">
        <f t="shared" si="309"/>
        <v>-0.43427065888707528</v>
      </c>
      <c r="BH134" s="27">
        <f t="shared" si="309"/>
        <v>-1.0753334427387626</v>
      </c>
      <c r="BI134" s="27">
        <f t="shared" si="310"/>
        <v>-1.5096041016258379</v>
      </c>
      <c r="BO134" t="str">
        <f t="shared" si="322"/>
        <v>53 Skilled construction and building trades</v>
      </c>
      <c r="BP134" s="27">
        <f t="shared" si="311"/>
        <v>0.67967442970343939</v>
      </c>
      <c r="BQ134" s="27">
        <f t="shared" si="311"/>
        <v>-1.3020812978913767</v>
      </c>
      <c r="BR134" s="27">
        <f t="shared" si="311"/>
        <v>0.34074192869810105</v>
      </c>
      <c r="BS134" s="27">
        <f t="shared" si="311"/>
        <v>-0.3368555487513385</v>
      </c>
      <c r="BT134" s="27">
        <f t="shared" si="312"/>
        <v>3.8863799467625526E-3</v>
      </c>
      <c r="BZ134" t="str">
        <f t="shared" si="323"/>
        <v>53 Skilled construction and building trades</v>
      </c>
      <c r="CA134" s="68">
        <f t="shared" si="313"/>
        <v>-0.67094702547543816</v>
      </c>
      <c r="CB134" s="68">
        <f t="shared" si="313"/>
        <v>-0.35431257442147013</v>
      </c>
      <c r="CC134" s="68">
        <f t="shared" si="313"/>
        <v>0.20546867220846776</v>
      </c>
      <c r="CD134" s="68">
        <f t="shared" si="313"/>
        <v>-0.2180873032437689</v>
      </c>
      <c r="CE134" s="68">
        <f t="shared" si="314"/>
        <v>-1.2618631035301142E-2</v>
      </c>
      <c r="CK134" t="str">
        <f t="shared" si="324"/>
        <v>53 Skilled construction and building trades</v>
      </c>
      <c r="CL134" s="68">
        <f t="shared" si="315"/>
        <v>-0.12303583656385308</v>
      </c>
      <c r="CM134" s="68">
        <f t="shared" si="315"/>
        <v>-0.3280813767417905</v>
      </c>
      <c r="CN134" s="68">
        <f t="shared" si="315"/>
        <v>-0.18942712327855871</v>
      </c>
      <c r="CO134" s="68">
        <f t="shared" si="315"/>
        <v>-0.76274510688378427</v>
      </c>
      <c r="CP134" s="68">
        <f t="shared" si="316"/>
        <v>-0.95217223016234298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5.6192513251404272E-3</v>
      </c>
      <c r="C135" s="27">
        <f t="shared" si="299"/>
        <v>4.4106255945294548E-3</v>
      </c>
      <c r="D135" s="27">
        <f t="shared" si="299"/>
        <v>2.5013148509714728E-2</v>
      </c>
      <c r="E135" s="27">
        <f t="shared" si="299"/>
        <v>3.5686861611561288E-2</v>
      </c>
      <c r="F135" s="27">
        <f t="shared" si="300"/>
        <v>6.0700010121276016E-2</v>
      </c>
      <c r="L135" t="str">
        <f t="shared" si="317"/>
        <v>54 Textiles, printing and other skilled trades</v>
      </c>
      <c r="M135" s="27">
        <f t="shared" si="301"/>
        <v>8.5657375108795342E-2</v>
      </c>
      <c r="N135" s="27">
        <f t="shared" si="301"/>
        <v>4.3649776148627195E-2</v>
      </c>
      <c r="O135" s="27">
        <f t="shared" si="301"/>
        <v>0.2181621206604254</v>
      </c>
      <c r="P135" s="27">
        <f t="shared" si="301"/>
        <v>0.49976152394820861</v>
      </c>
      <c r="Q135" s="27">
        <f t="shared" si="302"/>
        <v>0.717923644608634</v>
      </c>
      <c r="W135" t="str">
        <f t="shared" si="318"/>
        <v>54 Textiles, printing and other skilled trades</v>
      </c>
      <c r="X135" s="27">
        <f t="shared" si="303"/>
        <v>0.11283690683101244</v>
      </c>
      <c r="Y135" s="27">
        <f t="shared" si="303"/>
        <v>-0.1511344810632862</v>
      </c>
      <c r="Z135" s="27">
        <f t="shared" si="303"/>
        <v>0.47552623752459589</v>
      </c>
      <c r="AA135" s="27">
        <f t="shared" si="303"/>
        <v>0.77482574744180432</v>
      </c>
      <c r="AB135" s="27">
        <f t="shared" si="304"/>
        <v>1.2503519849664002</v>
      </c>
      <c r="AH135" t="str">
        <f t="shared" si="319"/>
        <v>54 Textiles, printing and other skilled trades</v>
      </c>
      <c r="AI135" s="27">
        <f t="shared" si="305"/>
        <v>5.7959161688706518E-3</v>
      </c>
      <c r="AJ135" s="27">
        <f t="shared" si="305"/>
        <v>-3.5209754531201454E-2</v>
      </c>
      <c r="AK135" s="27">
        <f t="shared" si="305"/>
        <v>8.220814931096676E-2</v>
      </c>
      <c r="AL135" s="27">
        <f t="shared" si="305"/>
        <v>0.22753932471762695</v>
      </c>
      <c r="AM135" s="27">
        <f t="shared" si="306"/>
        <v>0.30974747402859371</v>
      </c>
      <c r="AS135" t="str">
        <f t="shared" si="320"/>
        <v>54 Textiles, printing and other skilled trades</v>
      </c>
      <c r="AT135" s="27">
        <f t="shared" si="307"/>
        <v>1.393046298645273E-2</v>
      </c>
      <c r="AU135" s="27">
        <f t="shared" si="307"/>
        <v>-4.4240897829236459E-2</v>
      </c>
      <c r="AV135" s="27">
        <f t="shared" si="307"/>
        <v>0.13663942552443964</v>
      </c>
      <c r="AW135" s="27">
        <f t="shared" si="307"/>
        <v>0.2390332738751596</v>
      </c>
      <c r="AX135" s="27">
        <f t="shared" si="308"/>
        <v>0.37567269939959924</v>
      </c>
      <c r="BD135" t="str">
        <f t="shared" si="321"/>
        <v>54 Textiles, printing and other skilled trades</v>
      </c>
      <c r="BE135" s="27">
        <f t="shared" si="309"/>
        <v>-0.39816931632706787</v>
      </c>
      <c r="BF135" s="27">
        <f t="shared" si="309"/>
        <v>-0.24045721294061462</v>
      </c>
      <c r="BG135" s="27">
        <f t="shared" si="309"/>
        <v>0.64759374699754879</v>
      </c>
      <c r="BH135" s="27">
        <f t="shared" si="309"/>
        <v>0.72322490857421329</v>
      </c>
      <c r="BI135" s="27">
        <f t="shared" si="310"/>
        <v>1.3708186555717621</v>
      </c>
      <c r="BO135" t="str">
        <f t="shared" si="322"/>
        <v>54 Textiles, printing and other skilled trades</v>
      </c>
      <c r="BP135" s="27">
        <f t="shared" si="311"/>
        <v>-0.73827735230650937</v>
      </c>
      <c r="BQ135" s="27">
        <f t="shared" si="311"/>
        <v>-0.44490548471597791</v>
      </c>
      <c r="BR135" s="27">
        <f t="shared" si="311"/>
        <v>-0.20968657094161358</v>
      </c>
      <c r="BS135" s="27">
        <f t="shared" si="311"/>
        <v>-0.4079381119561325</v>
      </c>
      <c r="BT135" s="27">
        <f t="shared" si="312"/>
        <v>-0.61762468289774608</v>
      </c>
      <c r="BZ135" t="str">
        <f t="shared" si="323"/>
        <v>54 Textiles, printing and other skilled trades</v>
      </c>
      <c r="CA135" s="68">
        <f t="shared" si="313"/>
        <v>-0.69048667743953551</v>
      </c>
      <c r="CB135" s="68">
        <f t="shared" si="313"/>
        <v>-0.59948328506194182</v>
      </c>
      <c r="CC135" s="68">
        <f t="shared" si="313"/>
        <v>0.46565623178913551</v>
      </c>
      <c r="CD135" s="68">
        <f t="shared" si="313"/>
        <v>-0.68341492723377861</v>
      </c>
      <c r="CE135" s="68">
        <f t="shared" si="314"/>
        <v>-0.2177586954446431</v>
      </c>
      <c r="CK135" t="str">
        <f t="shared" si="324"/>
        <v>54 Textiles, printing and other skilled trades</v>
      </c>
      <c r="CL135" s="68">
        <f t="shared" si="315"/>
        <v>-6.7043725492984985E-2</v>
      </c>
      <c r="CM135" s="68">
        <f t="shared" si="315"/>
        <v>-0.21301487053791068</v>
      </c>
      <c r="CN135" s="68">
        <f t="shared" si="315"/>
        <v>-0.28423320031675314</v>
      </c>
      <c r="CO135" s="68">
        <f t="shared" si="315"/>
        <v>-0.37267147623986818</v>
      </c>
      <c r="CP135" s="68">
        <f t="shared" si="316"/>
        <v>-0.65690467655662133</v>
      </c>
    </row>
    <row r="136" spans="1:94" x14ac:dyDescent="0.2">
      <c r="A136" t="str">
        <f t="shared" si="298"/>
        <v>61 Caring personal service occupations</v>
      </c>
      <c r="B136" s="27">
        <f t="shared" si="299"/>
        <v>1.1229913489347029E-2</v>
      </c>
      <c r="C136" s="27">
        <f t="shared" si="299"/>
        <v>7.6152237939790257E-4</v>
      </c>
      <c r="D136" s="27">
        <f t="shared" si="299"/>
        <v>2.1984752191208615E-2</v>
      </c>
      <c r="E136" s="27">
        <f t="shared" si="299"/>
        <v>3.3125187105070814E-2</v>
      </c>
      <c r="F136" s="27">
        <f t="shared" si="300"/>
        <v>5.5109939296279428E-2</v>
      </c>
      <c r="L136" t="str">
        <f t="shared" si="317"/>
        <v>61 Caring personal service occupations</v>
      </c>
      <c r="M136" s="27">
        <f t="shared" si="301"/>
        <v>0.80714572084262759</v>
      </c>
      <c r="N136" s="27">
        <f t="shared" si="301"/>
        <v>5.4493357254534303E-2</v>
      </c>
      <c r="O136" s="27">
        <f t="shared" si="301"/>
        <v>0.99350299778069306</v>
      </c>
      <c r="P136" s="27">
        <f t="shared" si="301"/>
        <v>1.3801576451536377</v>
      </c>
      <c r="Q136" s="27">
        <f t="shared" si="302"/>
        <v>2.3736606429343308</v>
      </c>
      <c r="W136" t="str">
        <f t="shared" si="318"/>
        <v>61 Caring personal service occupations</v>
      </c>
      <c r="X136" s="27">
        <f t="shared" si="303"/>
        <v>1.4600536299656035</v>
      </c>
      <c r="Y136" s="27">
        <f t="shared" si="303"/>
        <v>-0.46855601634902833</v>
      </c>
      <c r="Z136" s="27">
        <f t="shared" si="303"/>
        <v>1.3154696283588905</v>
      </c>
      <c r="AA136" s="27">
        <f t="shared" si="303"/>
        <v>1.6979066974087758</v>
      </c>
      <c r="AB136" s="27">
        <f t="shared" si="304"/>
        <v>3.0133763257676662</v>
      </c>
      <c r="AH136" t="str">
        <f t="shared" si="319"/>
        <v>61 Caring personal service occupations</v>
      </c>
      <c r="AI136" s="27">
        <f t="shared" si="305"/>
        <v>0.41442430219614579</v>
      </c>
      <c r="AJ136" s="27">
        <f t="shared" si="305"/>
        <v>-0.31160755920810956</v>
      </c>
      <c r="AK136" s="27">
        <f t="shared" si="305"/>
        <v>2.0460173582694807E-3</v>
      </c>
      <c r="AL136" s="27">
        <f t="shared" si="305"/>
        <v>0.27302101491674247</v>
      </c>
      <c r="AM136" s="27">
        <f t="shared" si="306"/>
        <v>0.27506703227501195</v>
      </c>
      <c r="AS136" t="str">
        <f t="shared" si="320"/>
        <v>61 Caring personal service occupations</v>
      </c>
      <c r="AT136" s="27">
        <f t="shared" si="307"/>
        <v>0.5743877322454698</v>
      </c>
      <c r="AU136" s="27">
        <f t="shared" si="307"/>
        <v>-0.14236346374705455</v>
      </c>
      <c r="AV136" s="27">
        <f t="shared" si="307"/>
        <v>0.10883324483649748</v>
      </c>
      <c r="AW136" s="27">
        <f t="shared" si="307"/>
        <v>0.27511840140964416</v>
      </c>
      <c r="AX136" s="27">
        <f t="shared" si="308"/>
        <v>0.38395164624614164</v>
      </c>
      <c r="BD136" t="str">
        <f t="shared" si="321"/>
        <v>61 Caring personal service occupations</v>
      </c>
      <c r="BE136" s="27">
        <f t="shared" si="309"/>
        <v>1.555249522654826</v>
      </c>
      <c r="BF136" s="27">
        <f t="shared" si="309"/>
        <v>3.9864042430131974E-2</v>
      </c>
      <c r="BG136" s="27">
        <f t="shared" si="309"/>
        <v>0.56876370801923315</v>
      </c>
      <c r="BH136" s="27">
        <f t="shared" si="309"/>
        <v>2.8349660000170118</v>
      </c>
      <c r="BI136" s="27">
        <f t="shared" si="310"/>
        <v>3.403729708036245</v>
      </c>
      <c r="BO136" t="str">
        <f t="shared" si="322"/>
        <v>61 Caring personal service occupations</v>
      </c>
      <c r="BP136" s="27">
        <f t="shared" si="311"/>
        <v>-0.69319535441785973</v>
      </c>
      <c r="BQ136" s="27">
        <f t="shared" si="311"/>
        <v>-1.3489561538418791</v>
      </c>
      <c r="BR136" s="27">
        <f t="shared" si="311"/>
        <v>-0.4159830109657765</v>
      </c>
      <c r="BS136" s="27">
        <f t="shared" si="311"/>
        <v>-2.456242020911839</v>
      </c>
      <c r="BT136" s="27">
        <f t="shared" si="312"/>
        <v>-2.8722250318776155</v>
      </c>
      <c r="BZ136" t="str">
        <f t="shared" si="323"/>
        <v>61 Caring personal service occupations</v>
      </c>
      <c r="CA136" s="68">
        <f t="shared" si="313"/>
        <v>-2.0390069360806002</v>
      </c>
      <c r="CB136" s="68">
        <f t="shared" si="313"/>
        <v>-0.50695473406754799</v>
      </c>
      <c r="CC136" s="68">
        <f t="shared" si="313"/>
        <v>-0.38958845622961169</v>
      </c>
      <c r="CD136" s="68">
        <f t="shared" si="313"/>
        <v>-0.36286942306592329</v>
      </c>
      <c r="CE136" s="68">
        <f t="shared" si="314"/>
        <v>-0.75245787929553498</v>
      </c>
      <c r="CK136" t="str">
        <f t="shared" si="324"/>
        <v>61 Caring personal service occupations</v>
      </c>
      <c r="CL136" s="68">
        <f t="shared" si="315"/>
        <v>-0.11209944836542884</v>
      </c>
      <c r="CM136" s="68">
        <f t="shared" si="315"/>
        <v>-1.0709653462627866E-2</v>
      </c>
      <c r="CN136" s="68">
        <f t="shared" si="315"/>
        <v>0.12068183024894308</v>
      </c>
      <c r="CO136" s="68">
        <f t="shared" si="315"/>
        <v>0.15923438164697967</v>
      </c>
      <c r="CP136" s="68">
        <f t="shared" si="316"/>
        <v>0.27991621189592275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1.1968687104368242E-2</v>
      </c>
      <c r="C137" s="27">
        <f t="shared" si="299"/>
        <v>4.1894207060489824E-3</v>
      </c>
      <c r="D137" s="27">
        <f t="shared" si="299"/>
        <v>6.2086726185287058E-3</v>
      </c>
      <c r="E137" s="27">
        <f t="shared" si="299"/>
        <v>1.4553046844729439E-2</v>
      </c>
      <c r="F137" s="27">
        <f t="shared" si="300"/>
        <v>2.0761719463258145E-2</v>
      </c>
      <c r="L137" t="str">
        <f t="shared" si="317"/>
        <v>62 Leisure, travel and related personal service occupations</v>
      </c>
      <c r="M137" s="27">
        <f t="shared" si="301"/>
        <v>0.14679676495089616</v>
      </c>
      <c r="N137" s="27">
        <f t="shared" si="301"/>
        <v>-3.1218139748139917E-2</v>
      </c>
      <c r="O137" s="27">
        <f t="shared" si="301"/>
        <v>5.6178204013394573E-2</v>
      </c>
      <c r="P137" s="27">
        <f t="shared" si="301"/>
        <v>0.19186945849654002</v>
      </c>
      <c r="Q137" s="27">
        <f t="shared" si="302"/>
        <v>0.2480476625099346</v>
      </c>
      <c r="W137" t="str">
        <f t="shared" si="318"/>
        <v>62 Leisure, travel and related personal service occupations</v>
      </c>
      <c r="X137" s="27">
        <f t="shared" si="303"/>
        <v>0.63972799002398872</v>
      </c>
      <c r="Y137" s="27">
        <f t="shared" si="303"/>
        <v>-0.30234429071248892</v>
      </c>
      <c r="Z137" s="27">
        <f t="shared" si="303"/>
        <v>0.30514337345434628</v>
      </c>
      <c r="AA137" s="27">
        <f t="shared" si="303"/>
        <v>0.93774766447604341</v>
      </c>
      <c r="AB137" s="27">
        <f t="shared" si="304"/>
        <v>1.2428910379303897</v>
      </c>
      <c r="AH137" t="str">
        <f t="shared" si="319"/>
        <v>62 Leisure, travel and related personal service occupations</v>
      </c>
      <c r="AI137" s="27">
        <f t="shared" si="305"/>
        <v>0.35295607747610735</v>
      </c>
      <c r="AJ137" s="27">
        <f t="shared" si="305"/>
        <v>-0.14240575361224006</v>
      </c>
      <c r="AK137" s="27">
        <f t="shared" si="305"/>
        <v>4.6283997991552583E-2</v>
      </c>
      <c r="AL137" s="27">
        <f t="shared" si="305"/>
        <v>0.52365566073234104</v>
      </c>
      <c r="AM137" s="27">
        <f t="shared" si="306"/>
        <v>0.56993965872389363</v>
      </c>
      <c r="AS137" t="str">
        <f t="shared" si="320"/>
        <v>62 Leisure, travel and related personal service occupations</v>
      </c>
      <c r="AT137" s="27">
        <f t="shared" si="307"/>
        <v>0.46863156296427189</v>
      </c>
      <c r="AU137" s="27">
        <f t="shared" si="307"/>
        <v>-1.1135253065666983E-2</v>
      </c>
      <c r="AV137" s="27">
        <f t="shared" si="307"/>
        <v>0.1091968578936271</v>
      </c>
      <c r="AW137" s="27">
        <f t="shared" si="307"/>
        <v>0.86569725939558451</v>
      </c>
      <c r="AX137" s="27">
        <f t="shared" si="308"/>
        <v>0.9748941172892116</v>
      </c>
      <c r="BD137" t="str">
        <f t="shared" si="321"/>
        <v>62 Leisure, travel and related personal service occupations</v>
      </c>
      <c r="BE137" s="27">
        <f t="shared" si="309"/>
        <v>-0.19637703720822319</v>
      </c>
      <c r="BF137" s="27">
        <f t="shared" si="309"/>
        <v>-9.9491861968402873E-2</v>
      </c>
      <c r="BG137" s="27">
        <f t="shared" si="309"/>
        <v>-0.72457928255345028</v>
      </c>
      <c r="BH137" s="27">
        <f t="shared" si="309"/>
        <v>-0.52684992882684156</v>
      </c>
      <c r="BI137" s="27">
        <f t="shared" si="310"/>
        <v>-1.2514292113802918</v>
      </c>
      <c r="BO137" t="str">
        <f t="shared" si="322"/>
        <v>62 Leisure, travel and related personal service occupations</v>
      </c>
      <c r="BP137" s="27">
        <f t="shared" si="311"/>
        <v>-0.32972992625002462</v>
      </c>
      <c r="BQ137" s="27">
        <f t="shared" si="311"/>
        <v>-0.5180551994115552</v>
      </c>
      <c r="BR137" s="27">
        <f t="shared" si="311"/>
        <v>-0.77346363641685834</v>
      </c>
      <c r="BS137" s="27">
        <f t="shared" si="311"/>
        <v>-0.79649514315656678</v>
      </c>
      <c r="BT137" s="27">
        <f t="shared" si="312"/>
        <v>-1.5699587795734251</v>
      </c>
      <c r="BZ137" t="str">
        <f t="shared" si="323"/>
        <v>62 Leisure, travel and related personal service occupations</v>
      </c>
      <c r="CA137" s="68">
        <f t="shared" si="313"/>
        <v>6.4351732402996298E-2</v>
      </c>
      <c r="CB137" s="68">
        <f t="shared" si="313"/>
        <v>-0.67350564106185784</v>
      </c>
      <c r="CC137" s="68">
        <f t="shared" si="313"/>
        <v>-0.27133160602603734</v>
      </c>
      <c r="CD137" s="68">
        <f t="shared" si="313"/>
        <v>-0.7740366949168922</v>
      </c>
      <c r="CE137" s="68">
        <f t="shared" si="314"/>
        <v>-1.0453683009429295</v>
      </c>
      <c r="CK137" t="str">
        <f t="shared" si="324"/>
        <v>62 Leisure, travel and related personal service occupations</v>
      </c>
      <c r="CL137" s="68">
        <f t="shared" si="315"/>
        <v>5.3179471582238236E-2</v>
      </c>
      <c r="CM137" s="68">
        <f t="shared" si="315"/>
        <v>-0.16253143477227028</v>
      </c>
      <c r="CN137" s="68">
        <f t="shared" si="315"/>
        <v>-0.28516978910507251</v>
      </c>
      <c r="CO137" s="68">
        <f t="shared" si="315"/>
        <v>-0.12321490399223645</v>
      </c>
      <c r="CP137" s="68">
        <f t="shared" si="316"/>
        <v>-0.40838469309730896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1.068553717467613E-5</v>
      </c>
      <c r="C138" s="27">
        <f t="shared" si="299"/>
        <v>3.0413556980222155E-4</v>
      </c>
      <c r="D138" s="27">
        <f t="shared" si="299"/>
        <v>-3.8585597140697835E-5</v>
      </c>
      <c r="E138" s="27">
        <f t="shared" si="299"/>
        <v>8.5707603703683759E-4</v>
      </c>
      <c r="F138" s="27">
        <f t="shared" si="300"/>
        <v>8.1849043989613976E-4</v>
      </c>
      <c r="L138" t="str">
        <f t="shared" si="317"/>
        <v>63 Community and civil enforcement occupations</v>
      </c>
      <c r="M138" s="27">
        <f t="shared" si="301"/>
        <v>-6.950733380586202E-4</v>
      </c>
      <c r="N138" s="27">
        <f t="shared" si="301"/>
        <v>1.62956255810476E-2</v>
      </c>
      <c r="O138" s="27">
        <f t="shared" si="301"/>
        <v>-1.0197305952876594E-2</v>
      </c>
      <c r="P138" s="27">
        <f t="shared" si="301"/>
        <v>1.9394528484002638E-2</v>
      </c>
      <c r="Q138" s="27">
        <f t="shared" si="302"/>
        <v>9.1972225311260439E-3</v>
      </c>
      <c r="W138" t="str">
        <f t="shared" si="318"/>
        <v>63 Community and civil enforcement occupations</v>
      </c>
      <c r="X138" s="27">
        <f t="shared" si="303"/>
        <v>1.897705227373378E-2</v>
      </c>
      <c r="Y138" s="27">
        <f t="shared" si="303"/>
        <v>1.1263136099321697E-2</v>
      </c>
      <c r="Z138" s="27">
        <f t="shared" si="303"/>
        <v>8.2316251412231367E-3</v>
      </c>
      <c r="AA138" s="27">
        <f t="shared" si="303"/>
        <v>4.739172838541067E-2</v>
      </c>
      <c r="AB138" s="27">
        <f t="shared" si="304"/>
        <v>5.5623353526633806E-2</v>
      </c>
      <c r="AH138" t="str">
        <f t="shared" si="319"/>
        <v>63 Community and civil enforcement occupations</v>
      </c>
      <c r="AI138" s="27">
        <f t="shared" si="305"/>
        <v>6.13667085746325E-4</v>
      </c>
      <c r="AJ138" s="27">
        <f t="shared" si="305"/>
        <v>1.2442688245486326E-2</v>
      </c>
      <c r="AK138" s="27">
        <f t="shared" si="305"/>
        <v>-1.3350398112191388E-2</v>
      </c>
      <c r="AL138" s="27">
        <f t="shared" si="305"/>
        <v>9.4581970895664044E-3</v>
      </c>
      <c r="AM138" s="27">
        <f t="shared" si="306"/>
        <v>-3.8922010226249831E-3</v>
      </c>
      <c r="AS138" t="str">
        <f t="shared" si="320"/>
        <v>63 Community and civil enforcement occupations</v>
      </c>
      <c r="AT138" s="27">
        <f t="shared" si="307"/>
        <v>-3.9000186111995058E-3</v>
      </c>
      <c r="AU138" s="27">
        <f t="shared" si="307"/>
        <v>9.4065631992354681E-3</v>
      </c>
      <c r="AV138" s="27">
        <f t="shared" si="307"/>
        <v>-1.5428091292896184E-2</v>
      </c>
      <c r="AW138" s="27">
        <f t="shared" si="307"/>
        <v>2.416182713332847E-3</v>
      </c>
      <c r="AX138" s="27">
        <f t="shared" si="308"/>
        <v>-1.3011908579563337E-2</v>
      </c>
      <c r="BD138" t="str">
        <f t="shared" si="321"/>
        <v>63 Community and civil enforcement occupations</v>
      </c>
      <c r="BE138" s="27">
        <f t="shared" si="309"/>
        <v>-6.4272945659801489E-2</v>
      </c>
      <c r="BF138" s="27">
        <f t="shared" si="309"/>
        <v>5.9428660005175743E-2</v>
      </c>
      <c r="BG138" s="27">
        <f t="shared" si="309"/>
        <v>-6.6835094892764776E-2</v>
      </c>
      <c r="BH138" s="27">
        <f t="shared" si="309"/>
        <v>1.072517431518373E-2</v>
      </c>
      <c r="BI138" s="27">
        <f t="shared" si="310"/>
        <v>-5.6109920577581046E-2</v>
      </c>
      <c r="BO138" t="str">
        <f t="shared" si="322"/>
        <v>63 Community and civil enforcement occupations</v>
      </c>
      <c r="BP138" s="27">
        <f t="shared" si="311"/>
        <v>-3.0904865918698898E-2</v>
      </c>
      <c r="BQ138" s="27">
        <f t="shared" si="311"/>
        <v>3.4574652327472588E-2</v>
      </c>
      <c r="BR138" s="27">
        <f t="shared" si="311"/>
        <v>-7.1795197079486756E-2</v>
      </c>
      <c r="BS138" s="27">
        <f t="shared" si="311"/>
        <v>-8.1514703836738645E-3</v>
      </c>
      <c r="BT138" s="27">
        <f t="shared" si="312"/>
        <v>-7.994666746316062E-2</v>
      </c>
      <c r="BZ138" t="str">
        <f t="shared" si="323"/>
        <v>63 Community and civil enforcement occupations</v>
      </c>
      <c r="CA138" s="68">
        <f t="shared" si="313"/>
        <v>-3.1251119386344089E-2</v>
      </c>
      <c r="CB138" s="68">
        <f t="shared" si="313"/>
        <v>2.2214640206232705E-2</v>
      </c>
      <c r="CC138" s="68">
        <f t="shared" si="313"/>
        <v>-4.2136374149351369E-2</v>
      </c>
      <c r="CD138" s="68">
        <f t="shared" si="313"/>
        <v>-2.5285027415834868E-2</v>
      </c>
      <c r="CE138" s="68">
        <f t="shared" si="314"/>
        <v>-6.7421401565186237E-2</v>
      </c>
      <c r="CK138" t="str">
        <f t="shared" si="324"/>
        <v>63 Community and civil enforcement occupations</v>
      </c>
      <c r="CL138" s="68">
        <f t="shared" si="315"/>
        <v>-1.2622484552910582E-2</v>
      </c>
      <c r="CM138" s="68">
        <f t="shared" si="315"/>
        <v>1.2542912699073802E-2</v>
      </c>
      <c r="CN138" s="68">
        <f t="shared" si="315"/>
        <v>-2.9293800203520501E-2</v>
      </c>
      <c r="CO138" s="68">
        <f t="shared" si="315"/>
        <v>-6.7805495981187822E-3</v>
      </c>
      <c r="CP138" s="68">
        <f t="shared" si="316"/>
        <v>-3.6074349801639281E-2</v>
      </c>
    </row>
    <row r="139" spans="1:94" x14ac:dyDescent="0.2">
      <c r="A139" t="str">
        <f t="shared" si="298"/>
        <v>71 Sales occupations</v>
      </c>
      <c r="B139" s="27">
        <f t="shared" si="299"/>
        <v>2.1919182708917795E-2</v>
      </c>
      <c r="C139" s="27">
        <f t="shared" si="299"/>
        <v>-1.1456626658148256E-2</v>
      </c>
      <c r="D139" s="27">
        <f t="shared" si="299"/>
        <v>1.7314166461625313E-2</v>
      </c>
      <c r="E139" s="27">
        <f t="shared" si="299"/>
        <v>4.406886853519737E-2</v>
      </c>
      <c r="F139" s="27">
        <f t="shared" si="300"/>
        <v>6.1383034996822683E-2</v>
      </c>
      <c r="L139" t="str">
        <f t="shared" si="317"/>
        <v>71 Sales occupations</v>
      </c>
      <c r="M139" s="27">
        <f t="shared" si="301"/>
        <v>0.33494743121859005</v>
      </c>
      <c r="N139" s="27">
        <f t="shared" si="301"/>
        <v>0.19907676344636638</v>
      </c>
      <c r="O139" s="27">
        <f t="shared" si="301"/>
        <v>0.45462481064954652</v>
      </c>
      <c r="P139" s="27">
        <f t="shared" si="301"/>
        <v>1.1795823872553326</v>
      </c>
      <c r="Q139" s="27">
        <f t="shared" si="302"/>
        <v>1.6342071979048791</v>
      </c>
      <c r="W139" t="str">
        <f t="shared" si="318"/>
        <v>71 Sales occupations</v>
      </c>
      <c r="X139" s="27">
        <f t="shared" si="303"/>
        <v>0.74282575847901366</v>
      </c>
      <c r="Y139" s="27">
        <f t="shared" si="303"/>
        <v>0.2057727745132274</v>
      </c>
      <c r="Z139" s="27">
        <f t="shared" si="303"/>
        <v>0.79605608965944796</v>
      </c>
      <c r="AA139" s="27">
        <f t="shared" si="303"/>
        <v>2.2582377588362537</v>
      </c>
      <c r="AB139" s="27">
        <f t="shared" si="304"/>
        <v>3.0542938484957016</v>
      </c>
      <c r="AH139" t="str">
        <f t="shared" si="319"/>
        <v>71 Sales occupations</v>
      </c>
      <c r="AI139" s="27">
        <f t="shared" si="305"/>
        <v>7.6210456824036044E-2</v>
      </c>
      <c r="AJ139" s="27">
        <f t="shared" si="305"/>
        <v>6.4254226038369833E-2</v>
      </c>
      <c r="AK139" s="27">
        <f t="shared" si="305"/>
        <v>9.5988359970919479E-2</v>
      </c>
      <c r="AL139" s="27">
        <f t="shared" si="305"/>
        <v>0.50994392373509179</v>
      </c>
      <c r="AM139" s="27">
        <f t="shared" si="306"/>
        <v>0.60593228370601127</v>
      </c>
      <c r="AS139" t="str">
        <f t="shared" si="320"/>
        <v>71 Sales occupations</v>
      </c>
      <c r="AT139" s="27">
        <f t="shared" si="307"/>
        <v>3.2940595352060731E-2</v>
      </c>
      <c r="AU139" s="27">
        <f t="shared" si="307"/>
        <v>3.7626890274484293E-2</v>
      </c>
      <c r="AV139" s="27">
        <f t="shared" si="307"/>
        <v>2.0731688004200555E-2</v>
      </c>
      <c r="AW139" s="27">
        <f t="shared" si="307"/>
        <v>0.40724498413421073</v>
      </c>
      <c r="AX139" s="27">
        <f t="shared" si="308"/>
        <v>0.42797667213841128</v>
      </c>
      <c r="BD139" t="str">
        <f t="shared" si="321"/>
        <v>71 Sales occupations</v>
      </c>
      <c r="BE139" s="27">
        <f t="shared" si="309"/>
        <v>-0.78672031103277718</v>
      </c>
      <c r="BF139" s="27">
        <f t="shared" si="309"/>
        <v>1.2824376891555076</v>
      </c>
      <c r="BG139" s="27">
        <f t="shared" si="309"/>
        <v>-9.2641517570951848E-2</v>
      </c>
      <c r="BH139" s="27">
        <f t="shared" si="309"/>
        <v>0.5253682661444401</v>
      </c>
      <c r="BI139" s="27">
        <f t="shared" si="310"/>
        <v>0.43272674857348825</v>
      </c>
      <c r="BO139" t="str">
        <f t="shared" si="322"/>
        <v>71 Sales occupations</v>
      </c>
      <c r="BP139" s="27">
        <f t="shared" si="311"/>
        <v>-1.4909117982468416</v>
      </c>
      <c r="BQ139" s="27">
        <f t="shared" si="311"/>
        <v>-0.54603084372837429</v>
      </c>
      <c r="BR139" s="27">
        <f t="shared" si="311"/>
        <v>-0.52486633937776261</v>
      </c>
      <c r="BS139" s="27">
        <f t="shared" si="311"/>
        <v>-1.9246249905321626</v>
      </c>
      <c r="BT139" s="27">
        <f t="shared" si="312"/>
        <v>-2.4494913299099252</v>
      </c>
      <c r="BZ139" t="str">
        <f t="shared" si="323"/>
        <v>71 Sales occupations</v>
      </c>
      <c r="CA139" s="68">
        <f t="shared" si="313"/>
        <v>-0.71803236668909065</v>
      </c>
      <c r="CB139" s="68">
        <f t="shared" si="313"/>
        <v>-1.0413350952809663</v>
      </c>
      <c r="CC139" s="68">
        <f t="shared" si="313"/>
        <v>-0.92983440782114357</v>
      </c>
      <c r="CD139" s="68">
        <f t="shared" si="313"/>
        <v>-3.8498431117325143</v>
      </c>
      <c r="CE139" s="68">
        <f t="shared" si="314"/>
        <v>-4.7796775195536583</v>
      </c>
      <c r="CK139" t="str">
        <f t="shared" si="324"/>
        <v>71 Sales occupations</v>
      </c>
      <c r="CL139" s="68">
        <f t="shared" si="315"/>
        <v>-0.10031841514510287</v>
      </c>
      <c r="CM139" s="68">
        <f t="shared" si="315"/>
        <v>-0.33495079834768271</v>
      </c>
      <c r="CN139" s="68">
        <f t="shared" si="315"/>
        <v>-0.30513851951546167</v>
      </c>
      <c r="CO139" s="68">
        <f t="shared" si="315"/>
        <v>-0.4622071904535916</v>
      </c>
      <c r="CP139" s="68">
        <f t="shared" si="316"/>
        <v>-0.76734570996905327</v>
      </c>
    </row>
    <row r="140" spans="1:94" x14ac:dyDescent="0.2">
      <c r="A140" t="str">
        <f t="shared" si="298"/>
        <v>72 Customer service occupations</v>
      </c>
      <c r="B140" s="27">
        <f t="shared" si="299"/>
        <v>7.8803796312819224E-3</v>
      </c>
      <c r="C140" s="27">
        <f t="shared" si="299"/>
        <v>7.676390567481324E-3</v>
      </c>
      <c r="D140" s="27">
        <f t="shared" si="299"/>
        <v>2.0051919719351309E-2</v>
      </c>
      <c r="E140" s="27">
        <f t="shared" si="299"/>
        <v>2.5778186358256697E-2</v>
      </c>
      <c r="F140" s="27">
        <f t="shared" si="300"/>
        <v>4.5830106077608006E-2</v>
      </c>
      <c r="L140" t="str">
        <f t="shared" si="317"/>
        <v>72 Customer service occupations</v>
      </c>
      <c r="M140" s="27">
        <f t="shared" si="301"/>
        <v>0.14726873965517689</v>
      </c>
      <c r="N140" s="27">
        <f t="shared" si="301"/>
        <v>2.7501015541431251E-2</v>
      </c>
      <c r="O140" s="27">
        <f t="shared" si="301"/>
        <v>0.19426087178360452</v>
      </c>
      <c r="P140" s="27">
        <f t="shared" si="301"/>
        <v>0.28421695877048947</v>
      </c>
      <c r="Q140" s="27">
        <f t="shared" si="302"/>
        <v>0.47847783055409399</v>
      </c>
      <c r="W140" t="str">
        <f t="shared" si="318"/>
        <v>72 Customer service occupations</v>
      </c>
      <c r="X140" s="27">
        <f t="shared" si="303"/>
        <v>0.4013804876327951</v>
      </c>
      <c r="Y140" s="27">
        <f t="shared" si="303"/>
        <v>4.9845589357257136E-2</v>
      </c>
      <c r="Z140" s="27">
        <f t="shared" si="303"/>
        <v>0.46716207799746146</v>
      </c>
      <c r="AA140" s="27">
        <f t="shared" si="303"/>
        <v>0.88975325692026352</v>
      </c>
      <c r="AB140" s="27">
        <f t="shared" si="304"/>
        <v>1.356915334917725</v>
      </c>
      <c r="AH140" t="str">
        <f t="shared" si="319"/>
        <v>72 Customer service occupations</v>
      </c>
      <c r="AI140" s="27">
        <f t="shared" si="305"/>
        <v>0.16161779061441994</v>
      </c>
      <c r="AJ140" s="27">
        <f t="shared" si="305"/>
        <v>8.3516005230134249E-2</v>
      </c>
      <c r="AK140" s="27">
        <f t="shared" si="305"/>
        <v>0.14501482871116478</v>
      </c>
      <c r="AL140" s="27">
        <f t="shared" si="305"/>
        <v>0.22337868194421651</v>
      </c>
      <c r="AM140" s="27">
        <f t="shared" si="306"/>
        <v>0.36839351065538128</v>
      </c>
      <c r="AS140" t="str">
        <f t="shared" si="320"/>
        <v>72 Customer service occupations</v>
      </c>
      <c r="AT140" s="27">
        <f t="shared" si="307"/>
        <v>0.11941308460570454</v>
      </c>
      <c r="AU140" s="27">
        <f t="shared" si="307"/>
        <v>1.1404067580552457E-2</v>
      </c>
      <c r="AV140" s="27">
        <f t="shared" si="307"/>
        <v>9.5328006832233414E-2</v>
      </c>
      <c r="AW140" s="27">
        <f t="shared" si="307"/>
        <v>0.12714324772621077</v>
      </c>
      <c r="AX140" s="27">
        <f t="shared" si="308"/>
        <v>0.22247125455844419</v>
      </c>
      <c r="BD140" t="str">
        <f t="shared" si="321"/>
        <v>72 Customer service occupations</v>
      </c>
      <c r="BE140" s="27">
        <f t="shared" si="309"/>
        <v>8.5309231776725447E-2</v>
      </c>
      <c r="BF140" s="27">
        <f t="shared" si="309"/>
        <v>0.24296612189480671</v>
      </c>
      <c r="BG140" s="27">
        <f t="shared" si="309"/>
        <v>0.10090178271826344</v>
      </c>
      <c r="BH140" s="27">
        <f t="shared" si="309"/>
        <v>0.2684948704867649</v>
      </c>
      <c r="BI140" s="27">
        <f t="shared" si="310"/>
        <v>0.36939665320502835</v>
      </c>
      <c r="BO140" t="str">
        <f t="shared" si="322"/>
        <v>72 Customer service occupations</v>
      </c>
      <c r="BP140" s="27">
        <f t="shared" si="311"/>
        <v>5.5394710253376722E-2</v>
      </c>
      <c r="BQ140" s="27">
        <f t="shared" si="311"/>
        <v>-8.6541736385015167E-2</v>
      </c>
      <c r="BR140" s="27">
        <f t="shared" si="311"/>
        <v>0.21107873178840553</v>
      </c>
      <c r="BS140" s="27">
        <f t="shared" si="311"/>
        <v>-0.24481485655472524</v>
      </c>
      <c r="BT140" s="27">
        <f t="shared" si="312"/>
        <v>-3.3736124766319708E-2</v>
      </c>
      <c r="BZ140" t="str">
        <f t="shared" si="323"/>
        <v>72 Customer service occupations</v>
      </c>
      <c r="CA140" s="68">
        <f t="shared" si="313"/>
        <v>-6.9301243830551806E-2</v>
      </c>
      <c r="CB140" s="68">
        <f t="shared" si="313"/>
        <v>-0.13974253162102013</v>
      </c>
      <c r="CC140" s="68">
        <f t="shared" si="313"/>
        <v>3.0126699793105116E-2</v>
      </c>
      <c r="CD140" s="68">
        <f t="shared" si="313"/>
        <v>-0.10124706216253676</v>
      </c>
      <c r="CE140" s="68">
        <f t="shared" si="314"/>
        <v>-7.1120362369431644E-2</v>
      </c>
      <c r="CK140" t="str">
        <f t="shared" si="324"/>
        <v>72 Customer service occupations</v>
      </c>
      <c r="CL140" s="68">
        <f t="shared" si="315"/>
        <v>0.12681643591515374</v>
      </c>
      <c r="CM140" s="68">
        <f t="shared" si="315"/>
        <v>-2.3731885669612263E-3</v>
      </c>
      <c r="CN140" s="68">
        <f t="shared" si="315"/>
        <v>0.18055600440710962</v>
      </c>
      <c r="CO140" s="68">
        <f t="shared" si="315"/>
        <v>0.19537957974796383</v>
      </c>
      <c r="CP140" s="68">
        <f t="shared" si="316"/>
        <v>0.37593558415507344</v>
      </c>
    </row>
    <row r="141" spans="1:94" x14ac:dyDescent="0.2">
      <c r="A141" t="str">
        <f t="shared" si="298"/>
        <v>81 Process, plant and machine operatives</v>
      </c>
      <c r="B141" s="27">
        <f t="shared" si="299"/>
        <v>8.4210134924476224E-3</v>
      </c>
      <c r="C141" s="27">
        <f t="shared" si="299"/>
        <v>-2.0180189023928999E-3</v>
      </c>
      <c r="D141" s="27">
        <f t="shared" si="299"/>
        <v>8.7189475869299191E-3</v>
      </c>
      <c r="E141" s="27">
        <f t="shared" si="299"/>
        <v>1.944415236248731E-2</v>
      </c>
      <c r="F141" s="27">
        <f t="shared" si="300"/>
        <v>2.8163099949417229E-2</v>
      </c>
      <c r="L141" t="str">
        <f t="shared" si="317"/>
        <v>81 Process, plant and machine operatives</v>
      </c>
      <c r="M141" s="27">
        <f t="shared" si="301"/>
        <v>5.398125363658382E-2</v>
      </c>
      <c r="N141" s="27">
        <f t="shared" si="301"/>
        <v>1.0923804377575286E-3</v>
      </c>
      <c r="O141" s="27">
        <f t="shared" si="301"/>
        <v>8.5823971171323871E-2</v>
      </c>
      <c r="P141" s="27">
        <f t="shared" si="301"/>
        <v>0.1604254307600162</v>
      </c>
      <c r="Q141" s="27">
        <f t="shared" si="302"/>
        <v>0.24624940193134007</v>
      </c>
      <c r="W141" t="str">
        <f t="shared" si="318"/>
        <v>81 Process, plant and machine operatives</v>
      </c>
      <c r="X141" s="27">
        <f t="shared" si="303"/>
        <v>4.5511991193423584E-2</v>
      </c>
      <c r="Y141" s="27">
        <f t="shared" si="303"/>
        <v>-3.1185530052653676E-2</v>
      </c>
      <c r="Z141" s="27">
        <f t="shared" si="303"/>
        <v>0.22695499687041398</v>
      </c>
      <c r="AA141" s="27">
        <f t="shared" si="303"/>
        <v>0.37933479070049703</v>
      </c>
      <c r="AB141" s="27">
        <f t="shared" si="304"/>
        <v>0.60628978757091101</v>
      </c>
      <c r="AH141" t="str">
        <f t="shared" si="319"/>
        <v>81 Process, plant and machine operatives</v>
      </c>
      <c r="AI141" s="27">
        <f t="shared" si="305"/>
        <v>4.0819830085621511E-2</v>
      </c>
      <c r="AJ141" s="27">
        <f t="shared" si="305"/>
        <v>-1.2612705529588153E-2</v>
      </c>
      <c r="AK141" s="27">
        <f t="shared" si="305"/>
        <v>0.10217379726171533</v>
      </c>
      <c r="AL141" s="27">
        <f t="shared" si="305"/>
        <v>0.20185107914403794</v>
      </c>
      <c r="AM141" s="27">
        <f t="shared" si="306"/>
        <v>0.30402487640575326</v>
      </c>
      <c r="AS141" t="str">
        <f t="shared" si="320"/>
        <v>81 Process, plant and machine operatives</v>
      </c>
      <c r="AT141" s="27">
        <f t="shared" si="307"/>
        <v>8.8943262853175886E-2</v>
      </c>
      <c r="AU141" s="27">
        <f t="shared" si="307"/>
        <v>-4.0531578094721188E-2</v>
      </c>
      <c r="AV141" s="27">
        <f t="shared" si="307"/>
        <v>0.10173915261262811</v>
      </c>
      <c r="AW141" s="27">
        <f t="shared" si="307"/>
        <v>0.16558046394633952</v>
      </c>
      <c r="AX141" s="27">
        <f t="shared" si="308"/>
        <v>0.26731961655896763</v>
      </c>
      <c r="BD141" t="str">
        <f t="shared" si="321"/>
        <v>81 Process, plant and machine operatives</v>
      </c>
      <c r="BE141" s="27">
        <f t="shared" si="309"/>
        <v>8.3861903672986848E-2</v>
      </c>
      <c r="BF141" s="27">
        <f t="shared" si="309"/>
        <v>-0.1082736805604072</v>
      </c>
      <c r="BG141" s="27">
        <f t="shared" si="309"/>
        <v>0.34292711477498372</v>
      </c>
      <c r="BH141" s="27">
        <f t="shared" si="309"/>
        <v>0.3113383885047365</v>
      </c>
      <c r="BI141" s="27">
        <f t="shared" si="310"/>
        <v>0.65426550327972022</v>
      </c>
      <c r="BO141" t="str">
        <f t="shared" si="322"/>
        <v>81 Process, plant and machine operatives</v>
      </c>
      <c r="BP141" s="27">
        <f t="shared" si="311"/>
        <v>0.56423866291352143</v>
      </c>
      <c r="BQ141" s="27">
        <f t="shared" si="311"/>
        <v>-0.73950377384419319</v>
      </c>
      <c r="BR141" s="27">
        <f t="shared" si="311"/>
        <v>0.36784602832892421</v>
      </c>
      <c r="BS141" s="27">
        <f t="shared" si="311"/>
        <v>-0.33541650287118552</v>
      </c>
      <c r="BT141" s="27">
        <f t="shared" si="312"/>
        <v>3.2429525457738695E-2</v>
      </c>
      <c r="BZ141" t="str">
        <f t="shared" si="323"/>
        <v>81 Process, plant and machine operatives</v>
      </c>
      <c r="CA141" s="68">
        <f t="shared" si="313"/>
        <v>-0.39810264939307727</v>
      </c>
      <c r="CB141" s="68">
        <f t="shared" si="313"/>
        <v>-0.39258961996972763</v>
      </c>
      <c r="CC141" s="68">
        <f t="shared" si="313"/>
        <v>-0.1322938647295997</v>
      </c>
      <c r="CD141" s="68">
        <f t="shared" si="313"/>
        <v>-1.3462486612542879</v>
      </c>
      <c r="CE141" s="68">
        <f t="shared" si="314"/>
        <v>-1.4785425259838876</v>
      </c>
      <c r="CK141" t="str">
        <f t="shared" si="324"/>
        <v>81 Process, plant and machine operatives</v>
      </c>
      <c r="CL141" s="68">
        <f t="shared" si="315"/>
        <v>-0.11213585080220811</v>
      </c>
      <c r="CM141" s="68">
        <f t="shared" si="315"/>
        <v>-0.21175977299750115</v>
      </c>
      <c r="CN141" s="68">
        <f t="shared" si="315"/>
        <v>-0.40560108407236106</v>
      </c>
      <c r="CO141" s="68">
        <f t="shared" si="315"/>
        <v>-0.15571656935042327</v>
      </c>
      <c r="CP141" s="68">
        <f t="shared" si="316"/>
        <v>-0.56131765342278439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3.2638770600336306E-2</v>
      </c>
      <c r="C142" s="27">
        <f t="shared" si="299"/>
        <v>-1.0387218832624931E-2</v>
      </c>
      <c r="D142" s="27">
        <f t="shared" si="299"/>
        <v>1.8738829147159158E-2</v>
      </c>
      <c r="E142" s="27">
        <f t="shared" si="299"/>
        <v>3.9085899623233292E-2</v>
      </c>
      <c r="F142" s="27">
        <f t="shared" si="300"/>
        <v>5.782472877039245E-2</v>
      </c>
      <c r="L142" t="str">
        <f t="shared" si="317"/>
        <v>82 Transport and mobile machine drivers and operatives</v>
      </c>
      <c r="M142" s="27">
        <f t="shared" si="301"/>
        <v>0.23123699075611276</v>
      </c>
      <c r="N142" s="27">
        <f t="shared" si="301"/>
        <v>-2.7691848588493384E-2</v>
      </c>
      <c r="O142" s="27">
        <f t="shared" si="301"/>
        <v>8.6968265348730256E-2</v>
      </c>
      <c r="P142" s="27">
        <f t="shared" si="301"/>
        <v>0.28821902368093688</v>
      </c>
      <c r="Q142" s="27">
        <f t="shared" si="302"/>
        <v>0.37518728902966714</v>
      </c>
      <c r="W142" t="str">
        <f t="shared" si="318"/>
        <v>82 Transport and mobile machine drivers and operatives</v>
      </c>
      <c r="X142" s="27">
        <f t="shared" si="303"/>
        <v>0.58066325251825002</v>
      </c>
      <c r="Y142" s="27">
        <f t="shared" si="303"/>
        <v>-0.26045827026911961</v>
      </c>
      <c r="Z142" s="27">
        <f t="shared" si="303"/>
        <v>0.1602206925558165</v>
      </c>
      <c r="AA142" s="27">
        <f t="shared" si="303"/>
        <v>0.67018910739030857</v>
      </c>
      <c r="AB142" s="27">
        <f t="shared" si="304"/>
        <v>0.83040979994612507</v>
      </c>
      <c r="AH142" t="str">
        <f t="shared" si="319"/>
        <v>82 Transport and mobile machine drivers and operatives</v>
      </c>
      <c r="AI142" s="27">
        <f t="shared" si="305"/>
        <v>0.25262981677397411</v>
      </c>
      <c r="AJ142" s="27">
        <f t="shared" si="305"/>
        <v>-0.1311519967760536</v>
      </c>
      <c r="AK142" s="27">
        <f t="shared" si="305"/>
        <v>5.3727317231862526E-2</v>
      </c>
      <c r="AL142" s="27">
        <f t="shared" si="305"/>
        <v>0.16480841760143639</v>
      </c>
      <c r="AM142" s="27">
        <f t="shared" si="306"/>
        <v>0.21853573483329891</v>
      </c>
      <c r="AS142" t="str">
        <f t="shared" si="320"/>
        <v>82 Transport and mobile machine drivers and operatives</v>
      </c>
      <c r="AT142" s="27">
        <f t="shared" si="307"/>
        <v>0.34943991615538406</v>
      </c>
      <c r="AU142" s="27">
        <f t="shared" si="307"/>
        <v>-0.13565973986420077</v>
      </c>
      <c r="AV142" s="27">
        <f t="shared" si="307"/>
        <v>2.8698205370206731E-2</v>
      </c>
      <c r="AW142" s="27">
        <f t="shared" si="307"/>
        <v>0.19728067406293404</v>
      </c>
      <c r="AX142" s="27">
        <f t="shared" si="308"/>
        <v>0.22597887943314077</v>
      </c>
      <c r="BD142" t="str">
        <f t="shared" si="321"/>
        <v>82 Transport and mobile machine drivers and operatives</v>
      </c>
      <c r="BE142" s="27">
        <f t="shared" si="309"/>
        <v>0.60344345400396016</v>
      </c>
      <c r="BF142" s="27">
        <f t="shared" si="309"/>
        <v>-0.4631979001773141</v>
      </c>
      <c r="BG142" s="27">
        <f t="shared" si="309"/>
        <v>0.16708450219350457</v>
      </c>
      <c r="BH142" s="27">
        <f t="shared" si="309"/>
        <v>0.54240628539482039</v>
      </c>
      <c r="BI142" s="27">
        <f t="shared" si="310"/>
        <v>0.70949078758832496</v>
      </c>
      <c r="BO142" t="str">
        <f t="shared" si="322"/>
        <v>82 Transport and mobile machine drivers and operatives</v>
      </c>
      <c r="BP142" s="27">
        <f t="shared" si="311"/>
        <v>1.8011399395553873</v>
      </c>
      <c r="BQ142" s="27">
        <f t="shared" si="311"/>
        <v>-2.3474365563828368</v>
      </c>
      <c r="BR142" s="27">
        <f t="shared" si="311"/>
        <v>-8.2719306071592058E-2</v>
      </c>
      <c r="BS142" s="27">
        <f t="shared" si="311"/>
        <v>-0.64242236823898935</v>
      </c>
      <c r="BT142" s="27">
        <f t="shared" si="312"/>
        <v>-0.72514167431058141</v>
      </c>
      <c r="BZ142" t="str">
        <f t="shared" si="323"/>
        <v>82 Transport and mobile machine drivers and operatives</v>
      </c>
      <c r="CA142" s="68">
        <f t="shared" si="313"/>
        <v>-0.37777990119347038</v>
      </c>
      <c r="CB142" s="68">
        <f t="shared" si="313"/>
        <v>-1.893729025191182</v>
      </c>
      <c r="CC142" s="68">
        <f t="shared" si="313"/>
        <v>-0.60515046415593421</v>
      </c>
      <c r="CD142" s="68">
        <f t="shared" si="313"/>
        <v>-1.478842031767813</v>
      </c>
      <c r="CE142" s="68">
        <f t="shared" si="314"/>
        <v>-2.0839924959237472</v>
      </c>
      <c r="CK142" t="str">
        <f t="shared" si="324"/>
        <v>82 Transport and mobile machine drivers and operatives</v>
      </c>
      <c r="CL142" s="68">
        <f t="shared" si="315"/>
        <v>0.61644499579553846</v>
      </c>
      <c r="CM142" s="68">
        <f t="shared" si="315"/>
        <v>-0.75750630397002316</v>
      </c>
      <c r="CN142" s="68">
        <f t="shared" si="315"/>
        <v>-0.19499893529597401</v>
      </c>
      <c r="CO142" s="68">
        <f t="shared" si="315"/>
        <v>-0.64450049580659408</v>
      </c>
      <c r="CP142" s="68">
        <f t="shared" si="316"/>
        <v>-0.83949943110256808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-1.5246157943342366E-4</v>
      </c>
      <c r="C143" s="27">
        <f t="shared" si="299"/>
        <v>4.9507732667639732E-6</v>
      </c>
      <c r="D143" s="27">
        <f t="shared" si="299"/>
        <v>2.3745636326945319E-3</v>
      </c>
      <c r="E143" s="27">
        <f t="shared" si="299"/>
        <v>1.662219713166093E-3</v>
      </c>
      <c r="F143" s="27">
        <f t="shared" si="300"/>
        <v>4.0367833458606252E-3</v>
      </c>
      <c r="L143" t="str">
        <f t="shared" si="317"/>
        <v>91 Elementary trades and related occupations</v>
      </c>
      <c r="M143" s="27">
        <f t="shared" si="301"/>
        <v>2.9298586154641856E-2</v>
      </c>
      <c r="N143" s="27">
        <f t="shared" si="301"/>
        <v>-1.3799189567058806E-2</v>
      </c>
      <c r="O143" s="27">
        <f t="shared" si="301"/>
        <v>0.13378297402870046</v>
      </c>
      <c r="P143" s="27">
        <f t="shared" si="301"/>
        <v>0.16703037592038261</v>
      </c>
      <c r="Q143" s="27">
        <f t="shared" si="302"/>
        <v>0.30081334994908304</v>
      </c>
      <c r="W143" t="str">
        <f t="shared" si="318"/>
        <v>91 Elementary trades and related occupations</v>
      </c>
      <c r="X143" s="27">
        <f t="shared" si="303"/>
        <v>2.9624308895452978E-2</v>
      </c>
      <c r="Y143" s="27">
        <f t="shared" si="303"/>
        <v>-6.9877096933668947E-2</v>
      </c>
      <c r="Z143" s="27">
        <f t="shared" si="303"/>
        <v>0.64202570910013934</v>
      </c>
      <c r="AA143" s="27">
        <f t="shared" si="303"/>
        <v>0.45699549190708311</v>
      </c>
      <c r="AB143" s="27">
        <f t="shared" si="304"/>
        <v>1.0990212010072224</v>
      </c>
      <c r="AH143" t="str">
        <f t="shared" si="319"/>
        <v>91 Elementary trades and related occupations</v>
      </c>
      <c r="AI143" s="27">
        <f t="shared" si="305"/>
        <v>4.2942625773814413E-2</v>
      </c>
      <c r="AJ143" s="27">
        <f t="shared" si="305"/>
        <v>-6.0286335606594632E-2</v>
      </c>
      <c r="AK143" s="27">
        <f t="shared" si="305"/>
        <v>0.43055265774251333</v>
      </c>
      <c r="AL143" s="27">
        <f t="shared" si="305"/>
        <v>0.3410542781114283</v>
      </c>
      <c r="AM143" s="27">
        <f t="shared" si="306"/>
        <v>0.77160693585394169</v>
      </c>
      <c r="AS143" t="str">
        <f t="shared" si="320"/>
        <v>91 Elementary trades and related occupations</v>
      </c>
      <c r="AT143" s="27">
        <f t="shared" si="307"/>
        <v>4.830169297012965E-3</v>
      </c>
      <c r="AU143" s="27">
        <f t="shared" si="307"/>
        <v>-2.4936673741127735E-3</v>
      </c>
      <c r="AV143" s="27">
        <f t="shared" si="307"/>
        <v>0.5124017370913474</v>
      </c>
      <c r="AW143" s="27">
        <f t="shared" si="307"/>
        <v>0.32558914904848812</v>
      </c>
      <c r="AX143" s="27">
        <f t="shared" si="308"/>
        <v>0.83799088613983552</v>
      </c>
      <c r="BD143" t="str">
        <f t="shared" si="321"/>
        <v>91 Elementary trades and related occupations</v>
      </c>
      <c r="BE143" s="27">
        <f t="shared" si="309"/>
        <v>-0.2537047200686402</v>
      </c>
      <c r="BF143" s="27">
        <f t="shared" si="309"/>
        <v>-5.782550128918329E-2</v>
      </c>
      <c r="BG143" s="27">
        <f t="shared" si="309"/>
        <v>1.3599926920725727</v>
      </c>
      <c r="BH143" s="27">
        <f t="shared" si="309"/>
        <v>0.70992750572388008</v>
      </c>
      <c r="BI143" s="27">
        <f t="shared" si="310"/>
        <v>2.0699201977964528</v>
      </c>
      <c r="BO143" t="str">
        <f t="shared" si="322"/>
        <v>91 Elementary trades and related occupations</v>
      </c>
      <c r="BP143" s="27">
        <f t="shared" si="311"/>
        <v>-9.3524844492664183E-2</v>
      </c>
      <c r="BQ143" s="27">
        <f t="shared" si="311"/>
        <v>-0.45292175774219645</v>
      </c>
      <c r="BR143" s="27">
        <f t="shared" si="311"/>
        <v>1.7312652791112493</v>
      </c>
      <c r="BS143" s="27">
        <f t="shared" si="311"/>
        <v>0.14013686645472845</v>
      </c>
      <c r="BT143" s="27">
        <f t="shared" si="312"/>
        <v>1.8714021455659777</v>
      </c>
      <c r="BZ143" t="str">
        <f t="shared" si="323"/>
        <v>91 Elementary trades and related occupations</v>
      </c>
      <c r="CA143" s="68">
        <f t="shared" si="313"/>
        <v>-0.76111667940420924</v>
      </c>
      <c r="CB143" s="68">
        <f t="shared" si="313"/>
        <v>-0.45255309695117152</v>
      </c>
      <c r="CC143" s="68">
        <f t="shared" si="313"/>
        <v>1.6014713271267969</v>
      </c>
      <c r="CD143" s="68">
        <f t="shared" si="313"/>
        <v>-0.70030469670971796</v>
      </c>
      <c r="CE143" s="68">
        <f t="shared" si="314"/>
        <v>0.9011666304170789</v>
      </c>
      <c r="CK143" t="str">
        <f t="shared" si="324"/>
        <v>91 Elementary trades and related occupations</v>
      </c>
      <c r="CL143" s="68">
        <f t="shared" si="315"/>
        <v>-0.1854148229980126</v>
      </c>
      <c r="CM143" s="68">
        <f t="shared" si="315"/>
        <v>-0.11605312497224052</v>
      </c>
      <c r="CN143" s="68">
        <f t="shared" si="315"/>
        <v>1.1352603647249551</v>
      </c>
      <c r="CO143" s="68">
        <f t="shared" si="315"/>
        <v>0.31244731358608258</v>
      </c>
      <c r="CP143" s="68">
        <f t="shared" si="316"/>
        <v>1.4477076783110376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1.2829304553664801E-2</v>
      </c>
      <c r="C144" s="27">
        <f t="shared" si="299"/>
        <v>4.7311516948802118E-3</v>
      </c>
      <c r="D144" s="27">
        <f t="shared" si="299"/>
        <v>1.3926995645779233E-3</v>
      </c>
      <c r="E144" s="27">
        <f t="shared" si="299"/>
        <v>1.4285147641534907E-2</v>
      </c>
      <c r="F144" s="27">
        <f t="shared" si="300"/>
        <v>1.567784720611283E-2</v>
      </c>
      <c r="L144" t="str">
        <f t="shared" ref="L144" si="325">A144</f>
        <v>92 Elementary administration and service occupations</v>
      </c>
      <c r="M144" s="27">
        <f t="shared" si="301"/>
        <v>0.63068248531098869</v>
      </c>
      <c r="N144" s="27">
        <f t="shared" si="301"/>
        <v>0.17156175736662282</v>
      </c>
      <c r="O144" s="27">
        <f t="shared" si="301"/>
        <v>0.3876988865600377</v>
      </c>
      <c r="P144" s="27">
        <f t="shared" si="301"/>
        <v>1.0811565413957545</v>
      </c>
      <c r="Q144" s="27">
        <f t="shared" si="302"/>
        <v>1.4688554279557922</v>
      </c>
      <c r="W144" t="str">
        <f t="shared" ref="W144" si="326">A144</f>
        <v>92 Elementary administration and service occupations</v>
      </c>
      <c r="X144" s="27">
        <f t="shared" si="303"/>
        <v>1.69712141412713</v>
      </c>
      <c r="Y144" s="27">
        <f t="shared" si="303"/>
        <v>-0.18492963698239429</v>
      </c>
      <c r="Z144" s="27">
        <f t="shared" si="303"/>
        <v>0.54211786096725945</v>
      </c>
      <c r="AA144" s="27">
        <f t="shared" si="303"/>
        <v>2.4171532174345121</v>
      </c>
      <c r="AB144" s="27">
        <f t="shared" si="304"/>
        <v>2.9592710784017715</v>
      </c>
      <c r="AH144" t="str">
        <f t="shared" ref="AH144" si="327">L144</f>
        <v>92 Elementary administration and service occupations</v>
      </c>
      <c r="AI144" s="27">
        <f t="shared" si="305"/>
        <v>0.89106164207850336</v>
      </c>
      <c r="AJ144" s="27">
        <f t="shared" si="305"/>
        <v>-2.4130489637175234E-2</v>
      </c>
      <c r="AK144" s="27">
        <f t="shared" si="305"/>
        <v>0.11817389329460903</v>
      </c>
      <c r="AL144" s="27">
        <f t="shared" si="305"/>
        <v>1.1339238165470658</v>
      </c>
      <c r="AM144" s="27">
        <f t="shared" si="306"/>
        <v>1.2520977098416748</v>
      </c>
      <c r="AS144" t="str">
        <f t="shared" ref="AS144" si="328">W144</f>
        <v>92 Elementary administration and service occupations</v>
      </c>
      <c r="AT144" s="27">
        <f t="shared" si="307"/>
        <v>0.61033651840967096</v>
      </c>
      <c r="AU144" s="27">
        <f t="shared" si="307"/>
        <v>9.7803544479293514E-2</v>
      </c>
      <c r="AV144" s="27">
        <f t="shared" si="307"/>
        <v>7.4701461745235065E-2</v>
      </c>
      <c r="AW144" s="27">
        <f t="shared" si="307"/>
        <v>1.0965417768846244</v>
      </c>
      <c r="AX144" s="27">
        <f t="shared" si="308"/>
        <v>1.1712432386298595</v>
      </c>
      <c r="BD144" t="str">
        <f t="shared" ref="BD144" si="329">AH144</f>
        <v>92 Elementary administration and service occupations</v>
      </c>
      <c r="BE144" s="27">
        <f t="shared" si="309"/>
        <v>-1.219666597133088</v>
      </c>
      <c r="BF144" s="27">
        <f t="shared" si="309"/>
        <v>5.6592725137498689E-2</v>
      </c>
      <c r="BG144" s="27">
        <f t="shared" si="309"/>
        <v>-2.8129313227903072</v>
      </c>
      <c r="BH144" s="27">
        <f t="shared" si="309"/>
        <v>-1.0252943427483032</v>
      </c>
      <c r="BI144" s="27">
        <f t="shared" si="310"/>
        <v>-3.8382256655386104</v>
      </c>
      <c r="BO144" t="str">
        <f t="shared" ref="BO144" si="330">AS144</f>
        <v>92 Elementary administration and service occupations</v>
      </c>
      <c r="BP144" s="27">
        <f t="shared" si="311"/>
        <v>0.68361687390959958</v>
      </c>
      <c r="BQ144" s="27">
        <f t="shared" si="311"/>
        <v>-3.1152044978562081</v>
      </c>
      <c r="BR144" s="27">
        <f t="shared" si="311"/>
        <v>-1.7415084075144804</v>
      </c>
      <c r="BS144" s="27">
        <f t="shared" si="311"/>
        <v>-2.7683340981206399</v>
      </c>
      <c r="BT144" s="27">
        <f t="shared" si="312"/>
        <v>-4.5098425056351203</v>
      </c>
      <c r="BZ144" t="str">
        <f t="shared" ref="BZ144" si="331">BD144</f>
        <v>92 Elementary administration and service occupations</v>
      </c>
      <c r="CA144" s="68">
        <f t="shared" si="313"/>
        <v>-0.64951291388332777</v>
      </c>
      <c r="CB144" s="68">
        <f t="shared" si="313"/>
        <v>-3.7111246973906376</v>
      </c>
      <c r="CC144" s="68">
        <f t="shared" si="313"/>
        <v>-1.8538714244712828</v>
      </c>
      <c r="CD144" s="68">
        <f t="shared" si="313"/>
        <v>-5.5711559299825151</v>
      </c>
      <c r="CE144" s="68">
        <f t="shared" si="314"/>
        <v>-7.4250273544537979</v>
      </c>
      <c r="CK144" t="str">
        <f t="shared" ref="CK144" si="332">BO144</f>
        <v>92 Elementary administration and service occupations</v>
      </c>
      <c r="CL144" s="68">
        <f t="shared" si="315"/>
        <v>-0.737883283110504</v>
      </c>
      <c r="CM144" s="68">
        <f t="shared" si="315"/>
        <v>-1.3351639102672292</v>
      </c>
      <c r="CN144" s="68">
        <f t="shared" si="315"/>
        <v>-2.2915741350666323</v>
      </c>
      <c r="CO144" s="68">
        <f t="shared" si="315"/>
        <v>-0.95434154366687274</v>
      </c>
      <c r="CP144" s="68">
        <f t="shared" si="316"/>
        <v>-3.2459156787335051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2.8758025781677965</v>
      </c>
      <c r="C146" s="29">
        <f>D35-C35</f>
        <v>1.028674415047961</v>
      </c>
      <c r="D146" s="29">
        <f>E35-D35</f>
        <v>2.271411901086628</v>
      </c>
      <c r="E146" s="29">
        <f>F35-E35</f>
        <v>4.5210934560321725</v>
      </c>
      <c r="F146" s="29">
        <f t="shared" ref="F146" si="334">F35-D35</f>
        <v>6.7925053571188005</v>
      </c>
      <c r="L146" s="24" t="str">
        <f t="shared" ref="L146" si="335">L35</f>
        <v>All occupations</v>
      </c>
      <c r="M146" s="29">
        <f>N35-M35</f>
        <v>20.797332544604004</v>
      </c>
      <c r="N146" s="29">
        <f t="shared" ref="N146" si="336">O35-N35</f>
        <v>7.2789087311178235</v>
      </c>
      <c r="O146" s="29">
        <f>P35-O35</f>
        <v>16.346243481469784</v>
      </c>
      <c r="P146" s="29">
        <f>Q35-P35</f>
        <v>32.504946072564152</v>
      </c>
      <c r="Q146" s="29">
        <f>Q35-O35</f>
        <v>48.851189554033937</v>
      </c>
      <c r="W146" s="24" t="str">
        <f t="shared" ref="W146" si="337">W35</f>
        <v>All occupations</v>
      </c>
      <c r="X146" s="29">
        <f>Y35-X35</f>
        <v>23.47729735870999</v>
      </c>
      <c r="Y146" s="29">
        <f t="shared" ref="Y146" si="338">Z35-Y35</f>
        <v>-1.3276295327528658</v>
      </c>
      <c r="Z146" s="29">
        <f>AA35-Z35</f>
        <v>13.035156186125562</v>
      </c>
      <c r="AA146" s="29">
        <f>AB35-AA35</f>
        <v>30.448497547944584</v>
      </c>
      <c r="AB146" s="29">
        <f>AB35-Z35</f>
        <v>43.483653734070145</v>
      </c>
      <c r="AH146" s="24" t="str">
        <f t="shared" ref="AH146" si="339">AH35</f>
        <v>All occupations</v>
      </c>
      <c r="AI146" s="29">
        <f>AJ35-AI35</f>
        <v>3.4566909349842803</v>
      </c>
      <c r="AJ146" s="29">
        <f t="shared" ref="AJ146" si="340">AK35-AJ35</f>
        <v>-0.62947032543642223</v>
      </c>
      <c r="AK146" s="29">
        <f>AL35-AK35</f>
        <v>-0.22410620685101179</v>
      </c>
      <c r="AL146" s="29">
        <f>AM35-AL35</f>
        <v>5.654461174347702</v>
      </c>
      <c r="AM146" s="29">
        <f>AM35-AK35</f>
        <v>5.4303549674966902</v>
      </c>
      <c r="AS146" s="24" t="str">
        <f t="shared" ref="AS146" si="341">AS35</f>
        <v>All occupations</v>
      </c>
      <c r="AT146" s="29">
        <f>AU35-AT35</f>
        <v>6.3888337158800326</v>
      </c>
      <c r="AU146" s="29">
        <f t="shared" ref="AU146" si="342">AV35-AU35</f>
        <v>-0.1155805918048145</v>
      </c>
      <c r="AV146" s="29">
        <f>AW35-AV35</f>
        <v>1.4188906642003616</v>
      </c>
      <c r="AW146" s="29">
        <f>AX35-AW35</f>
        <v>7.5660351843905431</v>
      </c>
      <c r="AX146" s="29">
        <f>AX35-AV35</f>
        <v>8.9849258485909047</v>
      </c>
      <c r="BD146" s="24" t="str">
        <f t="shared" ref="BD146" si="343">BD35</f>
        <v>All occupations</v>
      </c>
      <c r="BE146" s="29">
        <f>BF35-BE35</f>
        <v>-2.8762554315330249</v>
      </c>
      <c r="BF146" s="29">
        <f t="shared" ref="BF146" si="344">BG35-BF35</f>
        <v>6.4631338482437002</v>
      </c>
      <c r="BG146" s="29">
        <f>BH35-BG35</f>
        <v>-3.8009962405789679</v>
      </c>
      <c r="BH146" s="29">
        <f>BI35-BH35</f>
        <v>-0.87498485938940007</v>
      </c>
      <c r="BI146" s="29">
        <f>BI35-BG35</f>
        <v>-4.675981099968368</v>
      </c>
      <c r="BO146" s="24" t="str">
        <f t="shared" ref="BO146" si="345">BO35</f>
        <v>All occupations</v>
      </c>
      <c r="BP146" s="29">
        <f>BQ35-BP35</f>
        <v>5.6386987851425374E-2</v>
      </c>
      <c r="BQ146" s="29">
        <f t="shared" ref="BQ146" si="346">BR35-BQ35</f>
        <v>-14.814862386205903</v>
      </c>
      <c r="BR146" s="29">
        <f>BS35-BR35</f>
        <v>-4.2132127079621853</v>
      </c>
      <c r="BS146" s="29">
        <f>BT35-BS35</f>
        <v>-23.15919385386691</v>
      </c>
      <c r="BT146" s="29">
        <f>BT35-BR35</f>
        <v>-27.372406561829095</v>
      </c>
      <c r="BZ146" s="24" t="str">
        <f t="shared" ref="BZ146" si="347">BZ35</f>
        <v>All occupations</v>
      </c>
      <c r="CA146" s="70">
        <f>CB35-CA35</f>
        <v>-8.9155796406174943</v>
      </c>
      <c r="CB146" s="70">
        <f t="shared" ref="CB146" si="348">CC35-CB35</f>
        <v>-14.262961012577861</v>
      </c>
      <c r="CC146" s="70">
        <f>CD35-CC35</f>
        <v>-5.9451078741943633</v>
      </c>
      <c r="CD146" s="70">
        <f>CE35-CD35</f>
        <v>-27.822611559554403</v>
      </c>
      <c r="CE146" s="70">
        <f>CE35-CC35</f>
        <v>-33.767719433748766</v>
      </c>
      <c r="CK146" s="24" t="str">
        <f t="shared" ref="CK146" si="349">CK35</f>
        <v>All occupations</v>
      </c>
      <c r="CL146" s="70">
        <f>CM35-CL35</f>
        <v>0.90449095195318563</v>
      </c>
      <c r="CM146" s="70">
        <f t="shared" ref="CM146" si="350">CN35-CM35</f>
        <v>-4.527213145631471</v>
      </c>
      <c r="CN146" s="70">
        <f>CO35-CN35</f>
        <v>-1.7152792032963973</v>
      </c>
      <c r="CO146" s="70">
        <f>CP35-CO35</f>
        <v>-1.3932431624682486</v>
      </c>
      <c r="CP146" s="70">
        <f>CP35-CN35</f>
        <v>-3.1085223657646459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Brighton and Hove East Sussex West Sussex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1.2279689551621069</v>
      </c>
      <c r="C8" s="69">
        <f>'Basic T2'!O8</f>
        <v>10.416477160529967</v>
      </c>
      <c r="D8" s="69">
        <f>'Basic T2'!Z8</f>
        <v>21.782692854773263</v>
      </c>
      <c r="E8" s="69">
        <f>'Basic T2'!AK8</f>
        <v>4.4007767256302595</v>
      </c>
      <c r="F8" s="69">
        <f>'Basic T2'!AV8</f>
        <v>6.1071444601455358</v>
      </c>
      <c r="G8" s="69">
        <f>'Basic T2'!BG8</f>
        <v>13.174949751288491</v>
      </c>
      <c r="H8" s="69">
        <f>'Basic T2'!BR8</f>
        <v>9.4351063634692913</v>
      </c>
      <c r="I8" s="69">
        <f>'Basic T2'!CC8</f>
        <v>6.175141726267066</v>
      </c>
      <c r="J8" s="69">
        <f>'Basic T2'!CN8</f>
        <v>1.1004834868750932</v>
      </c>
      <c r="K8" s="309">
        <f>SUM(B8:J8)</f>
        <v>73.820741484141067</v>
      </c>
      <c r="L8" s="97"/>
      <c r="M8" s="97">
        <f t="shared" ref="M8:M33" si="0">B8/B$35*100</f>
        <v>8.3742937655065237</v>
      </c>
      <c r="N8" s="97">
        <f t="shared" ref="N8:N33" si="1">C8/C$35*100</f>
        <v>9.880121649812164</v>
      </c>
      <c r="O8" s="97">
        <f t="shared" ref="O8:O33" si="2">D8/D$35*100</f>
        <v>11.535409294645074</v>
      </c>
      <c r="P8" s="97">
        <f t="shared" ref="P8:P33" si="3">E8/E$35*100</f>
        <v>8.2491355290240076</v>
      </c>
      <c r="Q8" s="97">
        <f t="shared" ref="Q8:Q33" si="4">F8/F$35*100</f>
        <v>11.499598849221554</v>
      </c>
      <c r="R8" s="97">
        <f t="shared" ref="R8:R33" si="5">G8/G$35*100</f>
        <v>7.4836369513323691</v>
      </c>
      <c r="S8" s="97">
        <f t="shared" ref="S8:S33" si="6">H8/H$35*100</f>
        <v>6.1910973697614047</v>
      </c>
      <c r="T8" s="97">
        <f t="shared" ref="T8:T33" si="7">I8/I$35*100</f>
        <v>6.8822852363476894</v>
      </c>
      <c r="U8" s="97">
        <f t="shared" ref="U8:U33" si="8">J8/J$35*100</f>
        <v>3.8836239833859594</v>
      </c>
      <c r="V8" s="97">
        <f t="shared" ref="V8:V33" si="9">K8/K$35*100</f>
        <v>8.5649741654270688</v>
      </c>
      <c r="W8" s="97"/>
      <c r="X8" s="97">
        <f t="shared" ref="X8:X32" si="10">IF($K8&gt;0,B8/$K8*100,0)</f>
        <v>1.6634470617257509</v>
      </c>
      <c r="Y8" s="97">
        <f t="shared" ref="Y8:AG23" si="11">IF($K8&gt;0,C8/$K8*100,0)</f>
        <v>14.110501941744571</v>
      </c>
      <c r="Z8" s="97">
        <f t="shared" si="11"/>
        <v>29.507550881824784</v>
      </c>
      <c r="AA8" s="97">
        <f t="shared" si="11"/>
        <v>5.9614366330574988</v>
      </c>
      <c r="AB8" s="97">
        <f t="shared" si="11"/>
        <v>8.2729383874551523</v>
      </c>
      <c r="AC8" s="97">
        <f t="shared" si="11"/>
        <v>17.847219475733482</v>
      </c>
      <c r="AD8" s="97">
        <f t="shared" si="11"/>
        <v>12.781104840969713</v>
      </c>
      <c r="AE8" s="97">
        <f t="shared" si="11"/>
        <v>8.365049716540268</v>
      </c>
      <c r="AF8" s="97">
        <f>IF($K8&gt;0,J8/$K8*100,0)</f>
        <v>1.4907510609487857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0.43337806581102783</v>
      </c>
      <c r="C9" s="69">
        <f>'Basic T2'!O9</f>
        <v>3.8869857690547396</v>
      </c>
      <c r="D9" s="69">
        <f>'Basic T2'!Z9</f>
        <v>7.4080332061669329</v>
      </c>
      <c r="E9" s="69">
        <f>'Basic T2'!AK9</f>
        <v>2.3889474705482359</v>
      </c>
      <c r="F9" s="69">
        <f>'Basic T2'!AV9</f>
        <v>2.4021359531627668</v>
      </c>
      <c r="G9" s="69">
        <f>'Basic T2'!BG9</f>
        <v>5.4495875105157339</v>
      </c>
      <c r="H9" s="69">
        <f>'Basic T2'!BR9</f>
        <v>5.2694397186957795</v>
      </c>
      <c r="I9" s="69">
        <f>'Basic T2'!CC9</f>
        <v>2.7879000503039983</v>
      </c>
      <c r="J9" s="69">
        <f>'Basic T2'!CN9</f>
        <v>0.89684077101906701</v>
      </c>
      <c r="K9" s="309">
        <f>SUM(B9:J9)</f>
        <v>30.923248515278281</v>
      </c>
      <c r="L9" s="97"/>
      <c r="M9" s="97">
        <f t="shared" si="0"/>
        <v>2.9554780024137202</v>
      </c>
      <c r="N9" s="97">
        <f t="shared" si="1"/>
        <v>3.6868407291161009</v>
      </c>
      <c r="O9" s="97">
        <f t="shared" si="2"/>
        <v>3.923054677912865</v>
      </c>
      <c r="P9" s="97">
        <f t="shared" si="3"/>
        <v>4.4780166513558299</v>
      </c>
      <c r="Q9" s="97">
        <f t="shared" si="4"/>
        <v>4.5231613600975784</v>
      </c>
      <c r="R9" s="97">
        <f t="shared" si="5"/>
        <v>3.095475522343182</v>
      </c>
      <c r="S9" s="97">
        <f t="shared" si="6"/>
        <v>3.4576837955791735</v>
      </c>
      <c r="T9" s="97">
        <f t="shared" si="7"/>
        <v>3.1071551402625044</v>
      </c>
      <c r="U9" s="97">
        <f t="shared" si="8"/>
        <v>3.1649655530027321</v>
      </c>
      <c r="V9" s="97">
        <f t="shared" si="9"/>
        <v>3.5878375009459735</v>
      </c>
      <c r="W9" s="97"/>
      <c r="X9" s="97">
        <f t="shared" si="10"/>
        <v>1.4014635803767779</v>
      </c>
      <c r="Y9" s="97">
        <f t="shared" si="11"/>
        <v>12.569784727287924</v>
      </c>
      <c r="Z9" s="97">
        <f t="shared" si="11"/>
        <v>23.956193355645798</v>
      </c>
      <c r="AA9" s="97">
        <f t="shared" si="11"/>
        <v>7.7254091508785896</v>
      </c>
      <c r="AB9" s="97">
        <f t="shared" si="11"/>
        <v>7.7680582361065369</v>
      </c>
      <c r="AC9" s="97">
        <f t="shared" si="11"/>
        <v>17.622946398478316</v>
      </c>
      <c r="AD9" s="97">
        <f t="shared" si="11"/>
        <v>17.040382145143329</v>
      </c>
      <c r="AE9" s="97">
        <f t="shared" si="11"/>
        <v>9.0155471503150046</v>
      </c>
      <c r="AF9" s="97">
        <f t="shared" si="11"/>
        <v>2.9002152557677241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2.9971743015747649</v>
      </c>
      <c r="C10" s="69">
        <f>'Basic T2'!O10</f>
        <v>12.569263550486992</v>
      </c>
      <c r="D10" s="69">
        <f>'Basic T2'!Z10</f>
        <v>18.732048358228614</v>
      </c>
      <c r="E10" s="69">
        <f>'Basic T2'!AK10</f>
        <v>2.0820139415232264</v>
      </c>
      <c r="F10" s="69">
        <f>'Basic T2'!AV10</f>
        <v>4.8959781287669095</v>
      </c>
      <c r="G10" s="69">
        <f>'Basic T2'!BG10</f>
        <v>6.615529545871377</v>
      </c>
      <c r="H10" s="69">
        <f>'Basic T2'!BR10</f>
        <v>4.5120642608502868</v>
      </c>
      <c r="I10" s="69">
        <f>'Basic T2'!CC10</f>
        <v>2.4779913931850599</v>
      </c>
      <c r="J10" s="69">
        <f>'Basic T2'!CN10</f>
        <v>0.62105415909189821</v>
      </c>
      <c r="K10" s="309">
        <f t="shared" ref="K10:K32" si="12">SUM(B10:J10)</f>
        <v>55.503117639579123</v>
      </c>
      <c r="L10" s="97"/>
      <c r="M10" s="97">
        <f t="shared" si="0"/>
        <v>20.439619391274043</v>
      </c>
      <c r="N10" s="97">
        <f t="shared" si="1"/>
        <v>11.922058774143478</v>
      </c>
      <c r="O10" s="97">
        <f t="shared" si="2"/>
        <v>9.9198866815909366</v>
      </c>
      <c r="P10" s="97">
        <f t="shared" si="3"/>
        <v>3.9026781515444551</v>
      </c>
      <c r="Q10" s="97">
        <f t="shared" si="4"/>
        <v>9.2190032220132156</v>
      </c>
      <c r="R10" s="97">
        <f t="shared" si="5"/>
        <v>3.757754093693773</v>
      </c>
      <c r="S10" s="97">
        <f t="shared" si="6"/>
        <v>2.9607116339145407</v>
      </c>
      <c r="T10" s="97">
        <f t="shared" si="7"/>
        <v>2.7617574360392272</v>
      </c>
      <c r="U10" s="97">
        <f t="shared" si="8"/>
        <v>2.1917101492179452</v>
      </c>
      <c r="V10" s="97">
        <f t="shared" si="9"/>
        <v>6.4396910560127782</v>
      </c>
      <c r="W10" s="97"/>
      <c r="X10" s="97">
        <f t="shared" si="10"/>
        <v>5.4000107183843813</v>
      </c>
      <c r="Y10" s="97">
        <f t="shared" si="11"/>
        <v>22.646049600507279</v>
      </c>
      <c r="Z10" s="97">
        <f t="shared" si="11"/>
        <v>33.749542647079778</v>
      </c>
      <c r="AA10" s="97">
        <f t="shared" si="11"/>
        <v>3.7511657544053847</v>
      </c>
      <c r="AB10" s="97">
        <f t="shared" si="11"/>
        <v>8.8210867010389347</v>
      </c>
      <c r="AC10" s="97">
        <f t="shared" si="11"/>
        <v>11.919203510027446</v>
      </c>
      <c r="AD10" s="97">
        <f t="shared" si="11"/>
        <v>8.1293888573076227</v>
      </c>
      <c r="AE10" s="97">
        <f t="shared" si="11"/>
        <v>4.4645985641318475</v>
      </c>
      <c r="AF10" s="97">
        <f t="shared" si="11"/>
        <v>1.1189536471173398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2.4023352789817074</v>
      </c>
      <c r="C11" s="69">
        <f>'Basic T2'!O11</f>
        <v>7.4887662303454796</v>
      </c>
      <c r="D11" s="69">
        <f>'Basic T2'!Z11</f>
        <v>14.24699619764141</v>
      </c>
      <c r="E11" s="69">
        <f>'Basic T2'!AK11</f>
        <v>4.5803905108349516</v>
      </c>
      <c r="F11" s="69">
        <f>'Basic T2'!AV11</f>
        <v>1.0825397265518708</v>
      </c>
      <c r="G11" s="69">
        <f>'Basic T2'!BG11</f>
        <v>3.8792852023278903</v>
      </c>
      <c r="H11" s="69">
        <f>'Basic T2'!BR11</f>
        <v>2.4493012621123613</v>
      </c>
      <c r="I11" s="69">
        <f>'Basic T2'!CC11</f>
        <v>1.2875798804812684</v>
      </c>
      <c r="J11" s="69">
        <f>'Basic T2'!CN11</f>
        <v>0.18808528553631765</v>
      </c>
      <c r="K11" s="309">
        <f t="shared" si="12"/>
        <v>37.60527957481326</v>
      </c>
      <c r="L11" s="97"/>
      <c r="M11" s="97">
        <f t="shared" si="0"/>
        <v>16.383037425223087</v>
      </c>
      <c r="N11" s="97">
        <f t="shared" si="1"/>
        <v>7.1031616757324283</v>
      </c>
      <c r="O11" s="97">
        <f t="shared" si="2"/>
        <v>7.5447481840167754</v>
      </c>
      <c r="P11" s="97">
        <f t="shared" si="3"/>
        <v>8.585816653609422</v>
      </c>
      <c r="Q11" s="97">
        <f t="shared" si="4"/>
        <v>2.0383949773796326</v>
      </c>
      <c r="R11" s="97">
        <f t="shared" si="5"/>
        <v>2.2035121676315055</v>
      </c>
      <c r="S11" s="97">
        <f t="shared" si="6"/>
        <v>1.6071745264397179</v>
      </c>
      <c r="T11" s="97">
        <f t="shared" si="7"/>
        <v>1.4350264973450926</v>
      </c>
      <c r="U11" s="97">
        <f t="shared" si="8"/>
        <v>0.6637560077389395</v>
      </c>
      <c r="V11" s="97">
        <f t="shared" si="9"/>
        <v>4.3631131517573838</v>
      </c>
      <c r="W11" s="97"/>
      <c r="X11" s="97">
        <f t="shared" si="10"/>
        <v>6.3882925646182667</v>
      </c>
      <c r="Y11" s="97">
        <f t="shared" si="11"/>
        <v>19.914135235843855</v>
      </c>
      <c r="Z11" s="97">
        <f t="shared" si="11"/>
        <v>37.885627653154224</v>
      </c>
      <c r="AA11" s="97">
        <f t="shared" si="11"/>
        <v>12.180179386042225</v>
      </c>
      <c r="AB11" s="97">
        <f t="shared" si="11"/>
        <v>2.8786908082899063</v>
      </c>
      <c r="AC11" s="97">
        <f t="shared" si="11"/>
        <v>10.315799393567342</v>
      </c>
      <c r="AD11" s="97">
        <f t="shared" si="11"/>
        <v>6.5131845576088212</v>
      </c>
      <c r="AE11" s="97">
        <f t="shared" si="11"/>
        <v>3.4239338067403855</v>
      </c>
      <c r="AF11" s="97">
        <f t="shared" si="11"/>
        <v>0.50015659413496494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3.5597821360118185</v>
      </c>
      <c r="C12" s="69">
        <f>'Basic T2'!O12</f>
        <v>20.356852929709429</v>
      </c>
      <c r="D12" s="69">
        <f>'Basic T2'!Z12</f>
        <v>11.397242151591952</v>
      </c>
      <c r="E12" s="69">
        <f>'Basic T2'!AK12</f>
        <v>0.89573424401245216</v>
      </c>
      <c r="F12" s="69">
        <f>'Basic T2'!AV12</f>
        <v>0.45113177812044225</v>
      </c>
      <c r="G12" s="69">
        <f>'Basic T2'!BG12</f>
        <v>1.6279134419070991</v>
      </c>
      <c r="H12" s="69">
        <f>'Basic T2'!BR12</f>
        <v>1.2230974301803739</v>
      </c>
      <c r="I12" s="69">
        <f>'Basic T2'!CC12</f>
        <v>0.7478091499700501</v>
      </c>
      <c r="J12" s="69">
        <f>'Basic T2'!CN12</f>
        <v>0.16692976117697356</v>
      </c>
      <c r="K12" s="309">
        <f t="shared" si="12"/>
        <v>40.426493022680589</v>
      </c>
      <c r="L12" s="97"/>
      <c r="M12" s="97">
        <f t="shared" si="0"/>
        <v>24.276396583845148</v>
      </c>
      <c r="N12" s="97">
        <f t="shared" si="1"/>
        <v>19.308656876336045</v>
      </c>
      <c r="O12" s="97">
        <f t="shared" si="2"/>
        <v>6.0356106531605835</v>
      </c>
      <c r="P12" s="97">
        <f t="shared" si="3"/>
        <v>1.6790293253944519</v>
      </c>
      <c r="Q12" s="97">
        <f t="shared" si="4"/>
        <v>0.84946974979489553</v>
      </c>
      <c r="R12" s="97">
        <f t="shared" si="5"/>
        <v>0.92468763960448319</v>
      </c>
      <c r="S12" s="97">
        <f t="shared" si="6"/>
        <v>0.80256808892690668</v>
      </c>
      <c r="T12" s="97">
        <f t="shared" si="7"/>
        <v>0.8334441702855917</v>
      </c>
      <c r="U12" s="97">
        <f t="shared" si="8"/>
        <v>0.58909782089385154</v>
      </c>
      <c r="V12" s="97">
        <f t="shared" si="9"/>
        <v>4.6904414853711858</v>
      </c>
      <c r="W12" s="97"/>
      <c r="X12" s="97">
        <f t="shared" si="10"/>
        <v>8.8055675124099029</v>
      </c>
      <c r="Y12" s="97">
        <f t="shared" si="11"/>
        <v>50.3552284841739</v>
      </c>
      <c r="Z12" s="97">
        <f t="shared" si="11"/>
        <v>28.192507683507756</v>
      </c>
      <c r="AA12" s="97">
        <f t="shared" si="11"/>
        <v>2.2157109782189512</v>
      </c>
      <c r="AB12" s="97">
        <f t="shared" si="11"/>
        <v>1.1159310253979797</v>
      </c>
      <c r="AC12" s="97">
        <f t="shared" si="11"/>
        <v>4.0268480399568327</v>
      </c>
      <c r="AD12" s="97">
        <f t="shared" si="11"/>
        <v>3.0254848707608057</v>
      </c>
      <c r="AE12" s="97">
        <f t="shared" si="11"/>
        <v>1.8497997082025015</v>
      </c>
      <c r="AF12" s="97">
        <f t="shared" si="11"/>
        <v>0.41292169737137596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1.2261357097594487</v>
      </c>
      <c r="C13" s="69">
        <f>'Basic T2'!O13</f>
        <v>14.773387565004466</v>
      </c>
      <c r="D13" s="69">
        <f>'Basic T2'!Z13</f>
        <v>23.035509141264605</v>
      </c>
      <c r="E13" s="69">
        <f>'Basic T2'!AK13</f>
        <v>2.3701346852284888</v>
      </c>
      <c r="F13" s="69">
        <f>'Basic T2'!AV13</f>
        <v>3.6358726076921739</v>
      </c>
      <c r="G13" s="69">
        <f>'Basic T2'!BG13</f>
        <v>7.9668374732815943</v>
      </c>
      <c r="H13" s="69">
        <f>'Basic T2'!BR13</f>
        <v>4.9288334256788273</v>
      </c>
      <c r="I13" s="69">
        <f>'Basic T2'!CC13</f>
        <v>2.8909626935445707</v>
      </c>
      <c r="J13" s="69">
        <f>'Basic T2'!CN13</f>
        <v>0.65675275946370237</v>
      </c>
      <c r="K13" s="309">
        <f t="shared" si="12"/>
        <v>61.484426060917869</v>
      </c>
      <c r="L13" s="97"/>
      <c r="M13" s="97">
        <f t="shared" si="0"/>
        <v>8.3617917104003379</v>
      </c>
      <c r="N13" s="97">
        <f t="shared" si="1"/>
        <v>14.012690094031768</v>
      </c>
      <c r="O13" s="97">
        <f t="shared" si="2"/>
        <v>12.198860261521657</v>
      </c>
      <c r="P13" s="97">
        <f t="shared" si="3"/>
        <v>4.4427526001538684</v>
      </c>
      <c r="Q13" s="97">
        <f t="shared" si="4"/>
        <v>6.8462563360318347</v>
      </c>
      <c r="R13" s="97">
        <f t="shared" si="5"/>
        <v>4.5253242270983769</v>
      </c>
      <c r="S13" s="97">
        <f t="shared" si="6"/>
        <v>3.2341858673537991</v>
      </c>
      <c r="T13" s="97">
        <f t="shared" si="7"/>
        <v>3.2220199546158979</v>
      </c>
      <c r="U13" s="97">
        <f t="shared" si="8"/>
        <v>2.3176910859886806</v>
      </c>
      <c r="V13" s="97">
        <f t="shared" si="9"/>
        <v>7.1336660970955537</v>
      </c>
      <c r="W13" s="97"/>
      <c r="X13" s="97">
        <f t="shared" si="10"/>
        <v>1.9942216075085606</v>
      </c>
      <c r="Y13" s="97">
        <f t="shared" si="11"/>
        <v>24.02785308651529</v>
      </c>
      <c r="Z13" s="97">
        <f t="shared" si="11"/>
        <v>37.465600017866898</v>
      </c>
      <c r="AA13" s="97">
        <f t="shared" si="11"/>
        <v>3.854853719997636</v>
      </c>
      <c r="AB13" s="97">
        <f t="shared" si="11"/>
        <v>5.9134854801926666</v>
      </c>
      <c r="AC13" s="97">
        <f t="shared" si="11"/>
        <v>12.957488560417183</v>
      </c>
      <c r="AD13" s="97">
        <f t="shared" si="11"/>
        <v>8.0163933234009725</v>
      </c>
      <c r="AE13" s="97">
        <f t="shared" si="11"/>
        <v>4.7019430427475193</v>
      </c>
      <c r="AF13" s="97">
        <f t="shared" si="11"/>
        <v>1.0681611613532853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0.38624873987042552</v>
      </c>
      <c r="C14" s="69">
        <f>'Basic T2'!O14</f>
        <v>2.1642550738185586</v>
      </c>
      <c r="D14" s="69">
        <f>'Basic T2'!Z14</f>
        <v>4.2455391415682744</v>
      </c>
      <c r="E14" s="69">
        <f>'Basic T2'!AK14</f>
        <v>0.79100018394377292</v>
      </c>
      <c r="F14" s="69">
        <f>'Basic T2'!AV14</f>
        <v>1.7219268102398262</v>
      </c>
      <c r="G14" s="69">
        <f>'Basic T2'!BG14</f>
        <v>2.6672360910669721</v>
      </c>
      <c r="H14" s="69">
        <f>'Basic T2'!BR14</f>
        <v>1.9765666980512648</v>
      </c>
      <c r="I14" s="69">
        <f>'Basic T2'!CC14</f>
        <v>1.4331302794471352</v>
      </c>
      <c r="J14" s="69">
        <f>'Basic T2'!CN14</f>
        <v>0.3506862949333453</v>
      </c>
      <c r="K14" s="309">
        <f t="shared" si="12"/>
        <v>15.736589312939575</v>
      </c>
      <c r="L14" s="97"/>
      <c r="M14" s="97">
        <f t="shared" si="0"/>
        <v>2.6340734434973192</v>
      </c>
      <c r="N14" s="97">
        <f t="shared" si="1"/>
        <v>2.0528152734376697</v>
      </c>
      <c r="O14" s="97">
        <f t="shared" si="2"/>
        <v>2.2483001528295623</v>
      </c>
      <c r="P14" s="97">
        <f t="shared" si="3"/>
        <v>1.4827081962220232</v>
      </c>
      <c r="Q14" s="97">
        <f t="shared" si="4"/>
        <v>3.242344715226495</v>
      </c>
      <c r="R14" s="97">
        <f t="shared" si="5"/>
        <v>1.5150438480483752</v>
      </c>
      <c r="S14" s="97">
        <f t="shared" si="6"/>
        <v>1.2969770995738492</v>
      </c>
      <c r="T14" s="97">
        <f t="shared" si="7"/>
        <v>1.597244533197826</v>
      </c>
      <c r="U14" s="97">
        <f t="shared" si="8"/>
        <v>1.2375775937494677</v>
      </c>
      <c r="V14" s="97">
        <f t="shared" si="9"/>
        <v>1.8258212828466205</v>
      </c>
      <c r="W14" s="97"/>
      <c r="X14" s="97">
        <f t="shared" si="10"/>
        <v>2.4544628584341872</v>
      </c>
      <c r="Y14" s="97">
        <f t="shared" si="11"/>
        <v>13.753012363606498</v>
      </c>
      <c r="Z14" s="97">
        <f t="shared" si="11"/>
        <v>26.978775750837798</v>
      </c>
      <c r="AA14" s="97">
        <f t="shared" si="11"/>
        <v>5.0265033179290297</v>
      </c>
      <c r="AB14" s="97">
        <f t="shared" si="11"/>
        <v>10.9421856032295</v>
      </c>
      <c r="AC14" s="97">
        <f t="shared" si="11"/>
        <v>16.949264151373701</v>
      </c>
      <c r="AD14" s="97">
        <f t="shared" si="11"/>
        <v>12.56032459604199</v>
      </c>
      <c r="AE14" s="97">
        <f t="shared" si="11"/>
        <v>9.106994221859301</v>
      </c>
      <c r="AF14" s="97">
        <f t="shared" si="11"/>
        <v>2.2284771366879976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8.6326572567457224E-2</v>
      </c>
      <c r="C15" s="69">
        <f>'Basic T2'!O15</f>
        <v>1.9553463890009997</v>
      </c>
      <c r="D15" s="69">
        <f>'Basic T2'!Z15</f>
        <v>5.2623160169666257</v>
      </c>
      <c r="E15" s="69">
        <f>'Basic T2'!AK15</f>
        <v>2.5334376645481282</v>
      </c>
      <c r="F15" s="69">
        <f>'Basic T2'!AV15</f>
        <v>0.84949230826268585</v>
      </c>
      <c r="G15" s="69">
        <f>'Basic T2'!BG15</f>
        <v>3.1007592014168046</v>
      </c>
      <c r="H15" s="69">
        <f>'Basic T2'!BR15</f>
        <v>2.0471184182402031</v>
      </c>
      <c r="I15" s="69">
        <f>'Basic T2'!CC15</f>
        <v>0.61059741116932276</v>
      </c>
      <c r="J15" s="69">
        <f>'Basic T2'!CN15</f>
        <v>0.11585735809414882</v>
      </c>
      <c r="K15" s="309">
        <f t="shared" si="12"/>
        <v>16.561251340266377</v>
      </c>
      <c r="L15" s="97"/>
      <c r="M15" s="97">
        <f t="shared" si="0"/>
        <v>0.58871527281711189</v>
      </c>
      <c r="N15" s="97">
        <f t="shared" si="1"/>
        <v>1.8546635194530492</v>
      </c>
      <c r="O15" s="97">
        <f t="shared" si="2"/>
        <v>2.7867522853206168</v>
      </c>
      <c r="P15" s="97">
        <f t="shared" si="3"/>
        <v>4.7488595655119408</v>
      </c>
      <c r="Q15" s="97">
        <f t="shared" si="4"/>
        <v>1.5995725718083553</v>
      </c>
      <c r="R15" s="97">
        <f t="shared" si="5"/>
        <v>1.7612937107890854</v>
      </c>
      <c r="S15" s="97">
        <f t="shared" si="6"/>
        <v>1.343271497587744</v>
      </c>
      <c r="T15" s="97">
        <f t="shared" si="7"/>
        <v>0.68051969242543764</v>
      </c>
      <c r="U15" s="97">
        <f t="shared" si="8"/>
        <v>0.40886248627303706</v>
      </c>
      <c r="V15" s="97">
        <f t="shared" si="9"/>
        <v>1.9215018303087477</v>
      </c>
      <c r="W15" s="97"/>
      <c r="X15" s="97">
        <f t="shared" si="10"/>
        <v>0.52125633983687081</v>
      </c>
      <c r="Y15" s="97">
        <f t="shared" si="11"/>
        <v>11.806755110628913</v>
      </c>
      <c r="Z15" s="97">
        <f t="shared" si="11"/>
        <v>31.774869596792104</v>
      </c>
      <c r="AA15" s="97">
        <f t="shared" si="11"/>
        <v>15.297380689999112</v>
      </c>
      <c r="AB15" s="97">
        <f t="shared" si="11"/>
        <v>5.1293968723079733</v>
      </c>
      <c r="AC15" s="97">
        <f t="shared" si="11"/>
        <v>18.722976529422873</v>
      </c>
      <c r="AD15" s="97">
        <f t="shared" si="11"/>
        <v>12.360892158329364</v>
      </c>
      <c r="AE15" s="97">
        <f t="shared" si="11"/>
        <v>3.6869038373008691</v>
      </c>
      <c r="AF15" s="97">
        <f t="shared" si="11"/>
        <v>0.69956886538191587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3.9813421312346157E-2</v>
      </c>
      <c r="C16" s="69">
        <f>'Basic T2'!O16</f>
        <v>0.82775300747222813</v>
      </c>
      <c r="D16" s="69">
        <f>'Basic T2'!Z16</f>
        <v>3.3051022693655323</v>
      </c>
      <c r="E16" s="69">
        <f>'Basic T2'!AK16</f>
        <v>0.83983894710552043</v>
      </c>
      <c r="F16" s="69">
        <f>'Basic T2'!AV16</f>
        <v>0.67498070311010205</v>
      </c>
      <c r="G16" s="69">
        <f>'Basic T2'!BG16</f>
        <v>2.2604497016133416</v>
      </c>
      <c r="H16" s="69">
        <f>'Basic T2'!BR16</f>
        <v>2.3491887338075936</v>
      </c>
      <c r="I16" s="69">
        <f>'Basic T2'!CC16</f>
        <v>1.2643742966012483</v>
      </c>
      <c r="J16" s="69">
        <f>'Basic T2'!CN16</f>
        <v>0.16310945816116745</v>
      </c>
      <c r="K16" s="309">
        <f t="shared" si="12"/>
        <v>11.724610538549081</v>
      </c>
      <c r="L16" s="97"/>
      <c r="M16" s="97">
        <f t="shared" si="0"/>
        <v>0.27151279719074894</v>
      </c>
      <c r="N16" s="97">
        <f t="shared" si="1"/>
        <v>0.78513112291098208</v>
      </c>
      <c r="O16" s="97">
        <f t="shared" si="2"/>
        <v>1.7502752158320576</v>
      </c>
      <c r="P16" s="97">
        <f t="shared" si="3"/>
        <v>1.5742551211193463</v>
      </c>
      <c r="Q16" s="97">
        <f t="shared" si="4"/>
        <v>1.2709716246906517</v>
      </c>
      <c r="R16" s="97">
        <f t="shared" si="5"/>
        <v>1.2839809815568695</v>
      </c>
      <c r="S16" s="97">
        <f t="shared" si="6"/>
        <v>1.5414830136161244</v>
      </c>
      <c r="T16" s="97">
        <f t="shared" si="7"/>
        <v>1.4091635367171695</v>
      </c>
      <c r="U16" s="97">
        <f t="shared" si="8"/>
        <v>0.57561590990387757</v>
      </c>
      <c r="V16" s="97">
        <f t="shared" si="9"/>
        <v>1.3603356501633124</v>
      </c>
      <c r="W16" s="97"/>
      <c r="X16" s="97">
        <f t="shared" si="10"/>
        <v>0.33957137579491031</v>
      </c>
      <c r="Y16" s="97">
        <f t="shared" si="11"/>
        <v>7.0599616486251531</v>
      </c>
      <c r="Z16" s="97">
        <f t="shared" si="11"/>
        <v>28.189441845413644</v>
      </c>
      <c r="AA16" s="97">
        <f t="shared" si="11"/>
        <v>7.1630434490274366</v>
      </c>
      <c r="AB16" s="97">
        <f t="shared" si="11"/>
        <v>5.7569562834590391</v>
      </c>
      <c r="AC16" s="97">
        <f t="shared" si="11"/>
        <v>19.279529108291147</v>
      </c>
      <c r="AD16" s="97">
        <f t="shared" si="11"/>
        <v>20.036390343915897</v>
      </c>
      <c r="AE16" s="97">
        <f t="shared" si="11"/>
        <v>10.783934293119083</v>
      </c>
      <c r="AF16" s="97">
        <f t="shared" si="11"/>
        <v>1.3911716523536843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0.27004706622089519</v>
      </c>
      <c r="C17" s="69">
        <f>'Basic T2'!O17</f>
        <v>4.2873351038693075</v>
      </c>
      <c r="D17" s="69">
        <f>'Basic T2'!Z17</f>
        <v>7.3906958969291034</v>
      </c>
      <c r="E17" s="69">
        <f>'Basic T2'!AK17</f>
        <v>0.96025603023953099</v>
      </c>
      <c r="F17" s="69">
        <f>'Basic T2'!AV17</f>
        <v>1.1450431041471527</v>
      </c>
      <c r="G17" s="69">
        <f>'Basic T2'!BG17</f>
        <v>2.6506795734200788</v>
      </c>
      <c r="H17" s="69">
        <f>'Basic T2'!BR17</f>
        <v>1.2278988852583799</v>
      </c>
      <c r="I17" s="69">
        <f>'Basic T2'!CC17</f>
        <v>0.95064116049071856</v>
      </c>
      <c r="J17" s="69">
        <f>'Basic T2'!CN17</f>
        <v>0.32761547643550787</v>
      </c>
      <c r="K17" s="309">
        <f t="shared" si="12"/>
        <v>19.210212297010674</v>
      </c>
      <c r="L17" s="97"/>
      <c r="M17" s="97">
        <f t="shared" si="0"/>
        <v>1.8416210389850047</v>
      </c>
      <c r="N17" s="97">
        <f t="shared" si="1"/>
        <v>4.0665756499948662</v>
      </c>
      <c r="O17" s="97">
        <f t="shared" si="2"/>
        <v>3.9138733999386695</v>
      </c>
      <c r="P17" s="97">
        <f t="shared" si="3"/>
        <v>1.7999736478050969</v>
      </c>
      <c r="Q17" s="97">
        <f t="shared" si="4"/>
        <v>2.1560872595513954</v>
      </c>
      <c r="R17" s="97">
        <f t="shared" si="5"/>
        <v>1.5056394123892898</v>
      </c>
      <c r="S17" s="97">
        <f t="shared" si="6"/>
        <v>0.80571869208487035</v>
      </c>
      <c r="T17" s="97">
        <f t="shared" si="7"/>
        <v>1.059503395052402</v>
      </c>
      <c r="U17" s="97">
        <f t="shared" si="8"/>
        <v>1.1561603029830545</v>
      </c>
      <c r="V17" s="97">
        <f t="shared" si="9"/>
        <v>2.2288447491632541</v>
      </c>
      <c r="W17" s="97"/>
      <c r="X17" s="97">
        <f t="shared" si="10"/>
        <v>1.4057474329053488</v>
      </c>
      <c r="Y17" s="97">
        <f t="shared" si="11"/>
        <v>22.317999601370701</v>
      </c>
      <c r="Z17" s="97">
        <f t="shared" si="11"/>
        <v>38.472744510372635</v>
      </c>
      <c r="AA17" s="97">
        <f t="shared" si="11"/>
        <v>4.9986747433757284</v>
      </c>
      <c r="AB17" s="97">
        <f t="shared" si="11"/>
        <v>5.9605957833445409</v>
      </c>
      <c r="AC17" s="97">
        <f t="shared" si="11"/>
        <v>13.798283602688526</v>
      </c>
      <c r="AD17" s="97">
        <f t="shared" si="11"/>
        <v>6.3919068996934243</v>
      </c>
      <c r="AE17" s="97">
        <f t="shared" si="11"/>
        <v>4.9486239183241558</v>
      </c>
      <c r="AF17" s="97">
        <f t="shared" si="11"/>
        <v>1.7054235079249414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0.86492656916043154</v>
      </c>
      <c r="C18" s="69">
        <f>'Basic T2'!O18</f>
        <v>8.5970630395574847</v>
      </c>
      <c r="D18" s="69">
        <f>'Basic T2'!Z18</f>
        <v>16.353731855813855</v>
      </c>
      <c r="E18" s="69">
        <f>'Basic T2'!AK18</f>
        <v>4.5489249472160633</v>
      </c>
      <c r="F18" s="69">
        <f>'Basic T2'!AV18</f>
        <v>4.0833799937735851</v>
      </c>
      <c r="G18" s="69">
        <f>'Basic T2'!BG18</f>
        <v>10.885937963621222</v>
      </c>
      <c r="H18" s="69">
        <f>'Basic T2'!BR18</f>
        <v>8.0199999772937183</v>
      </c>
      <c r="I18" s="69">
        <f>'Basic T2'!CC18</f>
        <v>4.2804717340004466</v>
      </c>
      <c r="J18" s="69">
        <f>'Basic T2'!CN18</f>
        <v>0.92982825524747093</v>
      </c>
      <c r="K18" s="309">
        <f t="shared" si="12"/>
        <v>58.564264335684271</v>
      </c>
      <c r="L18" s="97"/>
      <c r="M18" s="97">
        <f t="shared" si="0"/>
        <v>5.8984790660159359</v>
      </c>
      <c r="N18" s="97">
        <f t="shared" si="1"/>
        <v>8.15439110103231</v>
      </c>
      <c r="O18" s="97">
        <f t="shared" si="2"/>
        <v>8.6604072191354415</v>
      </c>
      <c r="P18" s="97">
        <f t="shared" si="3"/>
        <v>8.5268353157747558</v>
      </c>
      <c r="Q18" s="97">
        <f t="shared" si="4"/>
        <v>7.6889014471116708</v>
      </c>
      <c r="R18" s="97">
        <f t="shared" si="5"/>
        <v>6.1834321293331929</v>
      </c>
      <c r="S18" s="97">
        <f t="shared" si="6"/>
        <v>5.2625374693340907</v>
      </c>
      <c r="T18" s="97">
        <f t="shared" si="7"/>
        <v>4.7706479827343786</v>
      </c>
      <c r="U18" s="97">
        <f t="shared" si="8"/>
        <v>3.281378917154862</v>
      </c>
      <c r="V18" s="97">
        <f t="shared" si="9"/>
        <v>6.7948573932996439</v>
      </c>
      <c r="W18" s="97"/>
      <c r="X18" s="97">
        <f t="shared" si="10"/>
        <v>1.4768845455016091</v>
      </c>
      <c r="Y18" s="97">
        <f t="shared" si="11"/>
        <v>14.679708072964109</v>
      </c>
      <c r="Z18" s="97">
        <f t="shared" si="11"/>
        <v>27.924421217136725</v>
      </c>
      <c r="AA18" s="97">
        <f t="shared" si="11"/>
        <v>7.7674073068554215</v>
      </c>
      <c r="AB18" s="97">
        <f t="shared" si="11"/>
        <v>6.9724772266720123</v>
      </c>
      <c r="AC18" s="97">
        <f t="shared" si="11"/>
        <v>18.588021359278343</v>
      </c>
      <c r="AD18" s="97">
        <f t="shared" si="11"/>
        <v>13.694357930160129</v>
      </c>
      <c r="AE18" s="97">
        <f t="shared" si="11"/>
        <v>7.3090164839521039</v>
      </c>
      <c r="AF18" s="97">
        <f t="shared" si="11"/>
        <v>1.5877058574795579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0.47770694998245489</v>
      </c>
      <c r="C19" s="69">
        <f>'Basic T2'!O19</f>
        <v>5.1943891113510574</v>
      </c>
      <c r="D19" s="69">
        <f>'Basic T2'!Z19</f>
        <v>15.127702358327159</v>
      </c>
      <c r="E19" s="69">
        <f>'Basic T2'!AK19</f>
        <v>5.9890923297112808</v>
      </c>
      <c r="F19" s="69">
        <f>'Basic T2'!AV19</f>
        <v>5.1632343822615896</v>
      </c>
      <c r="G19" s="69">
        <f>'Basic T2'!BG19</f>
        <v>15.285681866065804</v>
      </c>
      <c r="H19" s="69">
        <f>'Basic T2'!BR19</f>
        <v>15.146803729973893</v>
      </c>
      <c r="I19" s="69">
        <f>'Basic T2'!CC19</f>
        <v>7.0440752940834015</v>
      </c>
      <c r="J19" s="69">
        <f>'Basic T2'!CN19</f>
        <v>1.6169675481863697</v>
      </c>
      <c r="K19" s="309">
        <f t="shared" si="12"/>
        <v>71.045653569942999</v>
      </c>
      <c r="L19" s="97"/>
      <c r="M19" s="97">
        <f t="shared" si="0"/>
        <v>3.2577845849931113</v>
      </c>
      <c r="N19" s="97">
        <f t="shared" si="1"/>
        <v>4.9269244799070862</v>
      </c>
      <c r="O19" s="97">
        <f t="shared" si="2"/>
        <v>8.0111416689526536</v>
      </c>
      <c r="P19" s="97">
        <f t="shared" si="3"/>
        <v>11.226389658873448</v>
      </c>
      <c r="Q19" s="97">
        <f t="shared" si="4"/>
        <v>9.7222400007059289</v>
      </c>
      <c r="R19" s="97">
        <f t="shared" si="5"/>
        <v>8.6825753265596894</v>
      </c>
      <c r="S19" s="97">
        <f t="shared" si="6"/>
        <v>9.9389803485429269</v>
      </c>
      <c r="T19" s="97">
        <f t="shared" si="7"/>
        <v>7.8507243313908432</v>
      </c>
      <c r="U19" s="97">
        <f t="shared" si="8"/>
        <v>5.7063045701167647</v>
      </c>
      <c r="V19" s="97">
        <f t="shared" si="9"/>
        <v>8.2429974985169761</v>
      </c>
      <c r="W19" s="97"/>
      <c r="X19" s="97">
        <f t="shared" si="10"/>
        <v>0.6723943351610695</v>
      </c>
      <c r="Y19" s="97">
        <f t="shared" si="11"/>
        <v>7.3113397517517189</v>
      </c>
      <c r="Z19" s="97">
        <f t="shared" si="11"/>
        <v>21.292931514007744</v>
      </c>
      <c r="AA19" s="97">
        <f t="shared" si="11"/>
        <v>8.4299208027063077</v>
      </c>
      <c r="AB19" s="97">
        <f t="shared" si="11"/>
        <v>7.2674880486228348</v>
      </c>
      <c r="AC19" s="97">
        <f t="shared" si="11"/>
        <v>21.515294881505117</v>
      </c>
      <c r="AD19" s="97">
        <f t="shared" si="11"/>
        <v>21.319817566407735</v>
      </c>
      <c r="AE19" s="97">
        <f t="shared" si="11"/>
        <v>9.9148574756211563</v>
      </c>
      <c r="AF19" s="97">
        <f t="shared" si="11"/>
        <v>2.275955624216333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5.1864600228722142E-2</v>
      </c>
      <c r="C20" s="69">
        <f>'Basic T2'!O20</f>
        <v>1.030221318070939</v>
      </c>
      <c r="D20" s="69">
        <f>'Basic T2'!Z20</f>
        <v>3.02182617178432</v>
      </c>
      <c r="E20" s="69">
        <f>'Basic T2'!AK20</f>
        <v>1.543290356451203</v>
      </c>
      <c r="F20" s="69">
        <f>'Basic T2'!AV20</f>
        <v>1.1762319594099624</v>
      </c>
      <c r="G20" s="69">
        <f>'Basic T2'!BG20</f>
        <v>3.8867934565039404</v>
      </c>
      <c r="H20" s="69">
        <f>'Basic T2'!BR20</f>
        <v>4.0267952818969892</v>
      </c>
      <c r="I20" s="69">
        <f>'Basic T2'!CC20</f>
        <v>3.1106880661998062</v>
      </c>
      <c r="J20" s="69">
        <f>'Basic T2'!CN20</f>
        <v>0.73982414583467082</v>
      </c>
      <c r="K20" s="309">
        <f t="shared" si="12"/>
        <v>18.587535356380553</v>
      </c>
      <c r="L20" s="97"/>
      <c r="M20" s="97">
        <f t="shared" si="0"/>
        <v>0.35369737689218644</v>
      </c>
      <c r="N20" s="97">
        <f t="shared" si="1"/>
        <v>0.97717412440933504</v>
      </c>
      <c r="O20" s="97">
        <f t="shared" si="2"/>
        <v>1.6002613607602751</v>
      </c>
      <c r="P20" s="97">
        <f t="shared" si="3"/>
        <v>2.8928555354460745</v>
      </c>
      <c r="Q20" s="97">
        <f t="shared" si="4"/>
        <v>2.2148150866773637</v>
      </c>
      <c r="R20" s="97">
        <f t="shared" si="5"/>
        <v>2.2077770073047183</v>
      </c>
      <c r="S20" s="97">
        <f t="shared" si="6"/>
        <v>2.6422894155008985</v>
      </c>
      <c r="T20" s="97">
        <f t="shared" si="7"/>
        <v>3.4669070770998491</v>
      </c>
      <c r="U20" s="97">
        <f t="shared" si="8"/>
        <v>2.6108513489922749</v>
      </c>
      <c r="V20" s="97">
        <f t="shared" si="9"/>
        <v>2.1565993097016376</v>
      </c>
      <c r="W20" s="97"/>
      <c r="X20" s="97">
        <f t="shared" si="10"/>
        <v>0.27902892575221683</v>
      </c>
      <c r="Y20" s="97">
        <f t="shared" si="11"/>
        <v>5.5425385793135522</v>
      </c>
      <c r="Z20" s="97">
        <f t="shared" si="11"/>
        <v>16.257271950511804</v>
      </c>
      <c r="AA20" s="97">
        <f t="shared" si="11"/>
        <v>8.3028240531170638</v>
      </c>
      <c r="AB20" s="97">
        <f t="shared" si="11"/>
        <v>6.328068444029598</v>
      </c>
      <c r="AC20" s="97">
        <f t="shared" si="11"/>
        <v>20.910752189475829</v>
      </c>
      <c r="AD20" s="97">
        <f t="shared" si="11"/>
        <v>21.663954928347771</v>
      </c>
      <c r="AE20" s="97">
        <f t="shared" si="11"/>
        <v>16.735344447546666</v>
      </c>
      <c r="AF20" s="97">
        <f t="shared" si="11"/>
        <v>3.980216481905499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3.3356787755775448E-2</v>
      </c>
      <c r="C21" s="69">
        <f>'Basic T2'!O21</f>
        <v>0.16841801574738935</v>
      </c>
      <c r="D21" s="69">
        <f>'Basic T2'!Z21</f>
        <v>1.4440937958029203</v>
      </c>
      <c r="E21" s="69">
        <f>'Basic T2'!AK21</f>
        <v>0.53617914261243249</v>
      </c>
      <c r="F21" s="69">
        <f>'Basic T2'!AV21</f>
        <v>0.80901845053839694</v>
      </c>
      <c r="G21" s="69">
        <f>'Basic T2'!BG21</f>
        <v>1.2071901078050498</v>
      </c>
      <c r="H21" s="69">
        <f>'Basic T2'!BR21</f>
        <v>1.6618862701556802</v>
      </c>
      <c r="I21" s="69">
        <f>'Basic T2'!CC21</f>
        <v>1.364423231878632</v>
      </c>
      <c r="J21" s="69">
        <f>'Basic T2'!CN21</f>
        <v>0.7023871895461048</v>
      </c>
      <c r="K21" s="309">
        <f t="shared" si="12"/>
        <v>7.9269529918423816</v>
      </c>
      <c r="L21" s="97"/>
      <c r="M21" s="97">
        <f t="shared" si="0"/>
        <v>0.22748094613160513</v>
      </c>
      <c r="N21" s="97">
        <f t="shared" si="1"/>
        <v>0.1597459926192098</v>
      </c>
      <c r="O21" s="97">
        <f t="shared" si="2"/>
        <v>0.76474534647785575</v>
      </c>
      <c r="P21" s="97">
        <f t="shared" si="3"/>
        <v>1.0050531283457473</v>
      </c>
      <c r="Q21" s="97">
        <f t="shared" si="4"/>
        <v>1.5233613194387496</v>
      </c>
      <c r="R21" s="97">
        <f t="shared" si="5"/>
        <v>0.68570830770487368</v>
      </c>
      <c r="S21" s="97">
        <f t="shared" si="6"/>
        <v>1.0904911211006414</v>
      </c>
      <c r="T21" s="97">
        <f t="shared" si="7"/>
        <v>1.5206695297282948</v>
      </c>
      <c r="U21" s="97">
        <f t="shared" si="8"/>
        <v>2.4787357261399081</v>
      </c>
      <c r="V21" s="97">
        <f t="shared" si="9"/>
        <v>0.91971641331007947</v>
      </c>
      <c r="W21" s="97"/>
      <c r="X21" s="97">
        <f t="shared" si="10"/>
        <v>0.42080213910821573</v>
      </c>
      <c r="Y21" s="97">
        <f t="shared" si="11"/>
        <v>2.1246248832396022</v>
      </c>
      <c r="Z21" s="97">
        <f t="shared" si="11"/>
        <v>18.217514312107511</v>
      </c>
      <c r="AA21" s="97">
        <f t="shared" si="11"/>
        <v>6.7640005329186872</v>
      </c>
      <c r="AB21" s="97">
        <f t="shared" si="11"/>
        <v>10.205919618432919</v>
      </c>
      <c r="AC21" s="97">
        <f t="shared" si="11"/>
        <v>15.228929817640747</v>
      </c>
      <c r="AD21" s="97">
        <f t="shared" si="11"/>
        <v>20.965007258979906</v>
      </c>
      <c r="AE21" s="97">
        <f t="shared" si="11"/>
        <v>17.212455192843436</v>
      </c>
      <c r="AF21" s="97">
        <f t="shared" si="11"/>
        <v>8.8607462447289738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3.6670804647516396E-2</v>
      </c>
      <c r="C22" s="69">
        <f>'Basic T2'!O22</f>
        <v>0.60343840970870155</v>
      </c>
      <c r="D22" s="69">
        <f>'Basic T2'!Z22</f>
        <v>1.5355555420320421</v>
      </c>
      <c r="E22" s="69">
        <f>'Basic T2'!AK22</f>
        <v>0.59761995448698169</v>
      </c>
      <c r="F22" s="69">
        <f>'Basic T2'!AV22</f>
        <v>2.2166551281516984</v>
      </c>
      <c r="G22" s="69">
        <f>'Basic T2'!BG22</f>
        <v>9.9205434340195744</v>
      </c>
      <c r="H22" s="69">
        <f>'Basic T2'!BR22</f>
        <v>5.6051621150078272</v>
      </c>
      <c r="I22" s="69">
        <f>'Basic T2'!CC22</f>
        <v>2.5418786184039233</v>
      </c>
      <c r="J22" s="69">
        <f>'Basic T2'!CN22</f>
        <v>0.87478015311714075</v>
      </c>
      <c r="K22" s="309">
        <f t="shared" si="12"/>
        <v>23.932304159575406</v>
      </c>
      <c r="L22" s="97"/>
      <c r="M22" s="97">
        <f t="shared" si="0"/>
        <v>0.25008131471472284</v>
      </c>
      <c r="N22" s="97">
        <f t="shared" si="1"/>
        <v>0.57236672285736856</v>
      </c>
      <c r="O22" s="97">
        <f t="shared" si="2"/>
        <v>0.81318052777476724</v>
      </c>
      <c r="P22" s="97">
        <f t="shared" si="3"/>
        <v>1.1202222486545808</v>
      </c>
      <c r="Q22" s="97">
        <f t="shared" si="4"/>
        <v>4.1739056488941921</v>
      </c>
      <c r="R22" s="97">
        <f t="shared" si="5"/>
        <v>5.6350685825474107</v>
      </c>
      <c r="S22" s="97">
        <f t="shared" si="6"/>
        <v>3.6779770243683036</v>
      </c>
      <c r="T22" s="97">
        <f t="shared" si="7"/>
        <v>2.832960677423098</v>
      </c>
      <c r="U22" s="97">
        <f t="shared" si="8"/>
        <v>3.0871132764406224</v>
      </c>
      <c r="V22" s="97">
        <f t="shared" si="9"/>
        <v>2.7767205086925597</v>
      </c>
      <c r="W22" s="97"/>
      <c r="X22" s="97">
        <f t="shared" si="10"/>
        <v>0.15322722126128532</v>
      </c>
      <c r="Y22" s="97">
        <f t="shared" si="11"/>
        <v>2.5214388288110721</v>
      </c>
      <c r="Z22" s="97">
        <f t="shared" si="11"/>
        <v>6.4162461407530653</v>
      </c>
      <c r="AA22" s="97">
        <f t="shared" si="11"/>
        <v>2.4971266891068309</v>
      </c>
      <c r="AB22" s="97">
        <f t="shared" si="11"/>
        <v>9.2621885187966999</v>
      </c>
      <c r="AC22" s="97">
        <f t="shared" si="11"/>
        <v>41.452521110677623</v>
      </c>
      <c r="AD22" s="97">
        <f t="shared" si="11"/>
        <v>23.420904554922185</v>
      </c>
      <c r="AE22" s="97">
        <f t="shared" si="11"/>
        <v>10.621119477068437</v>
      </c>
      <c r="AF22" s="97">
        <f t="shared" si="11"/>
        <v>3.655227458602802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1.0306348029158112E-2</v>
      </c>
      <c r="C23" s="69">
        <f>'Basic T2'!O23</f>
        <v>0.29665246403499229</v>
      </c>
      <c r="D23" s="69">
        <f>'Basic T2'!Z23</f>
        <v>0.88970336319277288</v>
      </c>
      <c r="E23" s="69">
        <f>'Basic T2'!AK23</f>
        <v>0.60768497350947315</v>
      </c>
      <c r="F23" s="69">
        <f>'Basic T2'!AV23</f>
        <v>0.81901947802475927</v>
      </c>
      <c r="G23" s="69">
        <f>'Basic T2'!BG23</f>
        <v>7.0662563009551134</v>
      </c>
      <c r="H23" s="69">
        <f>'Basic T2'!BR23</f>
        <v>6.3395517478109538</v>
      </c>
      <c r="I23" s="69">
        <f>'Basic T2'!CC23</f>
        <v>2.9837336383443276</v>
      </c>
      <c r="J23" s="69">
        <f>'Basic T2'!CN23</f>
        <v>1.3032178159590901</v>
      </c>
      <c r="K23" s="309">
        <f t="shared" si="12"/>
        <v>20.316126129860638</v>
      </c>
      <c r="L23" s="97"/>
      <c r="M23" s="97">
        <f t="shared" si="0"/>
        <v>7.0285478865648898E-2</v>
      </c>
      <c r="N23" s="97">
        <f t="shared" si="1"/>
        <v>0.28137751249416948</v>
      </c>
      <c r="O23" s="97">
        <f t="shared" si="2"/>
        <v>0.47115811225341375</v>
      </c>
      <c r="P23" s="97">
        <f t="shared" si="3"/>
        <v>1.1390888513465967</v>
      </c>
      <c r="Q23" s="97">
        <f t="shared" si="4"/>
        <v>1.5421930017288497</v>
      </c>
      <c r="R23" s="97">
        <f t="shared" si="5"/>
        <v>4.0137759733194542</v>
      </c>
      <c r="S23" s="97">
        <f t="shared" si="6"/>
        <v>4.1598664222060684</v>
      </c>
      <c r="T23" s="97">
        <f t="shared" si="7"/>
        <v>3.3254145214226032</v>
      </c>
      <c r="U23" s="97">
        <f t="shared" si="8"/>
        <v>4.5990767021923045</v>
      </c>
      <c r="V23" s="97">
        <f t="shared" si="9"/>
        <v>2.3571572426049956</v>
      </c>
      <c r="W23" s="97"/>
      <c r="X23" s="97">
        <f t="shared" si="10"/>
        <v>5.0729887987896689E-2</v>
      </c>
      <c r="Y23" s="97">
        <f t="shared" si="11"/>
        <v>1.4601822322759286</v>
      </c>
      <c r="Z23" s="97">
        <f t="shared" si="11"/>
        <v>4.3792963161667275</v>
      </c>
      <c r="AA23" s="97">
        <f t="shared" si="11"/>
        <v>2.991145898707027</v>
      </c>
      <c r="AB23" s="97">
        <f t="shared" si="11"/>
        <v>4.031376221970608</v>
      </c>
      <c r="AC23" s="97">
        <f t="shared" si="11"/>
        <v>34.781514230555658</v>
      </c>
      <c r="AD23" s="97">
        <f t="shared" si="11"/>
        <v>31.204530368085688</v>
      </c>
      <c r="AE23" s="97">
        <f t="shared" si="11"/>
        <v>14.686528422162315</v>
      </c>
      <c r="AF23" s="97">
        <f t="shared" si="11"/>
        <v>6.4146964220881699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6.5889778162132207E-2</v>
      </c>
      <c r="C24" s="69">
        <f>'Basic T2'!O24</f>
        <v>0.67246658708643847</v>
      </c>
      <c r="D24" s="69">
        <f>'Basic T2'!Z24</f>
        <v>1.6879534789305342</v>
      </c>
      <c r="E24" s="69">
        <f>'Basic T2'!AK24</f>
        <v>0.63512670881167688</v>
      </c>
      <c r="F24" s="69">
        <f>'Basic T2'!AV24</f>
        <v>0.76783074117285233</v>
      </c>
      <c r="G24" s="69">
        <f>'Basic T2'!BG24</f>
        <v>4.6649350032199299</v>
      </c>
      <c r="H24" s="69">
        <f>'Basic T2'!BR24</f>
        <v>4.0947035287061393</v>
      </c>
      <c r="I24" s="69">
        <f>'Basic T2'!CC24</f>
        <v>3.5172566993138923</v>
      </c>
      <c r="J24" s="69">
        <f>'Basic T2'!CN24</f>
        <v>1.2762917935693829</v>
      </c>
      <c r="K24" s="309">
        <f t="shared" si="12"/>
        <v>17.382454318972979</v>
      </c>
      <c r="L24" s="97"/>
      <c r="M24" s="97">
        <f t="shared" si="0"/>
        <v>0.4493438992526565</v>
      </c>
      <c r="N24" s="97">
        <f t="shared" si="1"/>
        <v>0.63784056581274962</v>
      </c>
      <c r="O24" s="97">
        <f t="shared" si="2"/>
        <v>0.89388554388568264</v>
      </c>
      <c r="P24" s="97">
        <f t="shared" si="3"/>
        <v>1.1905276331282515</v>
      </c>
      <c r="Q24" s="97">
        <f t="shared" si="4"/>
        <v>1.4458059024491865</v>
      </c>
      <c r="R24" s="97">
        <f t="shared" si="5"/>
        <v>2.6497770864170649</v>
      </c>
      <c r="S24" s="97">
        <f t="shared" si="6"/>
        <v>2.6868492277604656</v>
      </c>
      <c r="T24" s="97">
        <f t="shared" si="7"/>
        <v>3.920033729941002</v>
      </c>
      <c r="U24" s="97">
        <f t="shared" si="8"/>
        <v>4.5040543346811024</v>
      </c>
      <c r="V24" s="97">
        <f t="shared" si="9"/>
        <v>2.0167810452798518</v>
      </c>
      <c r="W24" s="97"/>
      <c r="X24" s="97">
        <f t="shared" si="10"/>
        <v>0.37905911877020382</v>
      </c>
      <c r="Y24" s="97">
        <f t="shared" ref="Y24:AG32" si="13">IF($K24&gt;0,C24/$K24*100,0)</f>
        <v>3.8686515422188683</v>
      </c>
      <c r="Z24" s="97">
        <f t="shared" si="13"/>
        <v>9.7106740392128064</v>
      </c>
      <c r="AA24" s="97">
        <f t="shared" si="13"/>
        <v>3.6538379285049238</v>
      </c>
      <c r="AB24" s="97">
        <f t="shared" si="13"/>
        <v>4.4172746096894029</v>
      </c>
      <c r="AC24" s="97">
        <f t="shared" si="13"/>
        <v>26.837033008210732</v>
      </c>
      <c r="AD24" s="97">
        <f t="shared" si="13"/>
        <v>23.556532659699059</v>
      </c>
      <c r="AE24" s="97">
        <f t="shared" si="13"/>
        <v>20.234522897464487</v>
      </c>
      <c r="AF24" s="97">
        <f t="shared" si="13"/>
        <v>7.3424141962295169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6.6349570140896791E-2</v>
      </c>
      <c r="C25" s="69">
        <f>'Basic T2'!O25</f>
        <v>3.1672918711476576</v>
      </c>
      <c r="D25" s="69">
        <f>'Basic T2'!Z25</f>
        <v>8.5482997583855376</v>
      </c>
      <c r="E25" s="69">
        <f>'Basic T2'!AK25</f>
        <v>6.8490629433836672</v>
      </c>
      <c r="F25" s="69">
        <f>'Basic T2'!AV25</f>
        <v>4.1658424862172554</v>
      </c>
      <c r="G25" s="69">
        <f>'Basic T2'!BG25</f>
        <v>22.850207919009573</v>
      </c>
      <c r="H25" s="69">
        <f>'Basic T2'!BR25</f>
        <v>14.683156789917629</v>
      </c>
      <c r="I25" s="69">
        <f>'Basic T2'!CC25</f>
        <v>2.5066536799288168</v>
      </c>
      <c r="J25" s="69">
        <f>'Basic T2'!CN25</f>
        <v>0.57188981410161588</v>
      </c>
      <c r="K25" s="309">
        <f t="shared" si="12"/>
        <v>63.408754832232653</v>
      </c>
      <c r="L25" s="97"/>
      <c r="M25" s="97">
        <f t="shared" si="0"/>
        <v>0.45247951036482009</v>
      </c>
      <c r="N25" s="97">
        <f t="shared" si="1"/>
        <v>3.0042046370510089</v>
      </c>
      <c r="O25" s="97">
        <f t="shared" si="2"/>
        <v>4.5269029473867217</v>
      </c>
      <c r="P25" s="97">
        <f t="shared" si="3"/>
        <v>12.838381037996523</v>
      </c>
      <c r="Q25" s="97">
        <f t="shared" si="4"/>
        <v>7.8441762386934926</v>
      </c>
      <c r="R25" s="97">
        <f t="shared" si="5"/>
        <v>12.979378559800864</v>
      </c>
      <c r="S25" s="97">
        <f t="shared" si="6"/>
        <v>9.6347460092042461</v>
      </c>
      <c r="T25" s="97">
        <f t="shared" si="7"/>
        <v>2.7937019713455884</v>
      </c>
      <c r="U25" s="97">
        <f t="shared" si="8"/>
        <v>2.018208382395529</v>
      </c>
      <c r="V25" s="97">
        <f t="shared" si="9"/>
        <v>7.3569343260612552</v>
      </c>
      <c r="W25" s="97"/>
      <c r="X25" s="97">
        <f t="shared" si="10"/>
        <v>0.10463786951256963</v>
      </c>
      <c r="Y25" s="97">
        <f t="shared" si="13"/>
        <v>4.995038744299114</v>
      </c>
      <c r="Z25" s="97">
        <f t="shared" si="13"/>
        <v>13.481261035645142</v>
      </c>
      <c r="AA25" s="97">
        <f t="shared" si="13"/>
        <v>10.801446837278176</v>
      </c>
      <c r="AB25" s="97">
        <f t="shared" si="13"/>
        <v>6.5698222544178204</v>
      </c>
      <c r="AC25" s="97">
        <f t="shared" si="13"/>
        <v>36.036361192499086</v>
      </c>
      <c r="AD25" s="97">
        <f t="shared" si="13"/>
        <v>23.156355662189601</v>
      </c>
      <c r="AE25" s="97">
        <f t="shared" si="13"/>
        <v>3.953166540741794</v>
      </c>
      <c r="AF25" s="97">
        <f t="shared" si="13"/>
        <v>0.9019098634166941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4.1469336253837301E-2</v>
      </c>
      <c r="C26" s="69">
        <f>'Basic T2'!O26</f>
        <v>0.58237540220853823</v>
      </c>
      <c r="D26" s="69">
        <f>'Basic T2'!Z26</f>
        <v>2.6169203559022272</v>
      </c>
      <c r="E26" s="69">
        <f>'Basic T2'!AK26</f>
        <v>1.628321377962598</v>
      </c>
      <c r="F26" s="69">
        <f>'Basic T2'!AV26</f>
        <v>2.1444021757765648</v>
      </c>
      <c r="G26" s="69">
        <f>'Basic T2'!BG26</f>
        <v>5.851156057941524</v>
      </c>
      <c r="H26" s="69">
        <f>'Basic T2'!BR26</f>
        <v>5.1320687266154819</v>
      </c>
      <c r="I26" s="69">
        <f>'Basic T2'!CC26</f>
        <v>2.9363111266026971</v>
      </c>
      <c r="J26" s="69">
        <f>'Basic T2'!CN26</f>
        <v>0.95473780075933401</v>
      </c>
      <c r="K26" s="309">
        <f t="shared" si="12"/>
        <v>21.887762360022801</v>
      </c>
      <c r="L26" s="97"/>
      <c r="M26" s="97">
        <f t="shared" si="0"/>
        <v>0.28280552418718002</v>
      </c>
      <c r="N26" s="97">
        <f t="shared" si="1"/>
        <v>0.55238827206202001</v>
      </c>
      <c r="O26" s="97">
        <f t="shared" si="2"/>
        <v>1.38583634255328</v>
      </c>
      <c r="P26" s="97">
        <f t="shared" si="3"/>
        <v>3.0522438580877771</v>
      </c>
      <c r="Q26" s="97">
        <f t="shared" si="4"/>
        <v>4.037855163530998</v>
      </c>
      <c r="R26" s="97">
        <f t="shared" si="5"/>
        <v>3.323574549416481</v>
      </c>
      <c r="S26" s="97">
        <f t="shared" si="6"/>
        <v>3.3675441453212058</v>
      </c>
      <c r="T26" s="97">
        <f t="shared" si="7"/>
        <v>3.2725614425950109</v>
      </c>
      <c r="U26" s="97">
        <f t="shared" si="8"/>
        <v>3.3692851052248112</v>
      </c>
      <c r="V26" s="97">
        <f t="shared" si="9"/>
        <v>2.5395046891106632</v>
      </c>
      <c r="W26" s="97"/>
      <c r="X26" s="97">
        <f t="shared" si="10"/>
        <v>0.1894635713405749</v>
      </c>
      <c r="Y26" s="97">
        <f t="shared" si="13"/>
        <v>2.6607352210302944</v>
      </c>
      <c r="Z26" s="97">
        <f t="shared" si="13"/>
        <v>11.95608903668443</v>
      </c>
      <c r="AA26" s="97">
        <f t="shared" si="13"/>
        <v>7.4394145512867382</v>
      </c>
      <c r="AB26" s="97">
        <f t="shared" si="13"/>
        <v>9.7972654330953315</v>
      </c>
      <c r="AC26" s="97">
        <f t="shared" si="13"/>
        <v>26.732545619320351</v>
      </c>
      <c r="AD26" s="97">
        <f t="shared" si="13"/>
        <v>23.447205987529443</v>
      </c>
      <c r="AE26" s="97">
        <f t="shared" si="13"/>
        <v>13.415309789573385</v>
      </c>
      <c r="AF26" s="97">
        <f t="shared" si="13"/>
        <v>4.3619707901394609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2.2727850263855082E-3</v>
      </c>
      <c r="C27" s="69">
        <f>'Basic T2'!O27</f>
        <v>5.2350719822927633E-2</v>
      </c>
      <c r="D27" s="69">
        <f>'Basic T2'!Z27</f>
        <v>0.20639250022631275</v>
      </c>
      <c r="E27" s="69">
        <f>'Basic T2'!AK27</f>
        <v>6.1634510782153741E-2</v>
      </c>
      <c r="F27" s="69">
        <f>'Basic T2'!AV27</f>
        <v>5.4861255846002953E-2</v>
      </c>
      <c r="G27" s="69">
        <f>'Basic T2'!BG27</f>
        <v>0.18373271262407873</v>
      </c>
      <c r="H27" s="69">
        <f>'Basic T2'!BR27</f>
        <v>0.23960446264038732</v>
      </c>
      <c r="I27" s="69">
        <f>'Basic T2'!CC27</f>
        <v>0.18539763453834754</v>
      </c>
      <c r="J27" s="69">
        <f>'Basic T2'!CN27</f>
        <v>5.1455469925481105E-2</v>
      </c>
      <c r="K27" s="309">
        <f t="shared" si="12"/>
        <v>1.0377020514320774</v>
      </c>
      <c r="L27" s="97"/>
      <c r="M27" s="97">
        <f t="shared" si="0"/>
        <v>1.5499552653009993E-2</v>
      </c>
      <c r="N27" s="97">
        <f t="shared" si="1"/>
        <v>4.9655125464648217E-2</v>
      </c>
      <c r="O27" s="97">
        <f t="shared" si="2"/>
        <v>0.10929878970101403</v>
      </c>
      <c r="P27" s="97">
        <f t="shared" si="3"/>
        <v>0.11553220360986673</v>
      </c>
      <c r="Q27" s="97">
        <f t="shared" si="4"/>
        <v>0.10330235983618941</v>
      </c>
      <c r="R27" s="97">
        <f t="shared" si="5"/>
        <v>0.10436388322677397</v>
      </c>
      <c r="S27" s="97">
        <f t="shared" si="6"/>
        <v>0.15722287606417026</v>
      </c>
      <c r="T27" s="97">
        <f t="shared" si="7"/>
        <v>0.20662835925036879</v>
      </c>
      <c r="U27" s="97">
        <f t="shared" si="8"/>
        <v>0.18158718368999466</v>
      </c>
      <c r="V27" s="97">
        <f t="shared" si="9"/>
        <v>0.12039829298972569</v>
      </c>
      <c r="W27" s="97"/>
      <c r="X27" s="97">
        <f t="shared" si="10"/>
        <v>0.2190209630258472</v>
      </c>
      <c r="Y27" s="97">
        <f t="shared" si="13"/>
        <v>5.0448700328462479</v>
      </c>
      <c r="Z27" s="97">
        <f t="shared" si="13"/>
        <v>19.889379609636642</v>
      </c>
      <c r="AA27" s="97">
        <f t="shared" si="13"/>
        <v>5.9395190264002302</v>
      </c>
      <c r="AB27" s="97">
        <f t="shared" si="13"/>
        <v>5.2868022926515224</v>
      </c>
      <c r="AC27" s="97">
        <f t="shared" si="13"/>
        <v>17.705728958569463</v>
      </c>
      <c r="AD27" s="97">
        <f t="shared" si="13"/>
        <v>23.089909315465064</v>
      </c>
      <c r="AE27" s="97">
        <f t="shared" si="13"/>
        <v>17.866172113902071</v>
      </c>
      <c r="AF27" s="97">
        <f t="shared" si="13"/>
        <v>4.9585976875028965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0.13463012078221814</v>
      </c>
      <c r="C28" s="69">
        <f>'Basic T2'!O28</f>
        <v>2.2254918787862876</v>
      </c>
      <c r="D28" s="69">
        <f>'Basic T2'!Z28</f>
        <v>7.6330065450408302</v>
      </c>
      <c r="E28" s="69">
        <f>'Basic T2'!AK28</f>
        <v>2.3618595283799411</v>
      </c>
      <c r="F28" s="69">
        <f>'Basic T2'!AV28</f>
        <v>1.9676126821540487</v>
      </c>
      <c r="G28" s="69">
        <f>'Basic T2'!BG28</f>
        <v>14.372091121800519</v>
      </c>
      <c r="H28" s="69">
        <f>'Basic T2'!BR28</f>
        <v>11.94290181655567</v>
      </c>
      <c r="I28" s="69">
        <f>'Basic T2'!CC28</f>
        <v>7.6384201752292045</v>
      </c>
      <c r="J28" s="69">
        <f>'Basic T2'!CN28</f>
        <v>2.7004864834748874</v>
      </c>
      <c r="K28" s="309">
        <f t="shared" si="12"/>
        <v>50.976500352203615</v>
      </c>
      <c r="L28" s="97"/>
      <c r="M28" s="97">
        <f t="shared" si="0"/>
        <v>0.91812759302785873</v>
      </c>
      <c r="N28" s="97">
        <f t="shared" si="1"/>
        <v>2.1108989300523597</v>
      </c>
      <c r="O28" s="97">
        <f t="shared" si="2"/>
        <v>4.0421932785255343</v>
      </c>
      <c r="P28" s="97">
        <f t="shared" si="3"/>
        <v>4.4272410451208586</v>
      </c>
      <c r="Q28" s="97">
        <f t="shared" si="4"/>
        <v>3.7049650099276068</v>
      </c>
      <c r="R28" s="97">
        <f t="shared" si="5"/>
        <v>8.1636373737595065</v>
      </c>
      <c r="S28" s="97">
        <f t="shared" si="6"/>
        <v>7.8366544239580644</v>
      </c>
      <c r="T28" s="97">
        <f t="shared" si="7"/>
        <v>8.5131303428041711</v>
      </c>
      <c r="U28" s="97">
        <f t="shared" si="8"/>
        <v>9.5300603772013286</v>
      </c>
      <c r="V28" s="97">
        <f t="shared" si="9"/>
        <v>5.9144950292094451</v>
      </c>
      <c r="W28" s="97"/>
      <c r="X28" s="97">
        <f t="shared" si="10"/>
        <v>0.26410232136776796</v>
      </c>
      <c r="Y28" s="97">
        <f t="shared" si="13"/>
        <v>4.3657211919415015</v>
      </c>
      <c r="Z28" s="97">
        <f t="shared" si="13"/>
        <v>14.973578986990757</v>
      </c>
      <c r="AA28" s="97">
        <f t="shared" si="13"/>
        <v>4.6332320031024699</v>
      </c>
      <c r="AB28" s="97">
        <f t="shared" si="13"/>
        <v>3.8598426109276698</v>
      </c>
      <c r="AC28" s="97">
        <f t="shared" si="13"/>
        <v>28.19356178337425</v>
      </c>
      <c r="AD28" s="97">
        <f t="shared" si="13"/>
        <v>23.428249750454675</v>
      </c>
      <c r="AE28" s="97">
        <f t="shared" si="13"/>
        <v>14.98419884153348</v>
      </c>
      <c r="AF28" s="97">
        <f t="shared" si="13"/>
        <v>5.2975125103074099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5.7796378088379861E-2</v>
      </c>
      <c r="C29" s="69">
        <f>'Basic T2'!O29</f>
        <v>0.66708741596927812</v>
      </c>
      <c r="D29" s="69">
        <f>'Basic T2'!Z29</f>
        <v>2.459947920762354</v>
      </c>
      <c r="E29" s="69">
        <f>'Basic T2'!AK29</f>
        <v>0.88530933803228917</v>
      </c>
      <c r="F29" s="69">
        <f>'Basic T2'!AV29</f>
        <v>0.87432390522587244</v>
      </c>
      <c r="G29" s="69">
        <f>'Basic T2'!BG29</f>
        <v>3.3852115691350422</v>
      </c>
      <c r="H29" s="69">
        <f>'Basic T2'!BR29</f>
        <v>3.2776813832544267</v>
      </c>
      <c r="I29" s="69">
        <f>'Basic T2'!CC29</f>
        <v>1.4204776828651411</v>
      </c>
      <c r="J29" s="69">
        <f>'Basic T2'!CN29</f>
        <v>0.50260471146963293</v>
      </c>
      <c r="K29" s="309">
        <f t="shared" si="12"/>
        <v>13.530440304802417</v>
      </c>
      <c r="L29" s="97"/>
      <c r="M29" s="97">
        <f t="shared" si="0"/>
        <v>0.3941499063634577</v>
      </c>
      <c r="N29" s="97">
        <f t="shared" si="1"/>
        <v>0.63273837394945021</v>
      </c>
      <c r="O29" s="97">
        <f t="shared" si="2"/>
        <v>1.3027088201946855</v>
      </c>
      <c r="P29" s="97">
        <f t="shared" si="3"/>
        <v>1.6594881244498889</v>
      </c>
      <c r="Q29" s="97">
        <f t="shared" si="4"/>
        <v>1.6463298420392594</v>
      </c>
      <c r="R29" s="97">
        <f t="shared" si="5"/>
        <v>1.9228683877431283</v>
      </c>
      <c r="S29" s="97">
        <f t="shared" si="6"/>
        <v>2.1507382968516811</v>
      </c>
      <c r="T29" s="97">
        <f t="shared" si="7"/>
        <v>1.5831430303469169</v>
      </c>
      <c r="U29" s="97">
        <f t="shared" si="8"/>
        <v>1.7737001371723391</v>
      </c>
      <c r="V29" s="97">
        <f t="shared" si="9"/>
        <v>1.569855156255537</v>
      </c>
      <c r="W29" s="97"/>
      <c r="X29" s="97">
        <f>IF($K29&gt;0,B29/$K29*100,0)</f>
        <v>0.42715814701067745</v>
      </c>
      <c r="Y29" s="97">
        <f t="shared" si="13"/>
        <v>4.9302713063410506</v>
      </c>
      <c r="Z29" s="97">
        <f t="shared" si="13"/>
        <v>18.180841608600382</v>
      </c>
      <c r="AA29" s="97">
        <f t="shared" si="13"/>
        <v>6.5430933368669644</v>
      </c>
      <c r="AB29" s="97">
        <f t="shared" si="13"/>
        <v>6.4619028319096534</v>
      </c>
      <c r="AC29" s="97">
        <f t="shared" si="13"/>
        <v>25.019226964354697</v>
      </c>
      <c r="AD29" s="97">
        <f t="shared" si="13"/>
        <v>24.224499051158485</v>
      </c>
      <c r="AE29" s="97">
        <f t="shared" si="13"/>
        <v>10.498384759592524</v>
      </c>
      <c r="AF29" s="97">
        <f t="shared" si="13"/>
        <v>3.7146219941655652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3.4041861332660218E-2</v>
      </c>
      <c r="C30" s="69">
        <f>'Basic T2'!O30</f>
        <v>0.21766322125430235</v>
      </c>
      <c r="D30" s="69">
        <f>'Basic T2'!Z30</f>
        <v>0.48399857529903767</v>
      </c>
      <c r="E30" s="69">
        <f>'Basic T2'!AK30</f>
        <v>0.25123417779600421</v>
      </c>
      <c r="F30" s="69">
        <f>'Basic T2'!AV30</f>
        <v>0.56285106602766632</v>
      </c>
      <c r="G30" s="69">
        <f>'Basic T2'!BG30</f>
        <v>2.9525394323440159</v>
      </c>
      <c r="H30" s="69">
        <f>'Basic T2'!BR30</f>
        <v>3.4692677189643391</v>
      </c>
      <c r="I30" s="69">
        <f>'Basic T2'!CC30</f>
        <v>2.5241046462184906</v>
      </c>
      <c r="J30" s="69">
        <f>'Basic T2'!CN30</f>
        <v>0.88919724609884288</v>
      </c>
      <c r="K30" s="309">
        <f t="shared" si="12"/>
        <v>11.384897945335357</v>
      </c>
      <c r="L30" s="97"/>
      <c r="M30" s="97">
        <f t="shared" si="0"/>
        <v>0.23215289435936959</v>
      </c>
      <c r="N30" s="97">
        <f t="shared" si="1"/>
        <v>0.20645551000978463</v>
      </c>
      <c r="O30" s="97">
        <f t="shared" si="2"/>
        <v>0.25630998432207419</v>
      </c>
      <c r="P30" s="97">
        <f t="shared" si="3"/>
        <v>0.47093159034677989</v>
      </c>
      <c r="Q30" s="97">
        <f t="shared" si="4"/>
        <v>1.0598343486737554</v>
      </c>
      <c r="R30" s="97">
        <f t="shared" si="5"/>
        <v>1.6771018951320587</v>
      </c>
      <c r="S30" s="97">
        <f t="shared" si="6"/>
        <v>2.2764527947494795</v>
      </c>
      <c r="T30" s="97">
        <f t="shared" si="7"/>
        <v>2.8131513270007868</v>
      </c>
      <c r="U30" s="97">
        <f t="shared" si="8"/>
        <v>3.1379914302177707</v>
      </c>
      <c r="V30" s="97">
        <f t="shared" si="9"/>
        <v>1.3209208525597032</v>
      </c>
      <c r="W30" s="97"/>
      <c r="X30" s="97">
        <f t="shared" si="10"/>
        <v>0.29900892828475389</v>
      </c>
      <c r="Y30" s="97">
        <f t="shared" si="13"/>
        <v>1.9118592217463286</v>
      </c>
      <c r="Z30" s="97">
        <f t="shared" si="13"/>
        <v>4.2512333235041648</v>
      </c>
      <c r="AA30" s="97">
        <f t="shared" si="13"/>
        <v>2.2067319268236423</v>
      </c>
      <c r="AB30" s="97">
        <f t="shared" si="13"/>
        <v>4.9438393627259414</v>
      </c>
      <c r="AC30" s="97">
        <f t="shared" si="13"/>
        <v>25.93382432166409</v>
      </c>
      <c r="AD30" s="97">
        <f t="shared" si="13"/>
        <v>30.472541217515037</v>
      </c>
      <c r="AE30" s="97">
        <f t="shared" si="13"/>
        <v>22.170639195344492</v>
      </c>
      <c r="AF30" s="97">
        <f t="shared" si="13"/>
        <v>7.8103225023915703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8.5959809965759928E-2</v>
      </c>
      <c r="C31" s="69">
        <f>'Basic T2'!O31</f>
        <v>0.67433748524931325</v>
      </c>
      <c r="D31" s="69">
        <f>'Basic T2'!Z31</f>
        <v>1.7309758369102115</v>
      </c>
      <c r="E31" s="69">
        <f>'Basic T2'!AK31</f>
        <v>0.74956629898048233</v>
      </c>
      <c r="F31" s="69">
        <f>'Basic T2'!AV31</f>
        <v>1.2784865497243496</v>
      </c>
      <c r="G31" s="69">
        <f>'Basic T2'!BG31</f>
        <v>5.848871240218517</v>
      </c>
      <c r="H31" s="69">
        <f>'Basic T2'!BR31</f>
        <v>7.6036737337079447</v>
      </c>
      <c r="I31" s="69">
        <f>'Basic T2'!CC31</f>
        <v>6.015264483672877</v>
      </c>
      <c r="J31" s="69">
        <f>'Basic T2'!CN31</f>
        <v>2.6157322546469426</v>
      </c>
      <c r="K31" s="309">
        <f t="shared" si="12"/>
        <v>26.602867693076394</v>
      </c>
      <c r="L31" s="97"/>
      <c r="M31" s="97">
        <f t="shared" si="0"/>
        <v>0.58621408762354232</v>
      </c>
      <c r="N31" s="97">
        <f t="shared" si="1"/>
        <v>0.63961512943524335</v>
      </c>
      <c r="O31" s="97">
        <f t="shared" si="2"/>
        <v>0.91666879256044731</v>
      </c>
      <c r="P31" s="97">
        <f t="shared" si="3"/>
        <v>1.4050415128464369</v>
      </c>
      <c r="Q31" s="97">
        <f t="shared" si="4"/>
        <v>2.4073578989164779</v>
      </c>
      <c r="R31" s="97">
        <f t="shared" si="5"/>
        <v>3.3222767269077256</v>
      </c>
      <c r="S31" s="97">
        <f t="shared" si="6"/>
        <v>4.9893538705136127</v>
      </c>
      <c r="T31" s="97">
        <f t="shared" si="7"/>
        <v>6.7040997249684846</v>
      </c>
      <c r="U31" s="97">
        <f t="shared" si="8"/>
        <v>9.230961336011493</v>
      </c>
      <c r="V31" s="97">
        <f t="shared" si="9"/>
        <v>3.0865698438754294</v>
      </c>
      <c r="W31" s="97"/>
      <c r="X31" s="97">
        <f t="shared" si="10"/>
        <v>0.32312234514526283</v>
      </c>
      <c r="Y31" s="97">
        <f t="shared" si="13"/>
        <v>2.5348300530202419</v>
      </c>
      <c r="Z31" s="97">
        <f t="shared" si="13"/>
        <v>6.5067264810729846</v>
      </c>
      <c r="AA31" s="97">
        <f t="shared" si="13"/>
        <v>2.8176146557897699</v>
      </c>
      <c r="AB31" s="97">
        <f t="shared" si="13"/>
        <v>4.8058223063564149</v>
      </c>
      <c r="AC31" s="97">
        <f t="shared" si="13"/>
        <v>21.985867492551307</v>
      </c>
      <c r="AD31" s="97">
        <f t="shared" si="13"/>
        <v>28.582158214795996</v>
      </c>
      <c r="AE31" s="97">
        <f t="shared" si="13"/>
        <v>22.611338570985705</v>
      </c>
      <c r="AF31" s="97">
        <f t="shared" si="13"/>
        <v>9.8325198802823337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7.5149863517140079E-4</v>
      </c>
      <c r="C32" s="69">
        <f>'Basic T2'!O32</f>
        <v>0.12707565554316538</v>
      </c>
      <c r="D32" s="69">
        <f>'Basic T2'!Z32</f>
        <v>0.42961995185365404</v>
      </c>
      <c r="E32" s="69">
        <f>'Basic T2'!AK32</f>
        <v>0.32091067410171364</v>
      </c>
      <c r="F32" s="69">
        <f>'Basic T2'!AV32</f>
        <v>0.40813370916184727</v>
      </c>
      <c r="G32" s="69">
        <f>'Basic T2'!BG32</f>
        <v>1.7102500642726488</v>
      </c>
      <c r="H32" s="69">
        <f>'Basic T2'!BR32</f>
        <v>2.5014882132505427</v>
      </c>
      <c r="I32" s="69">
        <f>'Basic T2'!CC32</f>
        <v>2.6424739126107877</v>
      </c>
      <c r="J32" s="69">
        <f>'Basic T2'!CN32</f>
        <v>1.2148099732506459</v>
      </c>
      <c r="K32" s="309">
        <f t="shared" si="12"/>
        <v>9.3555136526801768</v>
      </c>
      <c r="L32" s="97"/>
      <c r="M32" s="97">
        <f t="shared" si="0"/>
        <v>5.1249425393427271E-3</v>
      </c>
      <c r="N32" s="97">
        <f t="shared" si="1"/>
        <v>0.1205323946039568</v>
      </c>
      <c r="O32" s="97">
        <f t="shared" si="2"/>
        <v>0.22751282492107636</v>
      </c>
      <c r="P32" s="97">
        <f t="shared" si="3"/>
        <v>0.60153827572253527</v>
      </c>
      <c r="Q32" s="97">
        <f t="shared" si="4"/>
        <v>0.7685054713924776</v>
      </c>
      <c r="R32" s="97">
        <f t="shared" si="5"/>
        <v>0.97145650029956587</v>
      </c>
      <c r="S32" s="97">
        <f t="shared" si="6"/>
        <v>1.6414183900996353</v>
      </c>
      <c r="T32" s="97">
        <f t="shared" si="7"/>
        <v>2.945075595404822</v>
      </c>
      <c r="U32" s="97">
        <f t="shared" si="8"/>
        <v>4.2870839986608091</v>
      </c>
      <c r="V32" s="97">
        <f t="shared" si="9"/>
        <v>1.0854636668302802</v>
      </c>
      <c r="W32" s="97"/>
      <c r="X32" s="97">
        <f t="shared" si="10"/>
        <v>8.0326817219288724E-3</v>
      </c>
      <c r="Y32" s="97">
        <f t="shared" si="13"/>
        <v>1.3582969386909145</v>
      </c>
      <c r="Z32" s="97">
        <f t="shared" si="13"/>
        <v>4.5921578205444247</v>
      </c>
      <c r="AA32" s="97">
        <f t="shared" si="13"/>
        <v>3.430176963183404</v>
      </c>
      <c r="AB32" s="97">
        <f t="shared" si="13"/>
        <v>4.3624938652612055</v>
      </c>
      <c r="AC32" s="97">
        <f t="shared" si="13"/>
        <v>18.280664512553994</v>
      </c>
      <c r="AD32" s="97">
        <f t="shared" si="13"/>
        <v>26.738117286953173</v>
      </c>
      <c r="AE32" s="97">
        <f t="shared" si="13"/>
        <v>28.245097070151452</v>
      </c>
      <c r="AF32" s="97">
        <f t="shared" si="13"/>
        <v>12.984962860939506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7.0348963219320618E-2</v>
      </c>
      <c r="C33" s="69">
        <f>'Basic T2'!O33</f>
        <v>2.4258872850516582</v>
      </c>
      <c r="D33" s="69">
        <f>'Basic T2'!Z33</f>
        <v>7.8573864841544232</v>
      </c>
      <c r="E33" s="69">
        <f>'Basic T2'!AK33</f>
        <v>3.9399905951456495</v>
      </c>
      <c r="F33" s="69">
        <f>'Basic T2'!AV33</f>
        <v>3.6493269878195118</v>
      </c>
      <c r="G33" s="69">
        <f>'Basic T2'!BG33</f>
        <v>16.58546643843971</v>
      </c>
      <c r="H33" s="69">
        <f>'Basic T2'!BR33</f>
        <v>23.234603674484557</v>
      </c>
      <c r="I33" s="69">
        <f>'Basic T2'!CC33</f>
        <v>18.387405494571158</v>
      </c>
      <c r="J33" s="69">
        <f>'Basic T2'!CN33</f>
        <v>6.8048842368937335</v>
      </c>
      <c r="K33" s="309">
        <f t="shared" ref="K33" si="14">SUM(B33:J33)</f>
        <v>82.955300159779711</v>
      </c>
      <c r="L33" s="97"/>
      <c r="M33" s="97">
        <f t="shared" si="0"/>
        <v>0.47975389086252024</v>
      </c>
      <c r="N33" s="97">
        <f t="shared" si="1"/>
        <v>2.3009757632707659</v>
      </c>
      <c r="O33" s="97">
        <f t="shared" si="2"/>
        <v>4.1610176338262921</v>
      </c>
      <c r="P33" s="97">
        <f t="shared" si="3"/>
        <v>7.3854045385094391</v>
      </c>
      <c r="Q33" s="97">
        <f t="shared" si="4"/>
        <v>6.8715905941681878</v>
      </c>
      <c r="R33" s="97">
        <f t="shared" si="5"/>
        <v>9.4208791560401632</v>
      </c>
      <c r="S33" s="97">
        <f t="shared" si="6"/>
        <v>15.246006579586366</v>
      </c>
      <c r="T33" s="97">
        <f t="shared" si="7"/>
        <v>20.493030764254961</v>
      </c>
      <c r="U33" s="97">
        <f t="shared" si="8"/>
        <v>24.014546280570539</v>
      </c>
      <c r="V33" s="97">
        <f t="shared" si="9"/>
        <v>9.6248017626103142</v>
      </c>
      <c r="W33" s="97"/>
      <c r="X33" s="97">
        <f t="shared" ref="X33" si="15">IF($K33&gt;0,B33/$K33*100,0)</f>
        <v>8.4803458107947163E-2</v>
      </c>
      <c r="Y33" s="97">
        <f t="shared" ref="Y33" si="16">IF($K33&gt;0,C33/$K33*100,0)</f>
        <v>2.9243306701068783</v>
      </c>
      <c r="Z33" s="97">
        <f t="shared" ref="Z33" si="17">IF($K33&gt;0,D33/$K33*100,0)</f>
        <v>9.4718317805135506</v>
      </c>
      <c r="AA33" s="97">
        <f t="shared" ref="AA33" si="18">IF($K33&gt;0,E33/$K33*100,0)</f>
        <v>4.7495344933438339</v>
      </c>
      <c r="AB33" s="97">
        <f t="shared" ref="AB33" si="19">IF($K33&gt;0,F33/$K33*100,0)</f>
        <v>4.3991486749979387</v>
      </c>
      <c r="AC33" s="97">
        <f t="shared" ref="AC33" si="20">IF($K33&gt;0,G33/$K33*100,0)</f>
        <v>19.99325709929871</v>
      </c>
      <c r="AD33" s="97">
        <f t="shared" ref="AD33" si="21">IF($K33&gt;0,H33/$K33*100,0)</f>
        <v>28.00858248928342</v>
      </c>
      <c r="AE33" s="97">
        <f t="shared" ref="AE33" si="22">IF($K33&gt;0,I33/$K33*100,0)</f>
        <v>22.165437843218321</v>
      </c>
      <c r="AF33" s="97">
        <f>IF($K33&gt;0,J33/$K33*100,0)</f>
        <v>8.2030734911294232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14.663552408682817</v>
      </c>
      <c r="C35" s="310">
        <f t="shared" ref="C35:K35" si="24">SUM(C8:C33)</f>
        <v>105.42863265988228</v>
      </c>
      <c r="D35" s="310">
        <f t="shared" si="24"/>
        <v>188.83328972891448</v>
      </c>
      <c r="E35" s="310">
        <f t="shared" si="24"/>
        <v>53.348338260978174</v>
      </c>
      <c r="F35" s="310">
        <f t="shared" si="24"/>
        <v>53.107456531485433</v>
      </c>
      <c r="G35" s="310">
        <f t="shared" si="24"/>
        <v>176.05009218068568</v>
      </c>
      <c r="H35" s="310">
        <f t="shared" si="24"/>
        <v>152.39796436658057</v>
      </c>
      <c r="I35" s="310">
        <f t="shared" si="24"/>
        <v>89.725164159922372</v>
      </c>
      <c r="J35" s="310">
        <f t="shared" si="24"/>
        <v>28.336509702868568</v>
      </c>
      <c r="K35" s="310">
        <f t="shared" si="24"/>
        <v>861.89100000000053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1.7013233005893795</v>
      </c>
      <c r="Y35" s="98">
        <f t="shared" ref="Y35:AG35" si="26">IF($K35&gt;0,C35/$K35*100,0)</f>
        <v>12.232246613537235</v>
      </c>
      <c r="Z35" s="98">
        <f t="shared" si="26"/>
        <v>21.909184540610628</v>
      </c>
      <c r="AA35" s="98">
        <f t="shared" si="26"/>
        <v>6.1896850368524721</v>
      </c>
      <c r="AB35" s="98">
        <f t="shared" si="26"/>
        <v>6.1617369866358276</v>
      </c>
      <c r="AC35" s="98">
        <f t="shared" si="26"/>
        <v>20.426027442064669</v>
      </c>
      <c r="AD35" s="98">
        <f t="shared" si="26"/>
        <v>17.681814100226184</v>
      </c>
      <c r="AE35" s="98">
        <f t="shared" si="26"/>
        <v>10.41026813830546</v>
      </c>
      <c r="AF35" s="98">
        <f t="shared" si="26"/>
        <v>3.2877138411781246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automation\Data\Results\Workbooks\LSIPs\BH_LSIP\[BH_LSIP_MainTables.Main.xlsm]Manager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automation\Data\Results\Workbooks\LSIPs\BH_LSIP\[BH_LSIP_MainTables.Main.xlsm]Manager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automation\Data\Results\Workbooks\LSIPs\BH_LSIP\[BH_LSIP_MainTables.Main.xlsm]Manager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automation\Data\Results\Workbooks\LSIPs\BH_LSIP\[BH_LSIP_MainTables.Main.xlsm]Manager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automation\Data\Results\Workbooks\LSIPs\BH_LSIP\[BH_LSIP_MainTables.Main.xlsm]Manager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automation\Data\Results\Workbooks\LSIPs\BH_LSIP\[BH_LSIP_MainTables.Main.xlsm]Manager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automation\Data\Results\Workbooks\LSIPs\BH_LSIP\[BH_LSIP_MainTables.Main.xlsm]Manager</v>
      </c>
      <c r="Y79" s="91" t="str">
        <f ca="1">CELL("filename")</f>
        <v>M:\IE\Projects\Nuffield via NFER AI and automation\Data\Results\Workbooks\LSIPs\BH_LSIP\[BH_LSIP_MainTables.Main.xlsm]Manager</v>
      </c>
      <c r="AW79" s="91" t="str">
        <f ca="1">CELL("filename")</f>
        <v>M:\IE\Projects\Nuffield via NFER AI and automation\Data\Results\Workbooks\LSIPs\BH_LSIP\[BH_LSIP_MainTables.Main.xlsm]Manager</v>
      </c>
      <c r="BU79" s="91" t="str">
        <f ca="1">CELL("filename")</f>
        <v>M:\IE\Projects\Nuffield via NFER AI and automation\Data\Results\Workbooks\LSIPs\BH_LSIP\[BH_LSIP_MainTables.Main.xlsm]Manager</v>
      </c>
      <c r="CS79" s="91" t="str">
        <f ca="1">CELL("filename")</f>
        <v>M:\IE\Projects\Nuffield via NFER AI and automation\Data\Results\Workbooks\LSIPs\BH_LSIP\[BH_LSIP_MainTables.Main.xlsm]Manager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automation\Data\Results\Workbooks\LSIPs\BH_LSIP\[BH_LSIP_MainTables.Main.xlsm]Manager</v>
      </c>
      <c r="Y96" s="91" t="str">
        <f ca="1">CELL("filename")</f>
        <v>M:\IE\Projects\Nuffield via NFER AI and automation\Data\Results\Workbooks\LSIPs\BH_LSIP\[BH_LSIP_MainTables.Main.xlsm]Manager</v>
      </c>
      <c r="AW96" s="91" t="str">
        <f ca="1">CELL("filename")</f>
        <v>M:\IE\Projects\Nuffield via NFER AI and automation\Data\Results\Workbooks\LSIPs\BH_LSIP\[BH_LSIP_MainTables.Main.xlsm]Manager</v>
      </c>
      <c r="BU96" s="91" t="str">
        <f ca="1">CELL("filename")</f>
        <v>M:\IE\Projects\Nuffield via NFER AI and automation\Data\Results\Workbooks\LSIPs\BH_LSIP\[BH_LSIP_MainTables.Main.xlsm]Manager</v>
      </c>
      <c r="CS96" s="91" t="str">
        <f ca="1">CELL("filename")</f>
        <v>M:\IE\Projects\Nuffield via NFER AI and automation\Data\Results\Workbooks\LSIPs\BH_LSIP\[BH_LSIP_MainTables.Main.xlsm]Manager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F2C701F-7313-44FC-9963-F597307EA6B8}"/>
</file>

<file path=customXml/itemProps2.xml><?xml version="1.0" encoding="utf-8"?>
<ds:datastoreItem xmlns:ds="http://schemas.openxmlformats.org/officeDocument/2006/customXml" ds:itemID="{97DF99A4-D300-4875-A77E-BB60A7E502A3}"/>
</file>

<file path=customXml/itemProps3.xml><?xml version="1.0" encoding="utf-8"?>
<ds:datastoreItem xmlns:ds="http://schemas.openxmlformats.org/officeDocument/2006/customXml" ds:itemID="{F18A4876-DE27-4404-9260-1DE6F4DCE5F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