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BU_LEP\"/>
    </mc:Choice>
  </mc:AlternateContent>
  <xr:revisionPtr revIDLastSave="0" documentId="13_ncr:1_{A9A2F387-395F-4AAB-86F8-E27D9236B7B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T30" i="109"/>
  <c r="AS30" i="109"/>
  <c r="AR30" i="109"/>
  <c r="AO30" i="109"/>
  <c r="AN30" i="109"/>
  <c r="AM30" i="109"/>
  <c r="AK30" i="109"/>
  <c r="AJ30" i="109"/>
  <c r="AI30" i="109"/>
  <c r="AH30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U30" i="109" l="1"/>
  <c r="AU29" i="109"/>
  <c r="AU34" i="109"/>
  <c r="W1" i="16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<sst xmlns="http://schemas.openxmlformats.org/spreadsheetml/2006/main" count="2354" uniqueCount="530">
  <si>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</si>
  <si>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</si>
  <si>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</si>
  <si>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</si>
  <si>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</si>
  <si>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</si>
  <si>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</si>
  <si>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</si>
  <si>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</si>
  <si>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</si>
  <si>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</si>
  <si>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</si>
  <si>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</si>
  <si>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</si>
  <si>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</si>
  <si>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</si>
  <si>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</si>
  <si>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</si>
  <si>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</si>
  <si>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</si>
  <si>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</si>
  <si>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</si>
  <si>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</si>
  <si>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</si>
  <si>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</si>
  <si>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</si>
  <si>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</si>
  <si>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</si>
  <si>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</si>
  <si>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</si>
  <si>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</si>
  <si>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</si>
  <si>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</si>
  <si>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</si>
  <si>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</si>
  <si>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</si>
  <si>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</si>
  <si>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</si>
  <si>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</si>
  <si>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</si>
  <si>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</si>
  <si>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</si>
  <si>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</si>
  <si>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</si>
  <si>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</si>
  <si>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</si>
  <si>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</si>
  <si>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</si>
  <si>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</si>
  <si>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</si>
  <si>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</si>
  <si>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</si>
  <si>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</si>
  <si>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</si>
  <si>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</si>
  <si>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</si>
  <si>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</si>
  <si>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</si>
  <si>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</si>
  <si>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</si>
  <si>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</si>
  <si>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</si>
  <si>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</si>
  <si>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</si>
  <si>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</si>
  <si>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</si>
  <si>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</si>
  <si>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</si>
  <si>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</si>
  <si>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</si>
  <si>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</si>
  <si>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</si>
  <si>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</si>
  <si>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</si>
  <si>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</si>
  <si>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</si>
  <si>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</si>
  <si>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</si>
  <si>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</si>
  <si>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</si>
  <si>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</si>
  <si>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</si>
  <si>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</si>
  <si>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</si>
  <si>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</si>
  <si>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</si>
  <si>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</si>
  <si>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</si>
  <si>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</si>
  <si>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</si>
  <si>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</si>
  <si>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</si>
  <si>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</si>
  <si>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</si>
  <si>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</si>
  <si>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</si>
  <si>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</si>
  <si>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</si>
  <si>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</si>
  <si>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</si>
  <si>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</si>
  <si>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</si>
  <si>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</si>
  <si>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</si>
  <si>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</si>
  <si>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</si>
  <si>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</si>
  <si>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</si>
  <si>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</si>
  <si>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</si>
  <si>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</si>
  <si>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</si>
  <si>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</si>
  <si>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</si>
  <si>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</si>
  <si>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</si>
  <si>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</si>
  <si>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</si>
  <si>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</si>
  <si>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</si>
  <si>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</si>
  <si>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</si>
  <si>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</si>
  <si>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</si>
  <si>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</si>
  <si>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</si>
  <si>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</si>
  <si>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</si>
  <si>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</si>
  <si>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</si>
  <si>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</si>
  <si>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</si>
  <si>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</si>
  <si>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</si>
  <si>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</si>
  <si>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</si>
  <si>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</si>
  <si>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</si>
  <si>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</si>
  <si>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</si>
  <si>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</si>
  <si>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</si>
  <si>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</si>
  <si>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</si>
  <si>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</si>
  <si>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</si>
  <si>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</si>
  <si>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</si>
  <si>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</si>
  <si>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</si>
  <si>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</si>
  <si>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</si>
  <si>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</si>
  <si>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</si>
  <si>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</si>
  <si>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</si>
  <si>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</si>
  <si>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</si>
  <si>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</si>
  <si>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</si>
  <si>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</si>
  <si>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</si>
  <si>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</si>
  <si>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</si>
  <si>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</si>
  <si>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</si>
  <si>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</si>
  <si>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</si>
  <si>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</si>
  <si>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</si>
  <si>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</si>
  <si>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</si>
  <si>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</si>
  <si>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</si>
  <si>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</si>
  <si>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</si>
  <si>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</si>
  <si>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</si>
  <si>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</si>
  <si>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</si>
  <si>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</si>
  <si>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</si>
  <si>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</si>
  <si>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</si>
  <si>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</si>
  <si>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</si>
  <si>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</si>
  <si>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</si>
  <si>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</si>
  <si>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</si>
  <si>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</si>
  <si>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</si>
  <si>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</si>
  <si>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</si>
  <si>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</si>
  <si>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</si>
  <si>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</si>
  <si>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</si>
  <si>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</si>
  <si>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</si>
  <si>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</si>
  <si>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</si>
  <si>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</si>
  <si>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</si>
  <si>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</si>
  <si>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</si>
  <si>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</si>
  <si>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</si>
  <si>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</si>
  <si>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</si>
  <si>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</si>
  <si>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</si>
  <si>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</si>
  <si>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</si>
  <si>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</si>
  <si>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</si>
  <si>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</si>
  <si>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</si>
  <si>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</si>
  <si>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</si>
  <si>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</si>
  <si>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</si>
  <si>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</si>
  <si>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</si>
  <si>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</si>
  <si>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</si>
  <si>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</si>
  <si>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</si>
  <si>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</si>
  <si>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</si>
  <si>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</si>
  <si>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</si>
  <si>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</si>
  <si>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</si>
  <si>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</si>
  <si>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</si>
  <si>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</si>
  <si>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</si>
  <si>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</si>
  <si>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</si>
  <si>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</si>
  <si>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</si>
  <si>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</si>
  <si>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</si>
  <si>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</si>
  <si>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</si>
  <si>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</si>
  <si>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</si>
  <si>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</si>
  <si>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</si>
  <si>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</si>
  <si>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</si>
  <si>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</si>
  <si>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</si>
  <si>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</si>
  <si>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</si>
  <si>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</si>
  <si>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</si>
  <si>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</si>
  <si>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</si>
  <si>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</si>
  <si>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</si>
  <si>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</si>
  <si>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</si>
  <si>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</si>
  <si>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</si>
  <si>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</si>
  <si>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</si>
  <si>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</si>
  <si>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</si>
  <si>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</si>
  <si>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</si>
  <si>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</si>
  <si>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</si>
  <si>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</si>
  <si>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</si>
  <si>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</si>
  <si>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</si>
  <si>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</si>
  <si>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</si>
  <si>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</si>
  <si>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</si>
  <si>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</si>
  <si>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</si>
  <si>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</si>
  <si>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</si>
  <si>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</si>
  <si>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</si>
  <si>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</si>
  <si>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</si>
  <si>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</si>
  <si>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</si>
  <si>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</si>
  <si>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</si>
  <si>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</si>
  <si>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</si>
  <si>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</si>
  <si>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</si>
  <si>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</si>
  <si>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</si>
  <si>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</si>
  <si>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</si>
  <si>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</si>
  <si>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</si>
  <si>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</si>
  <si>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</si>
  <si>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</si>
  <si>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</si>
  <si>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</si>
  <si>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</si>
  <si>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</si>
  <si>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</si>
  <si>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</si>
  <si>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</si>
  <si>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</si>
  <si>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</si>
  <si>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</si>
  <si>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</si>
  <si>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</si>
  <si>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</si>
  <si>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</si>
  <si>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</si>
  <si>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</si>
  <si>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</si>
  <si>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</si>
  <si>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</si>
  <si>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</si>
  <si>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</si>
  <si>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</si>
  <si>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</si>
  <si>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</si>
  <si>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</si>
  <si>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</si>
  <si>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</si>
  <si>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</si>
  <si>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</si>
  <si>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</si>
  <si>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</si>
  <si>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</si>
  <si>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</si>
  <si>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</si>
  <si>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</si>
  <si>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</si>
  <si>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</si>
  <si>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</si>
  <si>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</si>
  <si>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</si>
  <si>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</si>
  <si>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</si>
  <si>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</si>
  <si>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</si>
  <si>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</si>
  <si>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</si>
  <si>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</si>
  <si>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</si>
  <si>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</si>
  <si>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</si>
  <si>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</si>
  <si>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</si>
  <si>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</si>
  <si>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</si>
  <si>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</si>
  <si>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</si>
  <si>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</si>
  <si>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</si>
  <si>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</si>
  <si>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</si>
  <si>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</si>
  <si>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</si>
  <si>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</si>
  <si>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</si>
  <si>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</si>
  <si>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</si>
  <si>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</si>
  <si>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</si>
  <si>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</si>
  <si>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</si>
  <si>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</si>
  <si>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</si>
  <si>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</si>
  <si>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</si>
  <si>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</si>
  <si>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</si>
  <si>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</si>
  <si>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</si>
  <si>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</si>
  <si>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</si>
  <si>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</si>
  <si>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</si>
  <si>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</si>
  <si>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</si>
  <si>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</si>
  <si>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</si>
  <si>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</si>
  <si>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</si>
  <si>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</si>
  <si>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</si>
  <si>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</si>
  <si>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</si>
  <si>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</si>
  <si>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</si>
  <si>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</si>
  <si>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</si>
  <si>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</si>
  <si>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</si>
  <si>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</si>
  <si>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</si>
  <si>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</si>
  <si>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</si>
  <si>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</si>
  <si>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</si>
  <si>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</si>
  <si>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</si>
  <si>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</si>
  <si>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</si>
  <si>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</si>
  <si>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</si>
  <si>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</si>
  <si>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</si>
  <si>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</si>
  <si>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</si>
  <si>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</si>
  <si>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</si>
  <si>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</si>
  <si>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</si>
  <si>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</si>
  <si>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</si>
  <si>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</si>
  <si>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</si>
  <si>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</si>
  <si>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</si>
  <si>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</si>
  <si>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</si>
  <si>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</si>
  <si>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</si>
  <si>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</si>
  <si>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</si>
  <si>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</si>
  <si>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</si>
  <si>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</si>
  <si>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</si>
  <si>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</si>
  <si>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</si>
  <si>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</si>
  <si>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</si>
  <si>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</si>
  <si>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</si>
  <si>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</si>
  <si>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</si>
  <si>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</si>
  <si>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</si>
  <si>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</si>
  <si>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</si>
  <si>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</si>
  <si>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</si>
  <si>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</si>
  <si>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</si>
  <si>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</si>
  <si>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</si>
  <si>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</si>
  <si>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</si>
  <si>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</si>
  <si>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</si>
  <si>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</si>
  <si>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</si>
  <si>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</si>
  <si>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</si>
  <si>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</si>
  <si>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</si>
  <si>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</si>
  <si>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</si>
  <si>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</si>
  <si>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</si>
  <si>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</si>
  <si>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</si>
  <si>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</si>
  <si>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</si>
  <si>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</si>
  <si>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</si>
  <si>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</si>
  <si>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</si>
  <si>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</si>
  <si>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</si>
  <si>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</si>
  <si>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</si>
  <si>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</si>
  <si>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</si>
  <si>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</si>
  <si>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</si>
  <si>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</si>
  <si>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</si>
  <si>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</si>
  <si>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</si>
  <si>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</si>
  <si>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</si>
  <si>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</si>
  <si>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</si>
  <si>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</si>
  <si>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</si>
  <si>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</si>
  <si>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</si>
  <si>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</si>
  <si>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</si>
  <si>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</si>
  <si>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</si>
  <si>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</si>
  <si>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</si>
  <si>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</si>
  <si>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</si>
  <si>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</si>
  <si>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</si>
  <si>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</si>
  <si>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</si>
  <si>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</si>
  <si>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</si>
  <si>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</si>
  <si>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</si>
  <si>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</si>
  <si>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</si>
  <si>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</si>
  <si>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</si>
  <si>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</si>
  <si>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</si>
  <si>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</si>
  <si>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</si>
  <si>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</si>
  <si>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automation/Data/Results/Workbooks/LEPs/BU_LEP/BU_LEP_Database.Main.xlsx</t>
  </si>
  <si>
    <t>2. Buckinghamshire Thames Valley</t>
  </si>
  <si>
    <t>Buckinghamshire Thames Valley</t>
  </si>
  <si>
    <t>09 03 2023 10:15:41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</si>
</sst>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1.2431989711302105</c:v>
                </c:pt>
                <c:pt idx="2">
                  <c:v>1.5453529077899875</c:v>
                </c:pt>
                <c:pt idx="3">
                  <c:v>-0.61713489805439448</c:v>
                </c:pt>
                <c:pt idx="4">
                  <c:v>-1.0159725782565965</c:v>
                </c:pt>
                <c:pt idx="5">
                  <c:v>0.3293928455947448</c:v>
                </c:pt>
                <c:pt idx="7">
                  <c:v>-2.3195276789018449</c:v>
                </c:pt>
                <c:pt idx="8">
                  <c:v>-2.363052504588059</c:v>
                </c:pt>
                <c:pt idx="9">
                  <c:v>3.1261957385352757</c:v>
                </c:pt>
                <c:pt idx="10">
                  <c:v>-0.204232638838997</c:v>
                </c:pt>
                <c:pt idx="11">
                  <c:v>7.1813359501660123E-2</c:v>
                </c:pt>
                <c:pt idx="12">
                  <c:v>0.98297153418644978</c:v>
                </c:pt>
                <c:pt idx="13">
                  <c:v>-0.1992766623288067</c:v>
                </c:pt>
                <c:pt idx="14">
                  <c:v>-4.0133047448642101</c:v>
                </c:pt>
                <c:pt idx="15">
                  <c:v>0.10984439088022047</c:v>
                </c:pt>
                <c:pt idx="17">
                  <c:v>1.7718323468294717</c:v>
                </c:pt>
                <c:pt idx="18">
                  <c:v>-1.0869886458364841</c:v>
                </c:pt>
                <c:pt idx="19">
                  <c:v>1.5429449541575657</c:v>
                </c:pt>
                <c:pt idx="20">
                  <c:v>1.3099984054286029</c:v>
                </c:pt>
                <c:pt idx="22">
                  <c:v>7.1161200476399955</c:v>
                </c:pt>
                <c:pt idx="24">
                  <c:v>2.6320917717665315</c:v>
                </c:pt>
                <c:pt idx="25">
                  <c:v>4.8707606221552124</c:v>
                </c:pt>
                <c:pt idx="26">
                  <c:v>11.219440061215046</c:v>
                </c:pt>
                <c:pt idx="27">
                  <c:v>3.9270362294384631</c:v>
                </c:pt>
                <c:pt idx="29">
                  <c:v>0.64101589290466165</c:v>
                </c:pt>
                <c:pt idx="30">
                  <c:v>17.932790912036765</c:v>
                </c:pt>
                <c:pt idx="31">
                  <c:v>18.223684104215554</c:v>
                </c:pt>
                <c:pt idx="32">
                  <c:v>0.22913785766005557</c:v>
                </c:pt>
                <c:pt idx="33">
                  <c:v>1.5196398389671462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0.37058078759095725</c:v>
                </c:pt>
                <c:pt idx="2">
                  <c:v>0.27493641344380482</c:v>
                </c:pt>
                <c:pt idx="3">
                  <c:v>8.974118143840748E-2</c:v>
                </c:pt>
                <c:pt idx="4">
                  <c:v>8.5390080300173921E-2</c:v>
                </c:pt>
                <c:pt idx="5">
                  <c:v>0.1785398020302198</c:v>
                </c:pt>
                <c:pt idx="7">
                  <c:v>-0.34660840325559938</c:v>
                </c:pt>
                <c:pt idx="8">
                  <c:v>0.73941419052372392</c:v>
                </c:pt>
                <c:pt idx="9">
                  <c:v>0.98941420281561943</c:v>
                </c:pt>
                <c:pt idx="10">
                  <c:v>0.79460529691985915</c:v>
                </c:pt>
                <c:pt idx="11">
                  <c:v>0.78001403508447531</c:v>
                </c:pt>
                <c:pt idx="12">
                  <c:v>-0.9607683112007992</c:v>
                </c:pt>
                <c:pt idx="13">
                  <c:v>0.68683734436914001</c:v>
                </c:pt>
                <c:pt idx="14">
                  <c:v>-0.46821813360751197</c:v>
                </c:pt>
                <c:pt idx="15">
                  <c:v>0.58396361239387851</c:v>
                </c:pt>
                <c:pt idx="17">
                  <c:v>0.97302202806466287</c:v>
                </c:pt>
                <c:pt idx="18">
                  <c:v>0.28106359866733044</c:v>
                </c:pt>
                <c:pt idx="19">
                  <c:v>0.19649130781935753</c:v>
                </c:pt>
                <c:pt idx="20">
                  <c:v>0.38906302179286811</c:v>
                </c:pt>
                <c:pt idx="22">
                  <c:v>1.0003983918825732</c:v>
                </c:pt>
                <c:pt idx="24">
                  <c:v>-1.4334512610392647</c:v>
                </c:pt>
                <c:pt idx="25">
                  <c:v>-2.2089341617426483</c:v>
                </c:pt>
                <c:pt idx="26">
                  <c:v>1.5305307157514436</c:v>
                </c:pt>
                <c:pt idx="27">
                  <c:v>-1.1667256254593639</c:v>
                </c:pt>
                <c:pt idx="29">
                  <c:v>1.2046529104664527</c:v>
                </c:pt>
                <c:pt idx="30">
                  <c:v>-0.1663057100783627</c:v>
                </c:pt>
                <c:pt idx="31">
                  <c:v>-1.5275826350509725</c:v>
                </c:pt>
                <c:pt idx="32">
                  <c:v>0.40274151535348857</c:v>
                </c:pt>
                <c:pt idx="33">
                  <c:v>0.68934281311592294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1.705000000000005</c:v>
                </c:pt>
                <c:pt idx="1">
                  <c:v>2.029000000000003</c:v>
                </c:pt>
                <c:pt idx="2">
                  <c:v>2.5010000000000043</c:v>
                </c:pt>
                <c:pt idx="3">
                  <c:v>1.4220000000000041</c:v>
                </c:pt>
                <c:pt idx="4">
                  <c:v>3.2490000000000001</c:v>
                </c:pt>
                <c:pt idx="5">
                  <c:v>2.2589999999999977</c:v>
                </c:pt>
                <c:pt idx="6">
                  <c:v>2.343</c:v>
                </c:pt>
                <c:pt idx="7">
                  <c:v>2.7519999999999998</c:v>
                </c:pt>
                <c:pt idx="8">
                  <c:v>2.3589999999999942</c:v>
                </c:pt>
                <c:pt idx="9">
                  <c:v>2.8650000000000073</c:v>
                </c:pt>
                <c:pt idx="10">
                  <c:v>2.2850000000000028</c:v>
                </c:pt>
                <c:pt idx="11">
                  <c:v>2.3030000000000013</c:v>
                </c:pt>
                <c:pt idx="12">
                  <c:v>2.318999999999996</c:v>
                </c:pt>
                <c:pt idx="13">
                  <c:v>2.3450000000000033</c:v>
                </c:pt>
                <c:pt idx="14">
                  <c:v>2.3610000000000113</c:v>
                </c:pt>
                <c:pt idx="15">
                  <c:v>2.3649999999999993</c:v>
                </c:pt>
                <c:pt idx="16">
                  <c:v>2.3709999999999969</c:v>
                </c:pt>
                <c:pt idx="17">
                  <c:v>2.3770000000000047</c:v>
                </c:pt>
                <c:pt idx="18">
                  <c:v>2.3820000000000099</c:v>
                </c:pt>
                <c:pt idx="19">
                  <c:v>2.3859999999999966</c:v>
                </c:pt>
                <c:pt idx="20">
                  <c:v>2.393999999999997</c:v>
                </c:pt>
                <c:pt idx="21">
                  <c:v>2.4010000000000016</c:v>
                </c:pt>
                <c:pt idx="22">
                  <c:v>2.407999999999999</c:v>
                </c:pt>
                <c:pt idx="23">
                  <c:v>2.4149999999999952</c:v>
                </c:pt>
                <c:pt idx="24" formatCode="#,##0.00">
                  <c:v>2.4210000000000034</c:v>
                </c:pt>
                <c:pt idx="25">
                  <c:v>2.427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0.14900000000000002</c:v>
                </c:pt>
                <c:pt idx="1">
                  <c:v>0.17100000000000018</c:v>
                </c:pt>
                <c:pt idx="2">
                  <c:v>0.25600000000000023</c:v>
                </c:pt>
                <c:pt idx="3">
                  <c:v>0.3010000000000001</c:v>
                </c:pt>
                <c:pt idx="4">
                  <c:v>3.5999999999999949E-2</c:v>
                </c:pt>
                <c:pt idx="5">
                  <c:v>4.1999999999999996E-2</c:v>
                </c:pt>
                <c:pt idx="6">
                  <c:v>0.10999999999999992</c:v>
                </c:pt>
                <c:pt idx="7">
                  <c:v>0.11499999999999974</c:v>
                </c:pt>
                <c:pt idx="8">
                  <c:v>4.1999999999999926E-2</c:v>
                </c:pt>
                <c:pt idx="9">
                  <c:v>0.13899999999999982</c:v>
                </c:pt>
                <c:pt idx="10">
                  <c:v>9.7000000000000003E-2</c:v>
                </c:pt>
                <c:pt idx="11">
                  <c:v>9.3999999999999931E-2</c:v>
                </c:pt>
                <c:pt idx="12">
                  <c:v>9.400000000000007E-2</c:v>
                </c:pt>
                <c:pt idx="13">
                  <c:v>9.1000000000000067E-2</c:v>
                </c:pt>
                <c:pt idx="14">
                  <c:v>8.7999999999999814E-2</c:v>
                </c:pt>
                <c:pt idx="15">
                  <c:v>8.5999999999999882E-2</c:v>
                </c:pt>
                <c:pt idx="16">
                  <c:v>8.4999999999999923E-2</c:v>
                </c:pt>
                <c:pt idx="17">
                  <c:v>8.2999999999999949E-2</c:v>
                </c:pt>
                <c:pt idx="18">
                  <c:v>8.1999999999999795E-2</c:v>
                </c:pt>
                <c:pt idx="19">
                  <c:v>8.1000000000000141E-2</c:v>
                </c:pt>
                <c:pt idx="20">
                  <c:v>8.1000000000000169E-2</c:v>
                </c:pt>
                <c:pt idx="21">
                  <c:v>7.999999999999996E-2</c:v>
                </c:pt>
                <c:pt idx="22">
                  <c:v>7.8999999999999918E-2</c:v>
                </c:pt>
                <c:pt idx="23">
                  <c:v>7.8000000000000208E-2</c:v>
                </c:pt>
                <c:pt idx="24" formatCode="#,##0.00">
                  <c:v>7.6999999999999791E-2</c:v>
                </c:pt>
                <c:pt idx="25">
                  <c:v>7.7000000000000068E-2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0.28500000000000097</c:v>
                </c:pt>
                <c:pt idx="1">
                  <c:v>0.16799999999999973</c:v>
                </c:pt>
                <c:pt idx="2">
                  <c:v>0.16199999999999984</c:v>
                </c:pt>
                <c:pt idx="3">
                  <c:v>6.3999999999999849E-2</c:v>
                </c:pt>
                <c:pt idx="4">
                  <c:v>0.13899999999999987</c:v>
                </c:pt>
                <c:pt idx="5">
                  <c:v>0.15999999999999975</c:v>
                </c:pt>
                <c:pt idx="6">
                  <c:v>0.27400000000000047</c:v>
                </c:pt>
                <c:pt idx="7">
                  <c:v>0.41900000000000059</c:v>
                </c:pt>
                <c:pt idx="8">
                  <c:v>0.34099999999999947</c:v>
                </c:pt>
                <c:pt idx="9">
                  <c:v>0.28500000000000031</c:v>
                </c:pt>
                <c:pt idx="10">
                  <c:v>0.36499999999999921</c:v>
                </c:pt>
                <c:pt idx="11">
                  <c:v>0.36200000000000038</c:v>
                </c:pt>
                <c:pt idx="12">
                  <c:v>0.35500000000000054</c:v>
                </c:pt>
                <c:pt idx="13">
                  <c:v>0.35300000000000109</c:v>
                </c:pt>
                <c:pt idx="14">
                  <c:v>0.35299999999999959</c:v>
                </c:pt>
                <c:pt idx="15">
                  <c:v>0.35299999999999954</c:v>
                </c:pt>
                <c:pt idx="16">
                  <c:v>0.35200000000000015</c:v>
                </c:pt>
                <c:pt idx="17">
                  <c:v>0.35200000000000037</c:v>
                </c:pt>
                <c:pt idx="18">
                  <c:v>0.35199999999999992</c:v>
                </c:pt>
                <c:pt idx="19">
                  <c:v>0.35200000000000092</c:v>
                </c:pt>
                <c:pt idx="20">
                  <c:v>0.35299999999999959</c:v>
                </c:pt>
                <c:pt idx="21">
                  <c:v>0.35300000000000115</c:v>
                </c:pt>
                <c:pt idx="22">
                  <c:v>0.35399999999999987</c:v>
                </c:pt>
                <c:pt idx="23">
                  <c:v>0.35400000000000015</c:v>
                </c:pt>
                <c:pt idx="24" formatCode="#,##0.00">
                  <c:v>0.35500000000000048</c:v>
                </c:pt>
                <c:pt idx="25">
                  <c:v>0.35600000000000059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1.5620000000000029</c:v>
                </c:pt>
                <c:pt idx="1">
                  <c:v>1.8719999999999946</c:v>
                </c:pt>
                <c:pt idx="2">
                  <c:v>1.7169999999999945</c:v>
                </c:pt>
                <c:pt idx="3">
                  <c:v>2.1170000000000071</c:v>
                </c:pt>
                <c:pt idx="4">
                  <c:v>1.9349999999999965</c:v>
                </c:pt>
                <c:pt idx="5">
                  <c:v>2.0330000000000026</c:v>
                </c:pt>
                <c:pt idx="6">
                  <c:v>2.5079999999999942</c:v>
                </c:pt>
                <c:pt idx="7">
                  <c:v>1.9520000000000033</c:v>
                </c:pt>
                <c:pt idx="8">
                  <c:v>2.3650000000000011</c:v>
                </c:pt>
                <c:pt idx="9">
                  <c:v>2.2789999999999995</c:v>
                </c:pt>
                <c:pt idx="10">
                  <c:v>2.0989999999999878</c:v>
                </c:pt>
                <c:pt idx="11">
                  <c:v>2.0580000000000038</c:v>
                </c:pt>
                <c:pt idx="12">
                  <c:v>2.047000000000001</c:v>
                </c:pt>
                <c:pt idx="13">
                  <c:v>2.0889999999999986</c:v>
                </c:pt>
                <c:pt idx="14">
                  <c:v>2.1930000000000005</c:v>
                </c:pt>
                <c:pt idx="15">
                  <c:v>2.2530000000000006</c:v>
                </c:pt>
                <c:pt idx="16">
                  <c:v>2.2970000000000006</c:v>
                </c:pt>
                <c:pt idx="17">
                  <c:v>2.3319999999999905</c:v>
                </c:pt>
                <c:pt idx="18">
                  <c:v>2.3610000000000029</c:v>
                </c:pt>
                <c:pt idx="19">
                  <c:v>2.386000000000001</c:v>
                </c:pt>
                <c:pt idx="20">
                  <c:v>2.4089999999999949</c:v>
                </c:pt>
                <c:pt idx="21">
                  <c:v>2.4309999999999992</c:v>
                </c:pt>
                <c:pt idx="22">
                  <c:v>2.4519999999999946</c:v>
                </c:pt>
                <c:pt idx="23">
                  <c:v>2.4720000000000022</c:v>
                </c:pt>
                <c:pt idx="24" formatCode="#,##0.00">
                  <c:v>2.4919999999999991</c:v>
                </c:pt>
                <c:pt idx="25">
                  <c:v>2.5119999999999956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0.99500000000000122</c:v>
                </c:pt>
                <c:pt idx="1">
                  <c:v>1.6779999999999984</c:v>
                </c:pt>
                <c:pt idx="2">
                  <c:v>1.4599999999999957</c:v>
                </c:pt>
                <c:pt idx="3">
                  <c:v>1.1249999999999996</c:v>
                </c:pt>
                <c:pt idx="4">
                  <c:v>1.3680000000000001</c:v>
                </c:pt>
                <c:pt idx="5">
                  <c:v>1.3479999999999983</c:v>
                </c:pt>
                <c:pt idx="6">
                  <c:v>1.2960000000000016</c:v>
                </c:pt>
                <c:pt idx="7">
                  <c:v>1.9079999999999999</c:v>
                </c:pt>
                <c:pt idx="8">
                  <c:v>1.8729999999999993</c:v>
                </c:pt>
                <c:pt idx="9">
                  <c:v>2.3050000000000006</c:v>
                </c:pt>
                <c:pt idx="10">
                  <c:v>2.2940000000000085</c:v>
                </c:pt>
                <c:pt idx="11">
                  <c:v>2.3589999999999982</c:v>
                </c:pt>
                <c:pt idx="12">
                  <c:v>2.4340000000000019</c:v>
                </c:pt>
                <c:pt idx="13">
                  <c:v>2.4789999999999992</c:v>
                </c:pt>
                <c:pt idx="14">
                  <c:v>2.5209999999999986</c:v>
                </c:pt>
                <c:pt idx="15">
                  <c:v>2.5579999999999976</c:v>
                </c:pt>
                <c:pt idx="16">
                  <c:v>2.5889999999999982</c:v>
                </c:pt>
                <c:pt idx="17">
                  <c:v>2.6199999999999921</c:v>
                </c:pt>
                <c:pt idx="18">
                  <c:v>2.6519999999999979</c:v>
                </c:pt>
                <c:pt idx="19">
                  <c:v>2.6830000000000007</c:v>
                </c:pt>
                <c:pt idx="20">
                  <c:v>2.7170000000000001</c:v>
                </c:pt>
                <c:pt idx="21">
                  <c:v>2.751000000000007</c:v>
                </c:pt>
                <c:pt idx="22">
                  <c:v>2.7850000000000095</c:v>
                </c:pt>
                <c:pt idx="23">
                  <c:v>2.8170000000000011</c:v>
                </c:pt>
                <c:pt idx="24" formatCode="#,##0.00">
                  <c:v>2.8500000000000063</c:v>
                </c:pt>
                <c:pt idx="25">
                  <c:v>2.8809999999999922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4.3349999999999991</c:v>
                </c:pt>
                <c:pt idx="1">
                  <c:v>4.4979999999999984</c:v>
                </c:pt>
                <c:pt idx="2">
                  <c:v>4.3570000000000064</c:v>
                </c:pt>
                <c:pt idx="3">
                  <c:v>4.0469999999999979</c:v>
                </c:pt>
                <c:pt idx="4">
                  <c:v>3.6220000000000065</c:v>
                </c:pt>
                <c:pt idx="5">
                  <c:v>3.3339999999999899</c:v>
                </c:pt>
                <c:pt idx="6">
                  <c:v>4.0830000000000037</c:v>
                </c:pt>
                <c:pt idx="7">
                  <c:v>4.3610000000000015</c:v>
                </c:pt>
                <c:pt idx="8">
                  <c:v>4.2</c:v>
                </c:pt>
                <c:pt idx="9">
                  <c:v>4.4190000000000067</c:v>
                </c:pt>
                <c:pt idx="10">
                  <c:v>4.2290000000000054</c:v>
                </c:pt>
                <c:pt idx="11">
                  <c:v>4.2520000000000087</c:v>
                </c:pt>
                <c:pt idx="12">
                  <c:v>4.1659999999999995</c:v>
                </c:pt>
                <c:pt idx="13">
                  <c:v>4.1210000000000067</c:v>
                </c:pt>
                <c:pt idx="14">
                  <c:v>4.0580000000000025</c:v>
                </c:pt>
                <c:pt idx="15">
                  <c:v>3.9799999999999986</c:v>
                </c:pt>
                <c:pt idx="16">
                  <c:v>3.8759999999999928</c:v>
                </c:pt>
                <c:pt idx="17">
                  <c:v>3.7719999999999918</c:v>
                </c:pt>
                <c:pt idx="18">
                  <c:v>3.6710000000000029</c:v>
                </c:pt>
                <c:pt idx="19">
                  <c:v>3.5720000000000138</c:v>
                </c:pt>
                <c:pt idx="20">
                  <c:v>3.4780000000000055</c:v>
                </c:pt>
                <c:pt idx="21">
                  <c:v>3.3849999999999945</c:v>
                </c:pt>
                <c:pt idx="22">
                  <c:v>3.2919999999999963</c:v>
                </c:pt>
                <c:pt idx="23">
                  <c:v>3.2020000000000071</c:v>
                </c:pt>
                <c:pt idx="24" formatCode="#,##0.00">
                  <c:v>3.1129999999999955</c:v>
                </c:pt>
                <c:pt idx="25">
                  <c:v>3.0249999999999937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11.852000000000009</c:v>
                </c:pt>
                <c:pt idx="1">
                  <c:v>11.340999999999994</c:v>
                </c:pt>
                <c:pt idx="2">
                  <c:v>12.203999999999983</c:v>
                </c:pt>
                <c:pt idx="3">
                  <c:v>10.538000000000032</c:v>
                </c:pt>
                <c:pt idx="4">
                  <c:v>11.571000000000002</c:v>
                </c:pt>
                <c:pt idx="5">
                  <c:v>11.491000000000012</c:v>
                </c:pt>
                <c:pt idx="6">
                  <c:v>13.297000000000015</c:v>
                </c:pt>
                <c:pt idx="7">
                  <c:v>12.782999999999964</c:v>
                </c:pt>
                <c:pt idx="8">
                  <c:v>12.704999999999981</c:v>
                </c:pt>
                <c:pt idx="9">
                  <c:v>13.101999999999997</c:v>
                </c:pt>
                <c:pt idx="10">
                  <c:v>13.085000000000026</c:v>
                </c:pt>
                <c:pt idx="11">
                  <c:v>12.878000000000016</c:v>
                </c:pt>
                <c:pt idx="12">
                  <c:v>12.644000000000048</c:v>
                </c:pt>
                <c:pt idx="13">
                  <c:v>12.37500000000002</c:v>
                </c:pt>
                <c:pt idx="14">
                  <c:v>12.200000000000022</c:v>
                </c:pt>
                <c:pt idx="15">
                  <c:v>11.992000000000003</c:v>
                </c:pt>
                <c:pt idx="16">
                  <c:v>11.822000000000001</c:v>
                </c:pt>
                <c:pt idx="17">
                  <c:v>11.652999999999984</c:v>
                </c:pt>
                <c:pt idx="18">
                  <c:v>11.491999999999969</c:v>
                </c:pt>
                <c:pt idx="19">
                  <c:v>11.338999999999992</c:v>
                </c:pt>
                <c:pt idx="20">
                  <c:v>11.201999999999996</c:v>
                </c:pt>
                <c:pt idx="21">
                  <c:v>11.05999999999999</c:v>
                </c:pt>
                <c:pt idx="22">
                  <c:v>10.921000000000019</c:v>
                </c:pt>
                <c:pt idx="23">
                  <c:v>10.788000000000007</c:v>
                </c:pt>
                <c:pt idx="24" formatCode="#,##0.00">
                  <c:v>10.658000000000001</c:v>
                </c:pt>
                <c:pt idx="25">
                  <c:v>10.536999999999992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20.327000000000048</c:v>
                </c:pt>
                <c:pt idx="1">
                  <c:v>18.035000000000107</c:v>
                </c:pt>
                <c:pt idx="2">
                  <c:v>17.907000000000039</c:v>
                </c:pt>
                <c:pt idx="3">
                  <c:v>17.693000000000008</c:v>
                </c:pt>
                <c:pt idx="4">
                  <c:v>18.85499999999999</c:v>
                </c:pt>
                <c:pt idx="5">
                  <c:v>16.83900000000007</c:v>
                </c:pt>
                <c:pt idx="6">
                  <c:v>22.680999999999987</c:v>
                </c:pt>
                <c:pt idx="7">
                  <c:v>25.225999999999964</c:v>
                </c:pt>
                <c:pt idx="8">
                  <c:v>21.477000000000039</c:v>
                </c:pt>
                <c:pt idx="9">
                  <c:v>23.021000000000008</c:v>
                </c:pt>
                <c:pt idx="10">
                  <c:v>23.746000000000038</c:v>
                </c:pt>
                <c:pt idx="11">
                  <c:v>23.495000000000012</c:v>
                </c:pt>
                <c:pt idx="12">
                  <c:v>23.828000000000017</c:v>
                </c:pt>
                <c:pt idx="13">
                  <c:v>24.592000000000006</c:v>
                </c:pt>
                <c:pt idx="14">
                  <c:v>25.1769999999999</c:v>
                </c:pt>
                <c:pt idx="15">
                  <c:v>25.426999999999943</c:v>
                </c:pt>
                <c:pt idx="16">
                  <c:v>25.65000000000008</c:v>
                </c:pt>
                <c:pt idx="17">
                  <c:v>25.814000000000036</c:v>
                </c:pt>
                <c:pt idx="18">
                  <c:v>26.009000000000107</c:v>
                </c:pt>
                <c:pt idx="19">
                  <c:v>26.190000000000058</c:v>
                </c:pt>
                <c:pt idx="20">
                  <c:v>26.405999999999992</c:v>
                </c:pt>
                <c:pt idx="21">
                  <c:v>26.626999999999928</c:v>
                </c:pt>
                <c:pt idx="22">
                  <c:v>26.855999999999984</c:v>
                </c:pt>
                <c:pt idx="23">
                  <c:v>27.089999999999936</c:v>
                </c:pt>
                <c:pt idx="24" formatCode="#,##0.00">
                  <c:v>27.329000000000057</c:v>
                </c:pt>
                <c:pt idx="25">
                  <c:v>27.57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42.723999999999954</c:v>
                </c:pt>
                <c:pt idx="1">
                  <c:v>44.154999999999944</c:v>
                </c:pt>
                <c:pt idx="2">
                  <c:v>44.425000000000004</c:v>
                </c:pt>
                <c:pt idx="3">
                  <c:v>47.12700000000001</c:v>
                </c:pt>
                <c:pt idx="4">
                  <c:v>47.276999999999951</c:v>
                </c:pt>
                <c:pt idx="5">
                  <c:v>46.06299999999996</c:v>
                </c:pt>
                <c:pt idx="6">
                  <c:v>48.999000000000002</c:v>
                </c:pt>
                <c:pt idx="7">
                  <c:v>46.83800000000015</c:v>
                </c:pt>
                <c:pt idx="8">
                  <c:v>46.969000000000065</c:v>
                </c:pt>
                <c:pt idx="9">
                  <c:v>48.839999999999975</c:v>
                </c:pt>
                <c:pt idx="10">
                  <c:v>49.728000000000073</c:v>
                </c:pt>
                <c:pt idx="11">
                  <c:v>50.010000000000126</c:v>
                </c:pt>
                <c:pt idx="12">
                  <c:v>50.108999999999902</c:v>
                </c:pt>
                <c:pt idx="13">
                  <c:v>50.170000000000037</c:v>
                </c:pt>
                <c:pt idx="14">
                  <c:v>50.299999999999912</c:v>
                </c:pt>
                <c:pt idx="15">
                  <c:v>50.431999999999881</c:v>
                </c:pt>
                <c:pt idx="16">
                  <c:v>50.514000000000003</c:v>
                </c:pt>
                <c:pt idx="17">
                  <c:v>50.581999999999859</c:v>
                </c:pt>
                <c:pt idx="18">
                  <c:v>50.642999999999944</c:v>
                </c:pt>
                <c:pt idx="19">
                  <c:v>50.703999999999965</c:v>
                </c:pt>
                <c:pt idx="20">
                  <c:v>50.778999999999918</c:v>
                </c:pt>
                <c:pt idx="21">
                  <c:v>50.855999999999959</c:v>
                </c:pt>
                <c:pt idx="22">
                  <c:v>50.933999999999877</c:v>
                </c:pt>
                <c:pt idx="23">
                  <c:v>51.027999999999963</c:v>
                </c:pt>
                <c:pt idx="24" formatCode="#,##0.00">
                  <c:v>51.119999999999926</c:v>
                </c:pt>
                <c:pt idx="25">
                  <c:v>51.214000000000013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7.0009999999999728</c:v>
                </c:pt>
                <c:pt idx="1">
                  <c:v>7.0630000000000148</c:v>
                </c:pt>
                <c:pt idx="2">
                  <c:v>8.0550000000000193</c:v>
                </c:pt>
                <c:pt idx="3">
                  <c:v>6.4589999999999765</c:v>
                </c:pt>
                <c:pt idx="4">
                  <c:v>7.9199999999999866</c:v>
                </c:pt>
                <c:pt idx="5">
                  <c:v>7.8600000000000074</c:v>
                </c:pt>
                <c:pt idx="6">
                  <c:v>9.6909999999999901</c:v>
                </c:pt>
                <c:pt idx="7">
                  <c:v>9.8339999999999996</c:v>
                </c:pt>
                <c:pt idx="8">
                  <c:v>9.7039999999999775</c:v>
                </c:pt>
                <c:pt idx="9">
                  <c:v>8.744999999999969</c:v>
                </c:pt>
                <c:pt idx="10">
                  <c:v>7.4419999999999966</c:v>
                </c:pt>
                <c:pt idx="11">
                  <c:v>7.7059999999999853</c:v>
                </c:pt>
                <c:pt idx="12">
                  <c:v>7.6939999999999849</c:v>
                </c:pt>
                <c:pt idx="13">
                  <c:v>7.6939999999999911</c:v>
                </c:pt>
                <c:pt idx="14">
                  <c:v>7.7159999999999807</c:v>
                </c:pt>
                <c:pt idx="15">
                  <c:v>7.7299999999999969</c:v>
                </c:pt>
                <c:pt idx="16">
                  <c:v>7.733999999999984</c:v>
                </c:pt>
                <c:pt idx="17">
                  <c:v>7.7379999999999844</c:v>
                </c:pt>
                <c:pt idx="18">
                  <c:v>7.7419999999999964</c:v>
                </c:pt>
                <c:pt idx="19">
                  <c:v>7.7449999999999894</c:v>
                </c:pt>
                <c:pt idx="20">
                  <c:v>7.7500000000000062</c:v>
                </c:pt>
                <c:pt idx="21">
                  <c:v>7.7540000000000049</c:v>
                </c:pt>
                <c:pt idx="22">
                  <c:v>7.7560000000000047</c:v>
                </c:pt>
                <c:pt idx="23">
                  <c:v>7.7590000000000057</c:v>
                </c:pt>
                <c:pt idx="24" formatCode="#,##0.00">
                  <c:v>7.7600000000000078</c:v>
                </c:pt>
                <c:pt idx="25">
                  <c:v>7.7620000000000022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12.666000000000004</c:v>
                </c:pt>
                <c:pt idx="1">
                  <c:v>14.327999999999996</c:v>
                </c:pt>
                <c:pt idx="2">
                  <c:v>15.289999999999987</c:v>
                </c:pt>
                <c:pt idx="3">
                  <c:v>14.95299999999996</c:v>
                </c:pt>
                <c:pt idx="4">
                  <c:v>15.745000000000026</c:v>
                </c:pt>
                <c:pt idx="5">
                  <c:v>15.427000000000008</c:v>
                </c:pt>
                <c:pt idx="6">
                  <c:v>15.431000000000038</c:v>
                </c:pt>
                <c:pt idx="7">
                  <c:v>14.987999999999996</c:v>
                </c:pt>
                <c:pt idx="8">
                  <c:v>16.230999999999963</c:v>
                </c:pt>
                <c:pt idx="9">
                  <c:v>17.977000000000039</c:v>
                </c:pt>
                <c:pt idx="10">
                  <c:v>16.843000000000007</c:v>
                </c:pt>
                <c:pt idx="11">
                  <c:v>16.229999999999986</c:v>
                </c:pt>
                <c:pt idx="12">
                  <c:v>16.55400000000002</c:v>
                </c:pt>
                <c:pt idx="13">
                  <c:v>16.931999999999992</c:v>
                </c:pt>
                <c:pt idx="14">
                  <c:v>17.303000000000029</c:v>
                </c:pt>
                <c:pt idx="15">
                  <c:v>17.584</c:v>
                </c:pt>
                <c:pt idx="16">
                  <c:v>17.825000000000031</c:v>
                </c:pt>
                <c:pt idx="17">
                  <c:v>18.04399999999999</c:v>
                </c:pt>
                <c:pt idx="18">
                  <c:v>18.248999999999981</c:v>
                </c:pt>
                <c:pt idx="19">
                  <c:v>18.444999999999997</c:v>
                </c:pt>
                <c:pt idx="20">
                  <c:v>18.636000000000056</c:v>
                </c:pt>
                <c:pt idx="21">
                  <c:v>18.817999999999966</c:v>
                </c:pt>
                <c:pt idx="22">
                  <c:v>18.992999999999988</c:v>
                </c:pt>
                <c:pt idx="23">
                  <c:v>19.161000000000016</c:v>
                </c:pt>
                <c:pt idx="24" formatCode="#,##0.00">
                  <c:v>19.321999999999992</c:v>
                </c:pt>
                <c:pt idx="25">
                  <c:v>19.475999999999999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2.9320000000000093</c:v>
                </c:pt>
                <c:pt idx="1">
                  <c:v>2.8190000000000053</c:v>
                </c:pt>
                <c:pt idx="2">
                  <c:v>4.6840000000000073</c:v>
                </c:pt>
                <c:pt idx="3">
                  <c:v>3.0840000000000001</c:v>
                </c:pt>
                <c:pt idx="4">
                  <c:v>4.5319999999999947</c:v>
                </c:pt>
                <c:pt idx="5">
                  <c:v>5.3079999999999918</c:v>
                </c:pt>
                <c:pt idx="6">
                  <c:v>4.1559999999999961</c:v>
                </c:pt>
                <c:pt idx="7">
                  <c:v>4.7259999999999964</c:v>
                </c:pt>
                <c:pt idx="8">
                  <c:v>3.7709999999999986</c:v>
                </c:pt>
                <c:pt idx="9">
                  <c:v>3.8290000000000095</c:v>
                </c:pt>
                <c:pt idx="10">
                  <c:v>4.3249999999999966</c:v>
                </c:pt>
                <c:pt idx="11">
                  <c:v>4.2399999999999896</c:v>
                </c:pt>
                <c:pt idx="12">
                  <c:v>4.2090000000000041</c:v>
                </c:pt>
                <c:pt idx="13">
                  <c:v>4.1740000000000057</c:v>
                </c:pt>
                <c:pt idx="14">
                  <c:v>4.1490000000000071</c:v>
                </c:pt>
                <c:pt idx="15">
                  <c:v>4.1440000000000001</c:v>
                </c:pt>
                <c:pt idx="16">
                  <c:v>4.1330000000000044</c:v>
                </c:pt>
                <c:pt idx="17">
                  <c:v>4.1219999999999972</c:v>
                </c:pt>
                <c:pt idx="18">
                  <c:v>4.1120000000000037</c:v>
                </c:pt>
                <c:pt idx="19">
                  <c:v>4.1010000000000035</c:v>
                </c:pt>
                <c:pt idx="20">
                  <c:v>4.0890000000000031</c:v>
                </c:pt>
                <c:pt idx="21">
                  <c:v>4.0770000000000053</c:v>
                </c:pt>
                <c:pt idx="22">
                  <c:v>4.0660000000000078</c:v>
                </c:pt>
                <c:pt idx="23">
                  <c:v>4.0539999999999941</c:v>
                </c:pt>
                <c:pt idx="24" formatCode="#,##0.00">
                  <c:v>4.0429999999999957</c:v>
                </c:pt>
                <c:pt idx="25">
                  <c:v>4.0310000000000041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9.4719999999999622</c:v>
                </c:pt>
                <c:pt idx="1">
                  <c:v>11.03500000000003</c:v>
                </c:pt>
                <c:pt idx="2">
                  <c:v>9.884000000000011</c:v>
                </c:pt>
                <c:pt idx="3">
                  <c:v>11.080000000000002</c:v>
                </c:pt>
                <c:pt idx="4">
                  <c:v>11.496999999999993</c:v>
                </c:pt>
                <c:pt idx="5">
                  <c:v>12.797000000000002</c:v>
                </c:pt>
                <c:pt idx="6">
                  <c:v>14.689999999999994</c:v>
                </c:pt>
                <c:pt idx="7">
                  <c:v>13.347999999999987</c:v>
                </c:pt>
                <c:pt idx="8">
                  <c:v>12.491000000000014</c:v>
                </c:pt>
                <c:pt idx="9">
                  <c:v>12.528000000000008</c:v>
                </c:pt>
                <c:pt idx="10">
                  <c:v>12.670000000000019</c:v>
                </c:pt>
                <c:pt idx="11">
                  <c:v>12.869999999999971</c:v>
                </c:pt>
                <c:pt idx="12">
                  <c:v>12.946000000000007</c:v>
                </c:pt>
                <c:pt idx="13">
                  <c:v>13.096000000000039</c:v>
                </c:pt>
                <c:pt idx="14">
                  <c:v>13.212999999999994</c:v>
                </c:pt>
                <c:pt idx="15">
                  <c:v>13.308000000000002</c:v>
                </c:pt>
                <c:pt idx="16">
                  <c:v>13.397</c:v>
                </c:pt>
                <c:pt idx="17">
                  <c:v>13.47500000000001</c:v>
                </c:pt>
                <c:pt idx="18">
                  <c:v>13.548000000000002</c:v>
                </c:pt>
                <c:pt idx="19">
                  <c:v>13.620999999999952</c:v>
                </c:pt>
                <c:pt idx="20">
                  <c:v>13.696999999999978</c:v>
                </c:pt>
                <c:pt idx="21">
                  <c:v>13.771000000000004</c:v>
                </c:pt>
                <c:pt idx="22">
                  <c:v>13.84299999999998</c:v>
                </c:pt>
                <c:pt idx="23">
                  <c:v>13.913000000000007</c:v>
                </c:pt>
                <c:pt idx="24" formatCode="#,##0.00">
                  <c:v>13.978000000000014</c:v>
                </c:pt>
                <c:pt idx="25">
                  <c:v>14.039999999999997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6.2830000000000004</c:v>
                </c:pt>
                <c:pt idx="1">
                  <c:v>4.9300000000000015</c:v>
                </c:pt>
                <c:pt idx="2">
                  <c:v>5.1260000000000012</c:v>
                </c:pt>
                <c:pt idx="3">
                  <c:v>5.7589999999999986</c:v>
                </c:pt>
                <c:pt idx="4">
                  <c:v>5.2730000000000006</c:v>
                </c:pt>
                <c:pt idx="5">
                  <c:v>5.2270000000000083</c:v>
                </c:pt>
                <c:pt idx="6">
                  <c:v>5.3529999999999944</c:v>
                </c:pt>
                <c:pt idx="7">
                  <c:v>4.867</c:v>
                </c:pt>
                <c:pt idx="8">
                  <c:v>5.225000000000005</c:v>
                </c:pt>
                <c:pt idx="9">
                  <c:v>5.4490000000000052</c:v>
                </c:pt>
                <c:pt idx="10">
                  <c:v>5.488999999999999</c:v>
                </c:pt>
                <c:pt idx="11">
                  <c:v>5.5459999999999958</c:v>
                </c:pt>
                <c:pt idx="12">
                  <c:v>5.4850000000000021</c:v>
                </c:pt>
                <c:pt idx="13">
                  <c:v>5.4129999999999976</c:v>
                </c:pt>
                <c:pt idx="14">
                  <c:v>5.3379999999999992</c:v>
                </c:pt>
                <c:pt idx="15">
                  <c:v>5.2799999999999958</c:v>
                </c:pt>
                <c:pt idx="16">
                  <c:v>5.2270000000000039</c:v>
                </c:pt>
                <c:pt idx="17">
                  <c:v>5.1749999999999998</c:v>
                </c:pt>
                <c:pt idx="18">
                  <c:v>5.1220000000000008</c:v>
                </c:pt>
                <c:pt idx="19">
                  <c:v>5.0700000000000065</c:v>
                </c:pt>
                <c:pt idx="20">
                  <c:v>5.0170000000000039</c:v>
                </c:pt>
                <c:pt idx="21">
                  <c:v>4.9630000000000019</c:v>
                </c:pt>
                <c:pt idx="22">
                  <c:v>4.9089999999999927</c:v>
                </c:pt>
                <c:pt idx="23">
                  <c:v>4.8559999999999999</c:v>
                </c:pt>
                <c:pt idx="24" formatCode="#,##0.00">
                  <c:v>4.8020000000000032</c:v>
                </c:pt>
                <c:pt idx="25">
                  <c:v>4.748999999999997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4.547000000000005</c:v>
                </c:pt>
                <c:pt idx="1">
                  <c:v>5.0360000000000227</c:v>
                </c:pt>
                <c:pt idx="2">
                  <c:v>5.1790000000000047</c:v>
                </c:pt>
                <c:pt idx="3">
                  <c:v>5.1920000000000126</c:v>
                </c:pt>
                <c:pt idx="4">
                  <c:v>5.313000000000013</c:v>
                </c:pt>
                <c:pt idx="5">
                  <c:v>5.5620000000000003</c:v>
                </c:pt>
                <c:pt idx="6">
                  <c:v>6.0219999999999896</c:v>
                </c:pt>
                <c:pt idx="7">
                  <c:v>5.4009999999999883</c:v>
                </c:pt>
                <c:pt idx="8">
                  <c:v>4.5290000000000017</c:v>
                </c:pt>
                <c:pt idx="9">
                  <c:v>4.589000000000004</c:v>
                </c:pt>
                <c:pt idx="10">
                  <c:v>5.5819999999999848</c:v>
                </c:pt>
                <c:pt idx="11">
                  <c:v>5.5480000000000027</c:v>
                </c:pt>
                <c:pt idx="12">
                  <c:v>5.5040000000000022</c:v>
                </c:pt>
                <c:pt idx="13">
                  <c:v>5.4969999999999946</c:v>
                </c:pt>
                <c:pt idx="14">
                  <c:v>5.5350000000000126</c:v>
                </c:pt>
                <c:pt idx="15">
                  <c:v>5.575999999999997</c:v>
                </c:pt>
                <c:pt idx="16">
                  <c:v>5.6319999999999988</c:v>
                </c:pt>
                <c:pt idx="17">
                  <c:v>5.6969999999999983</c:v>
                </c:pt>
                <c:pt idx="18">
                  <c:v>5.7660000000000045</c:v>
                </c:pt>
                <c:pt idx="19">
                  <c:v>5.8369999999999971</c:v>
                </c:pt>
                <c:pt idx="20">
                  <c:v>5.9089999999999989</c:v>
                </c:pt>
                <c:pt idx="21">
                  <c:v>5.982000000000002</c:v>
                </c:pt>
                <c:pt idx="22">
                  <c:v>6.0549999999999908</c:v>
                </c:pt>
                <c:pt idx="23">
                  <c:v>6.1279999999999895</c:v>
                </c:pt>
                <c:pt idx="24" formatCode="#,##0.00">
                  <c:v>6.200000000000002</c:v>
                </c:pt>
                <c:pt idx="25">
                  <c:v>6.2720000000000002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26.328999999999944</c:v>
                </c:pt>
                <c:pt idx="1">
                  <c:v>25.911000000000012</c:v>
                </c:pt>
                <c:pt idx="2">
                  <c:v>26.970000000000024</c:v>
                </c:pt>
                <c:pt idx="3">
                  <c:v>25.368999999999978</c:v>
                </c:pt>
                <c:pt idx="4">
                  <c:v>28.110999999999962</c:v>
                </c:pt>
                <c:pt idx="5">
                  <c:v>26.351999999999954</c:v>
                </c:pt>
                <c:pt idx="6">
                  <c:v>29.746999999999947</c:v>
                </c:pt>
                <c:pt idx="7">
                  <c:v>25.812999999999992</c:v>
                </c:pt>
                <c:pt idx="8">
                  <c:v>27.505000000000006</c:v>
                </c:pt>
                <c:pt idx="9">
                  <c:v>28.09999999999993</c:v>
                </c:pt>
                <c:pt idx="10">
                  <c:v>26.083999999999978</c:v>
                </c:pt>
                <c:pt idx="11">
                  <c:v>26.589999999999975</c:v>
                </c:pt>
                <c:pt idx="12">
                  <c:v>26.784999999999986</c:v>
                </c:pt>
                <c:pt idx="13">
                  <c:v>27.013000000000044</c:v>
                </c:pt>
                <c:pt idx="14">
                  <c:v>27.248999999999963</c:v>
                </c:pt>
                <c:pt idx="15">
                  <c:v>27.438999999999968</c:v>
                </c:pt>
                <c:pt idx="16">
                  <c:v>27.615999999999968</c:v>
                </c:pt>
                <c:pt idx="17">
                  <c:v>27.79900000000006</c:v>
                </c:pt>
                <c:pt idx="18">
                  <c:v>27.988000000000021</c:v>
                </c:pt>
                <c:pt idx="19">
                  <c:v>28.182000000000059</c:v>
                </c:pt>
                <c:pt idx="20">
                  <c:v>28.384000000000032</c:v>
                </c:pt>
                <c:pt idx="21">
                  <c:v>28.581000000000049</c:v>
                </c:pt>
                <c:pt idx="22">
                  <c:v>28.778999999999964</c:v>
                </c:pt>
                <c:pt idx="23">
                  <c:v>28.976999999999968</c:v>
                </c:pt>
                <c:pt idx="24" formatCode="#,##0.00">
                  <c:v>29.174000000000063</c:v>
                </c:pt>
                <c:pt idx="25">
                  <c:v>29.371999999999979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16.070999999999998</c:v>
                </c:pt>
                <c:pt idx="1">
                  <c:v>18.632000000000012</c:v>
                </c:pt>
                <c:pt idx="2">
                  <c:v>23.333000000000006</c:v>
                </c:pt>
                <c:pt idx="3">
                  <c:v>19.94899999999998</c:v>
                </c:pt>
                <c:pt idx="4">
                  <c:v>21.952000000000027</c:v>
                </c:pt>
                <c:pt idx="5">
                  <c:v>21.942000000000004</c:v>
                </c:pt>
                <c:pt idx="6">
                  <c:v>26.118999999999982</c:v>
                </c:pt>
                <c:pt idx="7">
                  <c:v>27.179000000000006</c:v>
                </c:pt>
                <c:pt idx="8">
                  <c:v>26.747000000000032</c:v>
                </c:pt>
                <c:pt idx="9">
                  <c:v>28.434000000000029</c:v>
                </c:pt>
                <c:pt idx="10">
                  <c:v>25.593000000000011</c:v>
                </c:pt>
                <c:pt idx="11">
                  <c:v>25.960999999999977</c:v>
                </c:pt>
                <c:pt idx="12">
                  <c:v>26.452000000000016</c:v>
                </c:pt>
                <c:pt idx="13">
                  <c:v>26.668999999999972</c:v>
                </c:pt>
                <c:pt idx="14">
                  <c:v>26.940000000000033</c:v>
                </c:pt>
                <c:pt idx="15">
                  <c:v>27.166999999999906</c:v>
                </c:pt>
                <c:pt idx="16">
                  <c:v>27.416999999999994</c:v>
                </c:pt>
                <c:pt idx="17">
                  <c:v>27.664999999999946</c:v>
                </c:pt>
                <c:pt idx="18">
                  <c:v>27.912999999999972</c:v>
                </c:pt>
                <c:pt idx="19">
                  <c:v>28.160000000000007</c:v>
                </c:pt>
                <c:pt idx="20">
                  <c:v>28.415000000000003</c:v>
                </c:pt>
                <c:pt idx="21">
                  <c:v>28.662999999999993</c:v>
                </c:pt>
                <c:pt idx="22">
                  <c:v>28.912000000000067</c:v>
                </c:pt>
                <c:pt idx="23">
                  <c:v>29.161999999999985</c:v>
                </c:pt>
                <c:pt idx="24" formatCode="#,##0.00">
                  <c:v>29.413000000000029</c:v>
                </c:pt>
                <c:pt idx="25">
                  <c:v>29.666000000000022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6.0519999999999907</c:v>
                </c:pt>
                <c:pt idx="1">
                  <c:v>8.3190000000000044</c:v>
                </c:pt>
                <c:pt idx="2">
                  <c:v>7.7149999999999892</c:v>
                </c:pt>
                <c:pt idx="3">
                  <c:v>7.6539999999999964</c:v>
                </c:pt>
                <c:pt idx="4">
                  <c:v>7.7329999999999934</c:v>
                </c:pt>
                <c:pt idx="5">
                  <c:v>7.9770000000000154</c:v>
                </c:pt>
                <c:pt idx="6">
                  <c:v>7.0540000000000154</c:v>
                </c:pt>
                <c:pt idx="7">
                  <c:v>9.5779999999999834</c:v>
                </c:pt>
                <c:pt idx="8">
                  <c:v>8.4960000000000129</c:v>
                </c:pt>
                <c:pt idx="9">
                  <c:v>7.1249999999999991</c:v>
                </c:pt>
                <c:pt idx="10">
                  <c:v>7.0779999999999861</c:v>
                </c:pt>
                <c:pt idx="11">
                  <c:v>7.2129999999999965</c:v>
                </c:pt>
                <c:pt idx="12">
                  <c:v>7.2439999999999936</c:v>
                </c:pt>
                <c:pt idx="13">
                  <c:v>7.3200000000000012</c:v>
                </c:pt>
                <c:pt idx="14">
                  <c:v>7.3959999999999919</c:v>
                </c:pt>
                <c:pt idx="15">
                  <c:v>7.4319999999999986</c:v>
                </c:pt>
                <c:pt idx="16">
                  <c:v>7.4849999999999923</c:v>
                </c:pt>
                <c:pt idx="17">
                  <c:v>7.5329999999999879</c:v>
                </c:pt>
                <c:pt idx="18">
                  <c:v>7.5769999999999937</c:v>
                </c:pt>
                <c:pt idx="19">
                  <c:v>7.6189999999999856</c:v>
                </c:pt>
                <c:pt idx="20">
                  <c:v>7.664000000000005</c:v>
                </c:pt>
                <c:pt idx="21">
                  <c:v>7.7110000000000021</c:v>
                </c:pt>
                <c:pt idx="22">
                  <c:v>7.7599999999999953</c:v>
                </c:pt>
                <c:pt idx="23">
                  <c:v>7.8079999999999883</c:v>
                </c:pt>
                <c:pt idx="24" formatCode="#,##0.00">
                  <c:v>7.8570000000000029</c:v>
                </c:pt>
                <c:pt idx="25">
                  <c:v>7.9050000000000038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9.8380000000000312</c:v>
                </c:pt>
                <c:pt idx="1">
                  <c:v>8.3529999999999838</c:v>
                </c:pt>
                <c:pt idx="2">
                  <c:v>9.375999999999987</c:v>
                </c:pt>
                <c:pt idx="3">
                  <c:v>9.1929999999999925</c:v>
                </c:pt>
                <c:pt idx="4">
                  <c:v>9.5490000000000048</c:v>
                </c:pt>
                <c:pt idx="5">
                  <c:v>10.214999999999998</c:v>
                </c:pt>
                <c:pt idx="6">
                  <c:v>9.5159999999999858</c:v>
                </c:pt>
                <c:pt idx="7">
                  <c:v>9.9960000000000004</c:v>
                </c:pt>
                <c:pt idx="8">
                  <c:v>8.3949999999999871</c:v>
                </c:pt>
                <c:pt idx="9">
                  <c:v>9.3880000000000159</c:v>
                </c:pt>
                <c:pt idx="10">
                  <c:v>9.0839999999999925</c:v>
                </c:pt>
                <c:pt idx="11">
                  <c:v>8.8679999999999968</c:v>
                </c:pt>
                <c:pt idx="12">
                  <c:v>8.7330000000000094</c:v>
                </c:pt>
                <c:pt idx="13">
                  <c:v>8.7240000000000073</c:v>
                </c:pt>
                <c:pt idx="14">
                  <c:v>8.7239999999999878</c:v>
                </c:pt>
                <c:pt idx="15">
                  <c:v>8.7089999999999996</c:v>
                </c:pt>
                <c:pt idx="16">
                  <c:v>8.6919999999999842</c:v>
                </c:pt>
                <c:pt idx="17">
                  <c:v>8.6749999999999865</c:v>
                </c:pt>
                <c:pt idx="18">
                  <c:v>8.6599999999999984</c:v>
                </c:pt>
                <c:pt idx="19">
                  <c:v>8.6480000000000015</c:v>
                </c:pt>
                <c:pt idx="20">
                  <c:v>8.6399999999999828</c:v>
                </c:pt>
                <c:pt idx="21">
                  <c:v>8.634000000000011</c:v>
                </c:pt>
                <c:pt idx="22">
                  <c:v>8.628999999999996</c:v>
                </c:pt>
                <c:pt idx="23">
                  <c:v>8.624999999999984</c:v>
                </c:pt>
                <c:pt idx="24" formatCode="#,##0.00">
                  <c:v>8.6230000000000011</c:v>
                </c:pt>
                <c:pt idx="25">
                  <c:v>8.6229999999999993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9.7530000000000268</c:v>
                </c:pt>
                <c:pt idx="1">
                  <c:v>9.4440000000000079</c:v>
                </c:pt>
                <c:pt idx="2">
                  <c:v>9.8100000000000183</c:v>
                </c:pt>
                <c:pt idx="3">
                  <c:v>8.9869999999999823</c:v>
                </c:pt>
                <c:pt idx="4">
                  <c:v>9.5839999999999854</c:v>
                </c:pt>
                <c:pt idx="5">
                  <c:v>8.7390000000000132</c:v>
                </c:pt>
                <c:pt idx="6">
                  <c:v>8.5060000000000109</c:v>
                </c:pt>
                <c:pt idx="7">
                  <c:v>8.6469999999999878</c:v>
                </c:pt>
                <c:pt idx="8">
                  <c:v>8.609</c:v>
                </c:pt>
                <c:pt idx="9">
                  <c:v>8.2150000000000087</c:v>
                </c:pt>
                <c:pt idx="10">
                  <c:v>8.304000000000002</c:v>
                </c:pt>
                <c:pt idx="11">
                  <c:v>8.4030000000000165</c:v>
                </c:pt>
                <c:pt idx="12">
                  <c:v>8.5040000000000049</c:v>
                </c:pt>
                <c:pt idx="13">
                  <c:v>8.531999999999984</c:v>
                </c:pt>
                <c:pt idx="14">
                  <c:v>8.5800000000000196</c:v>
                </c:pt>
                <c:pt idx="15">
                  <c:v>8.56899999999996</c:v>
                </c:pt>
                <c:pt idx="16">
                  <c:v>8.5560000000000205</c:v>
                </c:pt>
                <c:pt idx="17">
                  <c:v>8.5419999999999927</c:v>
                </c:pt>
                <c:pt idx="18">
                  <c:v>8.5289999999999999</c:v>
                </c:pt>
                <c:pt idx="19">
                  <c:v>8.5149999999999935</c:v>
                </c:pt>
                <c:pt idx="20">
                  <c:v>8.5010000000000154</c:v>
                </c:pt>
                <c:pt idx="21">
                  <c:v>8.4829999999999917</c:v>
                </c:pt>
                <c:pt idx="22">
                  <c:v>8.4649999999999999</c:v>
                </c:pt>
                <c:pt idx="23">
                  <c:v>8.4460000000000086</c:v>
                </c:pt>
                <c:pt idx="24" formatCode="#,##0.00">
                  <c:v>8.4289999999999932</c:v>
                </c:pt>
                <c:pt idx="25">
                  <c:v>8.4110000000000067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20.981000000000019</c:v>
                </c:pt>
                <c:pt idx="1">
                  <c:v>21.451999999999973</c:v>
                </c:pt>
                <c:pt idx="2">
                  <c:v>22.986000000000015</c:v>
                </c:pt>
                <c:pt idx="3">
                  <c:v>23.189000000000021</c:v>
                </c:pt>
                <c:pt idx="4">
                  <c:v>22.913999999999966</c:v>
                </c:pt>
                <c:pt idx="5">
                  <c:v>26.116999999999976</c:v>
                </c:pt>
                <c:pt idx="6">
                  <c:v>25.654999999999976</c:v>
                </c:pt>
                <c:pt idx="7">
                  <c:v>24.912000000000006</c:v>
                </c:pt>
                <c:pt idx="8">
                  <c:v>24.76200000000004</c:v>
                </c:pt>
                <c:pt idx="9">
                  <c:v>26.001999999999988</c:v>
                </c:pt>
                <c:pt idx="10">
                  <c:v>25.321000000000026</c:v>
                </c:pt>
                <c:pt idx="11">
                  <c:v>25.193999999999942</c:v>
                </c:pt>
                <c:pt idx="12">
                  <c:v>25.089000000000045</c:v>
                </c:pt>
                <c:pt idx="13">
                  <c:v>25.092000000000017</c:v>
                </c:pt>
                <c:pt idx="14">
                  <c:v>25.127000000000024</c:v>
                </c:pt>
                <c:pt idx="15">
                  <c:v>25.191000000000045</c:v>
                </c:pt>
                <c:pt idx="16">
                  <c:v>25.225999999999996</c:v>
                </c:pt>
                <c:pt idx="17">
                  <c:v>25.262000000000004</c:v>
                </c:pt>
                <c:pt idx="18">
                  <c:v>25.297999999999998</c:v>
                </c:pt>
                <c:pt idx="19">
                  <c:v>25.339000000000009</c:v>
                </c:pt>
                <c:pt idx="20">
                  <c:v>25.394999999999992</c:v>
                </c:pt>
                <c:pt idx="21">
                  <c:v>25.450000000000038</c:v>
                </c:pt>
                <c:pt idx="22">
                  <c:v>25.503000000000025</c:v>
                </c:pt>
                <c:pt idx="23">
                  <c:v>25.557000000000027</c:v>
                </c:pt>
                <c:pt idx="24" formatCode="#,##0.00">
                  <c:v>25.60999999999996</c:v>
                </c:pt>
                <c:pt idx="25">
                  <c:v>25.66400000000003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28.384000000000011</c:v>
                </c:pt>
                <c:pt idx="1">
                  <c:v>27.570000000000004</c:v>
                </c:pt>
                <c:pt idx="2">
                  <c:v>27.307000000000055</c:v>
                </c:pt>
                <c:pt idx="3">
                  <c:v>28.474000000000014</c:v>
                </c:pt>
                <c:pt idx="4">
                  <c:v>27.133999999999961</c:v>
                </c:pt>
                <c:pt idx="5">
                  <c:v>28.660000000000025</c:v>
                </c:pt>
                <c:pt idx="6">
                  <c:v>30.699000000000016</c:v>
                </c:pt>
                <c:pt idx="7">
                  <c:v>32.177000000000014</c:v>
                </c:pt>
                <c:pt idx="8">
                  <c:v>30.338000000000015</c:v>
                </c:pt>
                <c:pt idx="9">
                  <c:v>31.094000000000072</c:v>
                </c:pt>
                <c:pt idx="10">
                  <c:v>30.944000000000024</c:v>
                </c:pt>
                <c:pt idx="11">
                  <c:v>31.243000000000006</c:v>
                </c:pt>
                <c:pt idx="12">
                  <c:v>31.438000000000081</c:v>
                </c:pt>
                <c:pt idx="13">
                  <c:v>31.576000000000015</c:v>
                </c:pt>
                <c:pt idx="14">
                  <c:v>31.768999999999995</c:v>
                </c:pt>
                <c:pt idx="15">
                  <c:v>31.881000000000061</c:v>
                </c:pt>
                <c:pt idx="16">
                  <c:v>31.943999999999974</c:v>
                </c:pt>
                <c:pt idx="17">
                  <c:v>31.989999999999988</c:v>
                </c:pt>
                <c:pt idx="18">
                  <c:v>32.030999999999977</c:v>
                </c:pt>
                <c:pt idx="19">
                  <c:v>32.067999999999977</c:v>
                </c:pt>
                <c:pt idx="20">
                  <c:v>32.10199999999999</c:v>
                </c:pt>
                <c:pt idx="21">
                  <c:v>32.132999999999988</c:v>
                </c:pt>
                <c:pt idx="22">
                  <c:v>32.159999999999997</c:v>
                </c:pt>
                <c:pt idx="23">
                  <c:v>32.188000000000002</c:v>
                </c:pt>
                <c:pt idx="24" formatCode="#,##0.00">
                  <c:v>32.216000000000008</c:v>
                </c:pt>
                <c:pt idx="25">
                  <c:v>32.244999999999962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3.7010000000000089</c:v>
                </c:pt>
                <c:pt idx="1">
                  <c:v>4.2399999999999975</c:v>
                </c:pt>
                <c:pt idx="2">
                  <c:v>4.6359999999999992</c:v>
                </c:pt>
                <c:pt idx="3">
                  <c:v>3.9040000000000115</c:v>
                </c:pt>
                <c:pt idx="4">
                  <c:v>5.3589999999999964</c:v>
                </c:pt>
                <c:pt idx="5">
                  <c:v>4.4939999999999998</c:v>
                </c:pt>
                <c:pt idx="6">
                  <c:v>5.2349999999999941</c:v>
                </c:pt>
                <c:pt idx="7">
                  <c:v>5.2380000000000031</c:v>
                </c:pt>
                <c:pt idx="8">
                  <c:v>5.106999999999994</c:v>
                </c:pt>
                <c:pt idx="9">
                  <c:v>5.5680000000000067</c:v>
                </c:pt>
                <c:pt idx="10">
                  <c:v>4.8459999999999894</c:v>
                </c:pt>
                <c:pt idx="11">
                  <c:v>4.8170000000000055</c:v>
                </c:pt>
                <c:pt idx="12">
                  <c:v>4.8149999999999977</c:v>
                </c:pt>
                <c:pt idx="13">
                  <c:v>4.8780000000000037</c:v>
                </c:pt>
                <c:pt idx="14">
                  <c:v>4.9950000000000117</c:v>
                </c:pt>
                <c:pt idx="15">
                  <c:v>5.0569999999999986</c:v>
                </c:pt>
                <c:pt idx="16">
                  <c:v>5.1049999999999978</c:v>
                </c:pt>
                <c:pt idx="17">
                  <c:v>5.1439999999999948</c:v>
                </c:pt>
                <c:pt idx="18">
                  <c:v>5.177000000000012</c:v>
                </c:pt>
                <c:pt idx="19">
                  <c:v>5.2049999999999983</c:v>
                </c:pt>
                <c:pt idx="20">
                  <c:v>5.2369999999999912</c:v>
                </c:pt>
                <c:pt idx="21">
                  <c:v>5.2650000000000023</c:v>
                </c:pt>
                <c:pt idx="22">
                  <c:v>5.292999999999993</c:v>
                </c:pt>
                <c:pt idx="23">
                  <c:v>5.3189999999999973</c:v>
                </c:pt>
                <c:pt idx="24">
                  <c:v>5.3450000000000024</c:v>
                </c:pt>
                <c:pt idx="25">
                  <c:v>5.3719999999999963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17.182000000000009</c:v>
                </c:pt>
                <c:pt idx="1">
                  <c:v>17.516999999999989</c:v>
                </c:pt>
                <c:pt idx="2">
                  <c:v>18.020999999999987</c:v>
                </c:pt>
                <c:pt idx="3">
                  <c:v>15.710000000000029</c:v>
                </c:pt>
                <c:pt idx="4">
                  <c:v>16.561000000000007</c:v>
                </c:pt>
                <c:pt idx="5">
                  <c:v>16.173000000000002</c:v>
                </c:pt>
                <c:pt idx="6">
                  <c:v>18.67600000000002</c:v>
                </c:pt>
                <c:pt idx="7">
                  <c:v>19.051999999999964</c:v>
                </c:pt>
                <c:pt idx="8">
                  <c:v>18.777999999999981</c:v>
                </c:pt>
                <c:pt idx="9">
                  <c:v>19.826000000000004</c:v>
                </c:pt>
                <c:pt idx="10">
                  <c:v>19.60800000000004</c:v>
                </c:pt>
                <c:pt idx="11">
                  <c:v>19.489000000000022</c:v>
                </c:pt>
                <c:pt idx="12">
                  <c:v>19.24400000000005</c:v>
                </c:pt>
                <c:pt idx="13">
                  <c:v>18.975000000000026</c:v>
                </c:pt>
                <c:pt idx="14">
                  <c:v>18.779000000000025</c:v>
                </c:pt>
                <c:pt idx="15">
                  <c:v>18.53</c:v>
                </c:pt>
                <c:pt idx="16">
                  <c:v>18.286999999999992</c:v>
                </c:pt>
                <c:pt idx="17">
                  <c:v>18.044999999999966</c:v>
                </c:pt>
                <c:pt idx="18">
                  <c:v>17.814999999999969</c:v>
                </c:pt>
                <c:pt idx="19">
                  <c:v>17.594000000000008</c:v>
                </c:pt>
                <c:pt idx="20">
                  <c:v>17.397000000000002</c:v>
                </c:pt>
                <c:pt idx="21">
                  <c:v>17.195999999999991</c:v>
                </c:pt>
                <c:pt idx="22">
                  <c:v>16.998000000000026</c:v>
                </c:pt>
                <c:pt idx="23">
                  <c:v>16.807000000000016</c:v>
                </c:pt>
                <c:pt idx="24">
                  <c:v>16.621000000000002</c:v>
                </c:pt>
                <c:pt idx="25">
                  <c:v>16.442999999999977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20.327000000000048</c:v>
                </c:pt>
                <c:pt idx="1">
                  <c:v>18.035000000000107</c:v>
                </c:pt>
                <c:pt idx="2">
                  <c:v>17.907000000000039</c:v>
                </c:pt>
                <c:pt idx="3">
                  <c:v>17.693000000000008</c:v>
                </c:pt>
                <c:pt idx="4">
                  <c:v>18.85499999999999</c:v>
                </c:pt>
                <c:pt idx="5">
                  <c:v>16.83900000000007</c:v>
                </c:pt>
                <c:pt idx="6">
                  <c:v>22.680999999999987</c:v>
                </c:pt>
                <c:pt idx="7">
                  <c:v>25.225999999999964</c:v>
                </c:pt>
                <c:pt idx="8">
                  <c:v>21.477000000000039</c:v>
                </c:pt>
                <c:pt idx="9">
                  <c:v>23.021000000000008</c:v>
                </c:pt>
                <c:pt idx="10">
                  <c:v>23.746000000000038</c:v>
                </c:pt>
                <c:pt idx="11">
                  <c:v>23.495000000000012</c:v>
                </c:pt>
                <c:pt idx="12">
                  <c:v>23.828000000000017</c:v>
                </c:pt>
                <c:pt idx="13">
                  <c:v>24.592000000000006</c:v>
                </c:pt>
                <c:pt idx="14">
                  <c:v>25.1769999999999</c:v>
                </c:pt>
                <c:pt idx="15">
                  <c:v>25.426999999999943</c:v>
                </c:pt>
                <c:pt idx="16">
                  <c:v>25.65000000000008</c:v>
                </c:pt>
                <c:pt idx="17">
                  <c:v>25.814000000000036</c:v>
                </c:pt>
                <c:pt idx="18">
                  <c:v>26.009000000000107</c:v>
                </c:pt>
                <c:pt idx="19">
                  <c:v>26.190000000000058</c:v>
                </c:pt>
                <c:pt idx="20">
                  <c:v>26.405999999999992</c:v>
                </c:pt>
                <c:pt idx="21">
                  <c:v>26.626999999999928</c:v>
                </c:pt>
                <c:pt idx="22">
                  <c:v>26.855999999999984</c:v>
                </c:pt>
                <c:pt idx="23">
                  <c:v>27.089999999999936</c:v>
                </c:pt>
                <c:pt idx="24" formatCode="#,##0.00">
                  <c:v>27.329000000000057</c:v>
                </c:pt>
                <c:pt idx="25">
                  <c:v>27.57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62.390999999999927</c:v>
                </c:pt>
                <c:pt idx="1">
                  <c:v>65.545999999999964</c:v>
                </c:pt>
                <c:pt idx="2">
                  <c:v>67.77000000000001</c:v>
                </c:pt>
                <c:pt idx="3">
                  <c:v>68.538999999999945</c:v>
                </c:pt>
                <c:pt idx="4">
                  <c:v>70.941999999999965</c:v>
                </c:pt>
                <c:pt idx="5">
                  <c:v>69.34999999999998</c:v>
                </c:pt>
                <c:pt idx="6">
                  <c:v>74.121000000000024</c:v>
                </c:pt>
                <c:pt idx="7">
                  <c:v>71.660000000000153</c:v>
                </c:pt>
                <c:pt idx="8">
                  <c:v>72.904000000000011</c:v>
                </c:pt>
                <c:pt idx="9">
                  <c:v>75.561999999999983</c:v>
                </c:pt>
                <c:pt idx="10">
                  <c:v>74.013000000000076</c:v>
                </c:pt>
                <c:pt idx="11">
                  <c:v>73.946000000000097</c:v>
                </c:pt>
                <c:pt idx="12">
                  <c:v>74.3569999999999</c:v>
                </c:pt>
                <c:pt idx="13">
                  <c:v>74.796000000000021</c:v>
                </c:pt>
                <c:pt idx="14">
                  <c:v>75.318999999999917</c:v>
                </c:pt>
                <c:pt idx="15">
                  <c:v>75.745999999999881</c:v>
                </c:pt>
                <c:pt idx="16">
                  <c:v>76.073000000000022</c:v>
                </c:pt>
                <c:pt idx="17">
                  <c:v>76.363999999999834</c:v>
                </c:pt>
                <c:pt idx="18">
                  <c:v>76.633999999999929</c:v>
                </c:pt>
                <c:pt idx="19">
                  <c:v>76.893999999999949</c:v>
                </c:pt>
                <c:pt idx="20">
                  <c:v>77.164999999999978</c:v>
                </c:pt>
                <c:pt idx="21">
                  <c:v>77.427999999999926</c:v>
                </c:pt>
                <c:pt idx="22">
                  <c:v>77.682999999999879</c:v>
                </c:pt>
                <c:pt idx="23">
                  <c:v>77.947999999999979</c:v>
                </c:pt>
                <c:pt idx="24">
                  <c:v>78.201999999999927</c:v>
                </c:pt>
                <c:pt idx="25">
                  <c:v>78.452000000000012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81.523999999999944</c:v>
                </c:pt>
                <c:pt idx="1">
                  <c:v>85.035000000000068</c:v>
                </c:pt>
                <c:pt idx="2">
                  <c:v>92.267000000000024</c:v>
                </c:pt>
                <c:pt idx="3">
                  <c:v>87.279999999999973</c:v>
                </c:pt>
                <c:pt idx="4">
                  <c:v>93.96</c:v>
                </c:pt>
                <c:pt idx="5">
                  <c:v>95.379999999999981</c:v>
                </c:pt>
                <c:pt idx="6">
                  <c:v>102.65699999999991</c:v>
                </c:pt>
                <c:pt idx="7">
                  <c:v>100.90799999999996</c:v>
                </c:pt>
                <c:pt idx="8">
                  <c:v>97.159000000000049</c:v>
                </c:pt>
                <c:pt idx="9">
                  <c:v>99.442000000000007</c:v>
                </c:pt>
                <c:pt idx="10">
                  <c:v>95.904999999999973</c:v>
                </c:pt>
                <c:pt idx="11">
                  <c:v>96.835999999999899</c:v>
                </c:pt>
                <c:pt idx="12">
                  <c:v>97.358000000000018</c:v>
                </c:pt>
                <c:pt idx="13">
                  <c:v>97.906000000000063</c:v>
                </c:pt>
                <c:pt idx="14">
                  <c:v>98.543999999999983</c:v>
                </c:pt>
                <c:pt idx="15">
                  <c:v>99.054999999999879</c:v>
                </c:pt>
                <c:pt idx="16">
                  <c:v>99.598999999999933</c:v>
                </c:pt>
                <c:pt idx="17">
                  <c:v>100.14099999999999</c:v>
                </c:pt>
                <c:pt idx="18">
                  <c:v>100.68599999999999</c:v>
                </c:pt>
                <c:pt idx="19">
                  <c:v>101.23800000000001</c:v>
                </c:pt>
                <c:pt idx="20">
                  <c:v>101.81500000000001</c:v>
                </c:pt>
                <c:pt idx="21">
                  <c:v>102.38200000000008</c:v>
                </c:pt>
                <c:pt idx="22">
                  <c:v>102.95299999999997</c:v>
                </c:pt>
                <c:pt idx="23">
                  <c:v>103.52299999999993</c:v>
                </c:pt>
                <c:pt idx="24">
                  <c:v>104.0900000000001</c:v>
                </c:pt>
                <c:pt idx="25">
                  <c:v>104.658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59.118000000000052</c:v>
                </c:pt>
                <c:pt idx="1">
                  <c:v>58.46599999999998</c:v>
                </c:pt>
                <c:pt idx="2">
                  <c:v>60.103000000000094</c:v>
                </c:pt>
                <c:pt idx="3">
                  <c:v>60.65000000000002</c:v>
                </c:pt>
                <c:pt idx="4">
                  <c:v>59.631999999999906</c:v>
                </c:pt>
                <c:pt idx="5">
                  <c:v>63.516000000000012</c:v>
                </c:pt>
                <c:pt idx="6">
                  <c:v>64.86</c:v>
                </c:pt>
                <c:pt idx="7">
                  <c:v>65.736000000000018</c:v>
                </c:pt>
                <c:pt idx="8">
                  <c:v>63.709000000000053</c:v>
                </c:pt>
                <c:pt idx="9">
                  <c:v>65.311000000000064</c:v>
                </c:pt>
                <c:pt idx="10">
                  <c:v>64.569000000000045</c:v>
                </c:pt>
                <c:pt idx="11">
                  <c:v>64.839999999999961</c:v>
                </c:pt>
                <c:pt idx="12">
                  <c:v>65.03100000000012</c:v>
                </c:pt>
                <c:pt idx="13">
                  <c:v>65.200000000000017</c:v>
                </c:pt>
                <c:pt idx="14">
                  <c:v>65.476000000000042</c:v>
                </c:pt>
                <c:pt idx="15">
                  <c:v>65.641000000000062</c:v>
                </c:pt>
                <c:pt idx="16">
                  <c:v>65.725999999999999</c:v>
                </c:pt>
                <c:pt idx="17">
                  <c:v>65.793999999999983</c:v>
                </c:pt>
                <c:pt idx="18">
                  <c:v>65.857999999999976</c:v>
                </c:pt>
                <c:pt idx="19">
                  <c:v>65.921999999999969</c:v>
                </c:pt>
                <c:pt idx="20">
                  <c:v>65.99799999999999</c:v>
                </c:pt>
                <c:pt idx="21">
                  <c:v>66.066000000000017</c:v>
                </c:pt>
                <c:pt idx="22">
                  <c:v>66.128000000000014</c:v>
                </c:pt>
                <c:pt idx="23">
                  <c:v>66.191000000000031</c:v>
                </c:pt>
                <c:pt idx="24">
                  <c:v>66.254999999999967</c:v>
                </c:pt>
                <c:pt idx="25">
                  <c:v>66.319999999999993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23.90047864174117</c:v>
                </c:pt>
                <c:pt idx="1">
                  <c:v>22.841163548376834</c:v>
                </c:pt>
                <c:pt idx="2">
                  <c:v>22.194334287100713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35.890604774376094</c:v>
                </c:pt>
                <c:pt idx="1">
                  <c:v>33.926215213292416</c:v>
                </c:pt>
                <c:pt idx="2">
                  <c:v>35.024346167361074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26.095758451488592</c:v>
                </c:pt>
                <c:pt idx="1">
                  <c:v>26.181960967430424</c:v>
                </c:pt>
                <c:pt idx="2">
                  <c:v>26.254371433830297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6.3363587103766159</c:v>
                </c:pt>
                <c:pt idx="1">
                  <c:v>8.4001032944564216</c:v>
                </c:pt>
                <c:pt idx="2">
                  <c:v>9.2264444555996175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6.0857491194798152</c:v>
                </c:pt>
                <c:pt idx="1">
                  <c:v>6.9362934977554787</c:v>
                </c:pt>
                <c:pt idx="2">
                  <c:v>5.5027358064354122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1.6910503025377037</c:v>
                </c:pt>
                <c:pt idx="1">
                  <c:v>1.7142634786884388</c:v>
                </c:pt>
                <c:pt idx="2">
                  <c:v>1.7977678496728731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1.0530000000000328</c:v>
                </c:pt>
                <c:pt idx="1">
                  <c:v>0.52499999999999147</c:v>
                </c:pt>
                <c:pt idx="2">
                  <c:v>4.6630000000000962</c:v>
                </c:pt>
                <c:pt idx="3">
                  <c:v>6.9069999999999681</c:v>
                </c:pt>
                <c:pt idx="4">
                  <c:v>3.4350000000000378</c:v>
                </c:pt>
                <c:pt idx="5">
                  <c:v>0.35199999999998965</c:v>
                </c:pt>
                <c:pt idx="7">
                  <c:v>16.935000000000059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1.7509999999999479</c:v>
                </c:pt>
                <c:pt idx="1">
                  <c:v>8.7530000000000285</c:v>
                </c:pt>
                <c:pt idx="2">
                  <c:v>4.4389999999999361</c:v>
                </c:pt>
                <c:pt idx="3">
                  <c:v>3.8239999999999625</c:v>
                </c:pt>
                <c:pt idx="4">
                  <c:v>-3.1650000000000631</c:v>
                </c:pt>
                <c:pt idx="5">
                  <c:v>0.52600000000000691</c:v>
                </c:pt>
                <c:pt idx="7">
                  <c:v>16.127999999999819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0.37058078759095725</c:v>
                </c:pt>
                <c:pt idx="2">
                  <c:v>-1.2289532735670905</c:v>
                </c:pt>
                <c:pt idx="3">
                  <c:v>5.0122628046875839</c:v>
                </c:pt>
                <c:pt idx="4">
                  <c:v>-0.22237221542315</c:v>
                </c:pt>
                <c:pt idx="6">
                  <c:v>2.682280413714988E-2</c:v>
                </c:pt>
                <c:pt idx="7">
                  <c:v>2.5422631322369327E-2</c:v>
                </c:pt>
                <c:pt idx="8">
                  <c:v>2.6330326506829316E-2</c:v>
                </c:pt>
                <c:pt idx="10">
                  <c:v>1.4350273281973802</c:v>
                </c:pt>
                <c:pt idx="11">
                  <c:v>-0.28540626776174527</c:v>
                </c:pt>
                <c:pt idx="12">
                  <c:v>8.5924143107574125E-2</c:v>
                </c:pt>
                <c:pt idx="14">
                  <c:v>-1.4652990480142791</c:v>
                </c:pt>
                <c:pt idx="15">
                  <c:v>-0.36266739178307805</c:v>
                </c:pt>
                <c:pt idx="16">
                  <c:v>0.64105785521908487</c:v>
                </c:pt>
                <c:pt idx="17">
                  <c:v>0.37491054331755258</c:v>
                </c:pt>
                <c:pt idx="19">
                  <c:v>0.82922973818566614</c:v>
                </c:pt>
                <c:pt idx="20">
                  <c:v>-0.36800265513612374</c:v>
                </c:pt>
                <c:pt idx="21">
                  <c:v>-9.6679499383456324E-2</c:v>
                </c:pt>
                <c:pt idx="22">
                  <c:v>1.0952617228228378</c:v>
                </c:pt>
                <c:pt idx="23">
                  <c:v>0.15838111547301637</c:v>
                </c:pt>
                <c:pt idx="25">
                  <c:v>-2.4628639992486545</c:v>
                </c:pt>
                <c:pt idx="26">
                  <c:v>-0.13316400008486218</c:v>
                </c:pt>
                <c:pt idx="27">
                  <c:v>-0.55812122524802055</c:v>
                </c:pt>
                <c:pt idx="29">
                  <c:v>0.44837644816850819</c:v>
                </c:pt>
                <c:pt idx="30">
                  <c:v>-0.23604984188060341</c:v>
                </c:pt>
                <c:pt idx="31">
                  <c:v>-0.4980501888493194</c:v>
                </c:pt>
                <c:pt idx="32">
                  <c:v>3.7692157923465031</c:v>
                </c:pt>
                <c:pt idx="33">
                  <c:v>9.5175593051077811E-2</c:v>
                </c:pt>
                <c:pt idx="34">
                  <c:v>0.71140658285016034</c:v>
                </c:pt>
                <c:pt idx="36">
                  <c:v>0.93017583042285246</c:v>
                </c:pt>
                <c:pt idx="37">
                  <c:v>0.16012377164704716</c:v>
                </c:pt>
                <c:pt idx="38">
                  <c:v>7.2535264270534583E-4</c:v>
                </c:pt>
                <c:pt idx="39">
                  <c:v>2.0908589182202952</c:v>
                </c:pt>
                <c:pt idx="40">
                  <c:v>1.0367813194646747</c:v>
                </c:pt>
                <c:pt idx="42">
                  <c:v>1.1112548875628958</c:v>
                </c:pt>
                <c:pt idx="43">
                  <c:v>-9.7095248629741615E-2</c:v>
                </c:pt>
                <c:pt idx="44">
                  <c:v>0.26951268950372587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1.2431989711302105</c:v>
                </c:pt>
                <c:pt idx="2">
                  <c:v>-0.68484241677567725</c:v>
                </c:pt>
                <c:pt idx="3">
                  <c:v>-3.0319184518203035</c:v>
                </c:pt>
                <c:pt idx="4">
                  <c:v>-0.95760564975779783</c:v>
                </c:pt>
                <c:pt idx="6">
                  <c:v>-0.7935990246278779</c:v>
                </c:pt>
                <c:pt idx="7">
                  <c:v>-0.48435597499466576</c:v>
                </c:pt>
                <c:pt idx="8">
                  <c:v>-0.68548046365368709</c:v>
                </c:pt>
                <c:pt idx="10">
                  <c:v>2.5909077475313236</c:v>
                </c:pt>
                <c:pt idx="11">
                  <c:v>-0.16706750361602518</c:v>
                </c:pt>
                <c:pt idx="12">
                  <c:v>0.33907625047455703</c:v>
                </c:pt>
                <c:pt idx="14">
                  <c:v>1.0662961983347596</c:v>
                </c:pt>
                <c:pt idx="15">
                  <c:v>-0.91574210119584887</c:v>
                </c:pt>
                <c:pt idx="16">
                  <c:v>0.3083916403066933</c:v>
                </c:pt>
                <c:pt idx="17">
                  <c:v>-4.6131397389403972E-3</c:v>
                </c:pt>
                <c:pt idx="19">
                  <c:v>-2.6201345869003245</c:v>
                </c:pt>
                <c:pt idx="20">
                  <c:v>0.32135986094186109</c:v>
                </c:pt>
                <c:pt idx="21">
                  <c:v>-0.60237788238387546</c:v>
                </c:pt>
                <c:pt idx="22">
                  <c:v>-1.5184026541550932</c:v>
                </c:pt>
                <c:pt idx="23">
                  <c:v>-0.87360410581418524</c:v>
                </c:pt>
                <c:pt idx="25">
                  <c:v>-2.1667512134142641</c:v>
                </c:pt>
                <c:pt idx="26">
                  <c:v>0.59120731617832156</c:v>
                </c:pt>
                <c:pt idx="27">
                  <c:v>-2.0908182936596464E-2</c:v>
                </c:pt>
                <c:pt idx="29">
                  <c:v>2.2355706417964027</c:v>
                </c:pt>
                <c:pt idx="30">
                  <c:v>4.5209016935454649E-2</c:v>
                </c:pt>
                <c:pt idx="31">
                  <c:v>0.41024618991543083</c:v>
                </c:pt>
                <c:pt idx="32">
                  <c:v>3.6069258238216273</c:v>
                </c:pt>
                <c:pt idx="33">
                  <c:v>4.8833411138723193</c:v>
                </c:pt>
                <c:pt idx="34">
                  <c:v>2.1813886169660623</c:v>
                </c:pt>
                <c:pt idx="36">
                  <c:v>4.2079734219526932</c:v>
                </c:pt>
                <c:pt idx="37">
                  <c:v>1.4250266207268547</c:v>
                </c:pt>
                <c:pt idx="38">
                  <c:v>4.1292308891162088</c:v>
                </c:pt>
                <c:pt idx="39">
                  <c:v>3.2599836154650896</c:v>
                </c:pt>
                <c:pt idx="40">
                  <c:v>3.3042012966947532</c:v>
                </c:pt>
                <c:pt idx="42">
                  <c:v>1.2267105998067684</c:v>
                </c:pt>
                <c:pt idx="43">
                  <c:v>4.295647591269347</c:v>
                </c:pt>
                <c:pt idx="44">
                  <c:v>3.36112465694407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4.8917579381013603</c:v>
                </c:pt>
                <c:pt idx="1">
                  <c:v>0.61042514957676985</c:v>
                </c:pt>
                <c:pt idx="2">
                  <c:v>3.0876663552563919</c:v>
                </c:pt>
                <c:pt idx="3">
                  <c:v>1.9906158666547444</c:v>
                </c:pt>
                <c:pt idx="4">
                  <c:v>0.90478514963293044</c:v>
                </c:pt>
                <c:pt idx="5">
                  <c:v>3.9082200258856581</c:v>
                </c:pt>
                <c:pt idx="6">
                  <c:v>1.1951278830516552</c:v>
                </c:pt>
                <c:pt idx="7">
                  <c:v>0.76940750318138829</c:v>
                </c:pt>
                <c:pt idx="8">
                  <c:v>6.5308707965058943E-2</c:v>
                </c:pt>
                <c:pt idx="9">
                  <c:v>1.5467968192453441E-2</c:v>
                </c:pt>
                <c:pt idx="10">
                  <c:v>2.0337206725618522</c:v>
                </c:pt>
                <c:pt idx="11">
                  <c:v>0.65905472736091042</c:v>
                </c:pt>
                <c:pt idx="12">
                  <c:v>-0.68901900787910098</c:v>
                </c:pt>
                <c:pt idx="13">
                  <c:v>-0.19153879646421768</c:v>
                </c:pt>
                <c:pt idx="14">
                  <c:v>-0.26706435581147403</c:v>
                </c:pt>
                <c:pt idx="15">
                  <c:v>0.12231776172846942</c:v>
                </c:pt>
                <c:pt idx="16">
                  <c:v>-0.74110886779565988</c:v>
                </c:pt>
                <c:pt idx="17">
                  <c:v>0.28221753199044386</c:v>
                </c:pt>
                <c:pt idx="18">
                  <c:v>-0.3035977982196929</c:v>
                </c:pt>
                <c:pt idx="19">
                  <c:v>1.556157645254419E-2</c:v>
                </c:pt>
                <c:pt idx="20">
                  <c:v>-0.15417980789007757</c:v>
                </c:pt>
                <c:pt idx="21">
                  <c:v>0.53753353721774966</c:v>
                </c:pt>
                <c:pt idx="22">
                  <c:v>-9.9766354668128443E-2</c:v>
                </c:pt>
                <c:pt idx="23">
                  <c:v>-0.30409120409452228</c:v>
                </c:pt>
                <c:pt idx="24">
                  <c:v>-0.51668739541109598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-0.37310989417487406</c:v>
                </c:pt>
                <c:pt idx="1">
                  <c:v>1.8609619273344169</c:v>
                </c:pt>
                <c:pt idx="2">
                  <c:v>7.5832003657284588</c:v>
                </c:pt>
                <c:pt idx="3">
                  <c:v>1.1825458737124706E-3</c:v>
                </c:pt>
                <c:pt idx="4">
                  <c:v>0.32175280331404821</c:v>
                </c:pt>
                <c:pt idx="5">
                  <c:v>3.1264553130880444</c:v>
                </c:pt>
                <c:pt idx="6">
                  <c:v>8.0979039790801011E-2</c:v>
                </c:pt>
                <c:pt idx="7">
                  <c:v>3.5158235458382165</c:v>
                </c:pt>
                <c:pt idx="8">
                  <c:v>-0.23257867857784031</c:v>
                </c:pt>
                <c:pt idx="9">
                  <c:v>-0.23864924793675701</c:v>
                </c:pt>
                <c:pt idx="10">
                  <c:v>1.3487837666440292</c:v>
                </c:pt>
                <c:pt idx="11">
                  <c:v>-0.44906682305263246</c:v>
                </c:pt>
                <c:pt idx="12">
                  <c:v>-1.8575587928508321</c:v>
                </c:pt>
                <c:pt idx="13">
                  <c:v>0.4276308469973622</c:v>
                </c:pt>
                <c:pt idx="14">
                  <c:v>-0.12542321920690114</c:v>
                </c:pt>
                <c:pt idx="15">
                  <c:v>-0.4135164727236269</c:v>
                </c:pt>
                <c:pt idx="16">
                  <c:v>0.6883946349728145</c:v>
                </c:pt>
                <c:pt idx="17">
                  <c:v>1.8582297595064645</c:v>
                </c:pt>
                <c:pt idx="18">
                  <c:v>-0.3420901599677757</c:v>
                </c:pt>
                <c:pt idx="19">
                  <c:v>-5.9841261502319693E-2</c:v>
                </c:pt>
                <c:pt idx="20">
                  <c:v>-0.77069888278312249</c:v>
                </c:pt>
                <c:pt idx="21">
                  <c:v>1.0668805129828867</c:v>
                </c:pt>
                <c:pt idx="22">
                  <c:v>1.5509509369787011E-2</c:v>
                </c:pt>
                <c:pt idx="23">
                  <c:v>3.0160274598463488E-2</c:v>
                </c:pt>
                <c:pt idx="24">
                  <c:v>3.3610300120263319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5.5021830876781337</c:v>
                </c:pt>
                <c:pt idx="1">
                  <c:v>9.8912873974297213</c:v>
                </c:pt>
                <c:pt idx="2">
                  <c:v>4.0790327349524134</c:v>
                </c:pt>
                <c:pt idx="3">
                  <c:v>-2.9964280518189668E-2</c:v>
                </c:pt>
                <c:pt idx="4">
                  <c:v>-1.0773942583428777</c:v>
                </c:pt>
                <c:pt idx="5">
                  <c:v>-5.8186897767065204E-3</c:v>
                </c:pt>
                <c:pt idx="6">
                  <c:v>0.38335372932767342</c:v>
                </c:pt>
                <c:pt idx="7">
                  <c:v>-0.4038575587626525</c:v>
                </c:pt>
                <c:pt idx="8">
                  <c:v>-1.4038221619872502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1.4878520331595411</c:v>
                </c:pt>
                <c:pt idx="1">
                  <c:v>11.032591028004262</c:v>
                </c:pt>
                <c:pt idx="2">
                  <c:v>4.4743584257584459</c:v>
                </c:pt>
                <c:pt idx="3">
                  <c:v>-2.3066256159034637</c:v>
                </c:pt>
                <c:pt idx="4">
                  <c:v>0.57708579003964289</c:v>
                </c:pt>
                <c:pt idx="5">
                  <c:v>1.4562983380363725</c:v>
                </c:pt>
                <c:pt idx="6">
                  <c:v>0.29618163019976507</c:v>
                </c:pt>
                <c:pt idx="7">
                  <c:v>4.5669783968250499E-2</c:v>
                </c:pt>
                <c:pt idx="8">
                  <c:v>-0.93541141326314658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17.416804138139899</c:v>
                </c:pt>
                <c:pt idx="1">
                  <c:v>19.238560366333576</c:v>
                </c:pt>
                <c:pt idx="2">
                  <c:v>20.331880067304787</c:v>
                </c:pt>
                <c:pt idx="3">
                  <c:v>20.240341957754758</c:v>
                </c:pt>
                <c:pt idx="4">
                  <c:v>20.302618309920646</c:v>
                </c:pt>
                <c:pt idx="5">
                  <c:v>20.900947161793695</c:v>
                </c:pt>
                <c:pt idx="6">
                  <c:v>24.511946568286543</c:v>
                </c:pt>
                <c:pt idx="7">
                  <c:v>24.500835796261757</c:v>
                </c:pt>
                <c:pt idx="8">
                  <c:v>24.167861394030634</c:v>
                </c:pt>
                <c:pt idx="9">
                  <c:v>25.531731903473602</c:v>
                </c:pt>
                <c:pt idx="10">
                  <c:v>25.792705099895056</c:v>
                </c:pt>
                <c:pt idx="11">
                  <c:v>22.571881864162805</c:v>
                </c:pt>
                <c:pt idx="12">
                  <c:v>22.792641585123</c:v>
                </c:pt>
                <c:pt idx="13">
                  <c:v>23.059272955159461</c:v>
                </c:pt>
                <c:pt idx="14">
                  <c:v>23.341088514528636</c:v>
                </c:pt>
                <c:pt idx="15">
                  <c:v>23.547596953595445</c:v>
                </c:pt>
                <c:pt idx="16">
                  <c:v>23.734253403295106</c:v>
                </c:pt>
                <c:pt idx="17">
                  <c:v>23.911168919752402</c:v>
                </c:pt>
                <c:pt idx="18">
                  <c:v>24.091004969733021</c:v>
                </c:pt>
                <c:pt idx="19">
                  <c:v>24.26632707086064</c:v>
                </c:pt>
                <c:pt idx="20">
                  <c:v>24.453173117247708</c:v>
                </c:pt>
                <c:pt idx="21">
                  <c:v>24.633757610912355</c:v>
                </c:pt>
                <c:pt idx="22">
                  <c:v>24.823540814038228</c:v>
                </c:pt>
                <c:pt idx="23">
                  <c:v>25.011790054157096</c:v>
                </c:pt>
                <c:pt idx="24">
                  <c:v>25.223323861355414</c:v>
                </c:pt>
                <c:pt idx="25">
                  <c:v>25.419595205720181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7.1669363959868368</c:v>
                </c:pt>
                <c:pt idx="1">
                  <c:v>8.3014192336418571</c:v>
                </c:pt>
                <c:pt idx="2">
                  <c:v>9.0132620690264318</c:v>
                </c:pt>
                <c:pt idx="3">
                  <c:v>9.0749554256467757</c:v>
                </c:pt>
                <c:pt idx="4">
                  <c:v>10.25244600318427</c:v>
                </c:pt>
                <c:pt idx="5">
                  <c:v>9.7110343065733336</c:v>
                </c:pt>
                <c:pt idx="6">
                  <c:v>9.6237663515471752</c:v>
                </c:pt>
                <c:pt idx="7">
                  <c:v>10.129075312414795</c:v>
                </c:pt>
                <c:pt idx="8">
                  <c:v>10.027130479813172</c:v>
                </c:pt>
                <c:pt idx="9">
                  <c:v>10.398922761327658</c:v>
                </c:pt>
                <c:pt idx="10">
                  <c:v>10.321459456150103</c:v>
                </c:pt>
                <c:pt idx="11">
                  <c:v>10.234228806826838</c:v>
                </c:pt>
                <c:pt idx="12">
                  <c:v>10.387428667263949</c:v>
                </c:pt>
                <c:pt idx="13">
                  <c:v>10.547672025181811</c:v>
                </c:pt>
                <c:pt idx="14">
                  <c:v>10.718063385910119</c:v>
                </c:pt>
                <c:pt idx="15">
                  <c:v>10.859917378640031</c:v>
                </c:pt>
                <c:pt idx="16">
                  <c:v>10.995366109956194</c:v>
                </c:pt>
                <c:pt idx="17">
                  <c:v>11.130924105030973</c:v>
                </c:pt>
                <c:pt idx="18">
                  <c:v>11.258199574236908</c:v>
                </c:pt>
                <c:pt idx="19">
                  <c:v>11.383280651482405</c:v>
                </c:pt>
                <c:pt idx="20">
                  <c:v>11.513357108845417</c:v>
                </c:pt>
                <c:pt idx="21">
                  <c:v>11.641029600415344</c:v>
                </c:pt>
                <c:pt idx="22">
                  <c:v>11.773499416618984</c:v>
                </c:pt>
                <c:pt idx="23">
                  <c:v>11.902137181490229</c:v>
                </c:pt>
                <c:pt idx="24">
                  <c:v>12.042800114133312</c:v>
                </c:pt>
                <c:pt idx="25">
                  <c:v>12.18242138348452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16.449126624563199</c:v>
                </c:pt>
                <c:pt idx="1">
                  <c:v>16.125461282690335</c:v>
                </c:pt>
                <c:pt idx="2">
                  <c:v>16.735906189332365</c:v>
                </c:pt>
                <c:pt idx="3">
                  <c:v>16.136859091110903</c:v>
                </c:pt>
                <c:pt idx="4">
                  <c:v>17.459370838146185</c:v>
                </c:pt>
                <c:pt idx="5">
                  <c:v>17.747369988322959</c:v>
                </c:pt>
                <c:pt idx="6">
                  <c:v>20.492196643731415</c:v>
                </c:pt>
                <c:pt idx="7">
                  <c:v>18.879336654374701</c:v>
                </c:pt>
                <c:pt idx="8">
                  <c:v>19.521256507267005</c:v>
                </c:pt>
                <c:pt idx="9">
                  <c:v>20.25620538923776</c:v>
                </c:pt>
                <c:pt idx="10">
                  <c:v>20.83503634357935</c:v>
                </c:pt>
                <c:pt idx="11">
                  <c:v>24.102313299621212</c:v>
                </c:pt>
                <c:pt idx="12">
                  <c:v>24.405121960952048</c:v>
                </c:pt>
                <c:pt idx="13">
                  <c:v>24.746923759850496</c:v>
                </c:pt>
                <c:pt idx="14">
                  <c:v>25.118187286188821</c:v>
                </c:pt>
                <c:pt idx="15">
                  <c:v>25.423029115151298</c:v>
                </c:pt>
                <c:pt idx="16">
                  <c:v>25.718851826927025</c:v>
                </c:pt>
                <c:pt idx="17">
                  <c:v>26.009671975790692</c:v>
                </c:pt>
                <c:pt idx="18">
                  <c:v>26.303230012684764</c:v>
                </c:pt>
                <c:pt idx="19">
                  <c:v>26.589206303403234</c:v>
                </c:pt>
                <c:pt idx="20">
                  <c:v>26.887403843125178</c:v>
                </c:pt>
                <c:pt idx="21">
                  <c:v>27.185900010656844</c:v>
                </c:pt>
                <c:pt idx="22">
                  <c:v>27.491015464502084</c:v>
                </c:pt>
                <c:pt idx="23">
                  <c:v>27.797377013827191</c:v>
                </c:pt>
                <c:pt idx="24">
                  <c:v>28.110924944536951</c:v>
                </c:pt>
                <c:pt idx="25">
                  <c:v>28.418236709307809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8.1736724887525476</c:v>
                </c:pt>
                <c:pt idx="1">
                  <c:v>8.541039000910656</c:v>
                </c:pt>
                <c:pt idx="2">
                  <c:v>8.9533783048607596</c:v>
                </c:pt>
                <c:pt idx="3">
                  <c:v>9.0696570794930071</c:v>
                </c:pt>
                <c:pt idx="4">
                  <c:v>8.7452327882123608</c:v>
                </c:pt>
                <c:pt idx="5">
                  <c:v>8.8775307594801678</c:v>
                </c:pt>
                <c:pt idx="6">
                  <c:v>9.9271562826639972</c:v>
                </c:pt>
                <c:pt idx="7">
                  <c:v>10.565735906128518</c:v>
                </c:pt>
                <c:pt idx="8">
                  <c:v>9.9590856149504727</c:v>
                </c:pt>
                <c:pt idx="9">
                  <c:v>10.901019432141014</c:v>
                </c:pt>
                <c:pt idx="10">
                  <c:v>10.868146626134912</c:v>
                </c:pt>
                <c:pt idx="11">
                  <c:v>10.387309186238046</c:v>
                </c:pt>
                <c:pt idx="12">
                  <c:v>10.403302887373904</c:v>
                </c:pt>
                <c:pt idx="13">
                  <c:v>10.454111942558974</c:v>
                </c:pt>
                <c:pt idx="14">
                  <c:v>10.509352728001375</c:v>
                </c:pt>
                <c:pt idx="15">
                  <c:v>10.545103640406499</c:v>
                </c:pt>
                <c:pt idx="16">
                  <c:v>10.577925686963635</c:v>
                </c:pt>
                <c:pt idx="17">
                  <c:v>10.605300364343643</c:v>
                </c:pt>
                <c:pt idx="18">
                  <c:v>10.631208477315989</c:v>
                </c:pt>
                <c:pt idx="19">
                  <c:v>10.6602198546703</c:v>
                </c:pt>
                <c:pt idx="20">
                  <c:v>10.695865153769196</c:v>
                </c:pt>
                <c:pt idx="21">
                  <c:v>10.73108169301665</c:v>
                </c:pt>
                <c:pt idx="22">
                  <c:v>10.767192320909727</c:v>
                </c:pt>
                <c:pt idx="23">
                  <c:v>10.805188359737949</c:v>
                </c:pt>
                <c:pt idx="24">
                  <c:v>10.841215386449646</c:v>
                </c:pt>
                <c:pt idx="25">
                  <c:v>10.869329172008625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10.681642891102964</c:v>
                </c:pt>
                <c:pt idx="1">
                  <c:v>10.868590188805694</c:v>
                </c:pt>
                <c:pt idx="2">
                  <c:v>11.508349140063274</c:v>
                </c:pt>
                <c:pt idx="3">
                  <c:v>11.510772502715609</c:v>
                </c:pt>
                <c:pt idx="4">
                  <c:v>11.243226530781863</c:v>
                </c:pt>
                <c:pt idx="5">
                  <c:v>12.341708184875415</c:v>
                </c:pt>
                <c:pt idx="6">
                  <c:v>12.650733266133818</c:v>
                </c:pt>
                <c:pt idx="7">
                  <c:v>12.103817820688782</c:v>
                </c:pt>
                <c:pt idx="8">
                  <c:v>12.057371648539114</c:v>
                </c:pt>
                <c:pt idx="9">
                  <c:v>13.137807181938275</c:v>
                </c:pt>
                <c:pt idx="10">
                  <c:v>13.246493334508346</c:v>
                </c:pt>
                <c:pt idx="11">
                  <c:v>12.518193980150516</c:v>
                </c:pt>
                <c:pt idx="12">
                  <c:v>12.547030635852451</c:v>
                </c:pt>
                <c:pt idx="13">
                  <c:v>12.632677115546796</c:v>
                </c:pt>
                <c:pt idx="14">
                  <c:v>12.736747564447352</c:v>
                </c:pt>
                <c:pt idx="15">
                  <c:v>12.819001042338455</c:v>
                </c:pt>
                <c:pt idx="16">
                  <c:v>12.903213018407996</c:v>
                </c:pt>
                <c:pt idx="17">
                  <c:v>12.982186637053825</c:v>
                </c:pt>
                <c:pt idx="18">
                  <c:v>13.059174946278066</c:v>
                </c:pt>
                <c:pt idx="19">
                  <c:v>13.132457616001163</c:v>
                </c:pt>
                <c:pt idx="20">
                  <c:v>13.209648250523692</c:v>
                </c:pt>
                <c:pt idx="21">
                  <c:v>13.278270240642868</c:v>
                </c:pt>
                <c:pt idx="22">
                  <c:v>13.348971481641136</c:v>
                </c:pt>
                <c:pt idx="23">
                  <c:v>13.421771012940111</c:v>
                </c:pt>
                <c:pt idx="24">
                  <c:v>13.497613386008743</c:v>
                </c:pt>
                <c:pt idx="25">
                  <c:v>13.568246137822394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18.049883638361965</c:v>
                </c:pt>
                <c:pt idx="1">
                  <c:v>16.841758691485886</c:v>
                </c:pt>
                <c:pt idx="2">
                  <c:v>17.455438688275766</c:v>
                </c:pt>
                <c:pt idx="3">
                  <c:v>17.37204642830946</c:v>
                </c:pt>
                <c:pt idx="4">
                  <c:v>17.928975319130398</c:v>
                </c:pt>
                <c:pt idx="5">
                  <c:v>17.076408484222011</c:v>
                </c:pt>
                <c:pt idx="6">
                  <c:v>19.732523812452555</c:v>
                </c:pt>
                <c:pt idx="7">
                  <c:v>18.563765292434365</c:v>
                </c:pt>
                <c:pt idx="8">
                  <c:v>18.992410655412311</c:v>
                </c:pt>
                <c:pt idx="9">
                  <c:v>19.866973194454076</c:v>
                </c:pt>
                <c:pt idx="10">
                  <c:v>20.984628510107669</c:v>
                </c:pt>
                <c:pt idx="11">
                  <c:v>21.037439142676639</c:v>
                </c:pt>
                <c:pt idx="12">
                  <c:v>21.254899220332369</c:v>
                </c:pt>
                <c:pt idx="13">
                  <c:v>21.52388074559239</c:v>
                </c:pt>
                <c:pt idx="14">
                  <c:v>21.812063897583421</c:v>
                </c:pt>
                <c:pt idx="15">
                  <c:v>22.045041288509257</c:v>
                </c:pt>
                <c:pt idx="16">
                  <c:v>22.262036467502256</c:v>
                </c:pt>
                <c:pt idx="17">
                  <c:v>22.4689460851103</c:v>
                </c:pt>
                <c:pt idx="18">
                  <c:v>22.676273730413513</c:v>
                </c:pt>
                <c:pt idx="19">
                  <c:v>22.876608481312179</c:v>
                </c:pt>
                <c:pt idx="20">
                  <c:v>23.08239126968498</c:v>
                </c:pt>
                <c:pt idx="21">
                  <c:v>23.278113503998821</c:v>
                </c:pt>
                <c:pt idx="22">
                  <c:v>23.47111737293055</c:v>
                </c:pt>
                <c:pt idx="23">
                  <c:v>23.675362636908091</c:v>
                </c:pt>
                <c:pt idx="24">
                  <c:v>23.895944561438139</c:v>
                </c:pt>
                <c:pt idx="25">
                  <c:v>24.111083823195713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4.6735839088948197</c:v>
                </c:pt>
                <c:pt idx="1">
                  <c:v>4.6080596973793941</c:v>
                </c:pt>
                <c:pt idx="2">
                  <c:v>4.8424418720374085</c:v>
                </c:pt>
                <c:pt idx="3">
                  <c:v>4.6864515388940271</c:v>
                </c:pt>
                <c:pt idx="4">
                  <c:v>4.5465920700981517</c:v>
                </c:pt>
                <c:pt idx="5">
                  <c:v>4.439433097785134</c:v>
                </c:pt>
                <c:pt idx="6">
                  <c:v>5.1623648313936537</c:v>
                </c:pt>
                <c:pt idx="7">
                  <c:v>5.3375279995898275</c:v>
                </c:pt>
                <c:pt idx="8">
                  <c:v>5.4211503802386032</c:v>
                </c:pt>
                <c:pt idx="9">
                  <c:v>5.2687998289743225</c:v>
                </c:pt>
                <c:pt idx="10">
                  <c:v>5.6345609808367891</c:v>
                </c:pt>
                <c:pt idx="11">
                  <c:v>5.1048451376076347</c:v>
                </c:pt>
                <c:pt idx="12">
                  <c:v>5.1429852979983615</c:v>
                </c:pt>
                <c:pt idx="13">
                  <c:v>5.1951626167000322</c:v>
                </c:pt>
                <c:pt idx="14">
                  <c:v>5.2526675373371656</c:v>
                </c:pt>
                <c:pt idx="15">
                  <c:v>5.2955396054677308</c:v>
                </c:pt>
                <c:pt idx="16">
                  <c:v>5.338607359064202</c:v>
                </c:pt>
                <c:pt idx="17">
                  <c:v>5.3771880713611431</c:v>
                </c:pt>
                <c:pt idx="18">
                  <c:v>5.4172448157790525</c:v>
                </c:pt>
                <c:pt idx="19">
                  <c:v>5.460942976843782</c:v>
                </c:pt>
                <c:pt idx="20">
                  <c:v>5.503913027381274</c:v>
                </c:pt>
                <c:pt idx="21">
                  <c:v>5.5471092494157554</c:v>
                </c:pt>
                <c:pt idx="22">
                  <c:v>5.5911017307555086</c:v>
                </c:pt>
                <c:pt idx="23">
                  <c:v>5.6329013071285576</c:v>
                </c:pt>
                <c:pt idx="24">
                  <c:v>5.675389141837508</c:v>
                </c:pt>
                <c:pt idx="25">
                  <c:v>5.7155400206275901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3.2249875858898434</c:v>
                </c:pt>
                <c:pt idx="1">
                  <c:v>3.9361723842202698</c:v>
                </c:pt>
                <c:pt idx="2">
                  <c:v>3.9708423162918085</c:v>
                </c:pt>
                <c:pt idx="3">
                  <c:v>3.8394017171936761</c:v>
                </c:pt>
                <c:pt idx="4">
                  <c:v>3.6886250724096228</c:v>
                </c:pt>
                <c:pt idx="5">
                  <c:v>3.969414833703758</c:v>
                </c:pt>
                <c:pt idx="6">
                  <c:v>4.2369926984681108</c:v>
                </c:pt>
                <c:pt idx="7">
                  <c:v>4.3710341953709682</c:v>
                </c:pt>
                <c:pt idx="8">
                  <c:v>4.4477333044395602</c:v>
                </c:pt>
                <c:pt idx="9">
                  <c:v>4.6418698797265412</c:v>
                </c:pt>
                <c:pt idx="10">
                  <c:v>4.7388223368851463</c:v>
                </c:pt>
                <c:pt idx="11">
                  <c:v>6.8771976061349704</c:v>
                </c:pt>
                <c:pt idx="12">
                  <c:v>6.9595983556543253</c:v>
                </c:pt>
                <c:pt idx="13">
                  <c:v>7.0628056660001493</c:v>
                </c:pt>
                <c:pt idx="14">
                  <c:v>7.1718445291556039</c:v>
                </c:pt>
                <c:pt idx="15">
                  <c:v>7.2692277547640529</c:v>
                </c:pt>
                <c:pt idx="16">
                  <c:v>7.3667283310227987</c:v>
                </c:pt>
                <c:pt idx="17">
                  <c:v>7.460502563876025</c:v>
                </c:pt>
                <c:pt idx="18">
                  <c:v>7.5560417299801808</c:v>
                </c:pt>
                <c:pt idx="19">
                  <c:v>7.6525552399937391</c:v>
                </c:pt>
                <c:pt idx="20">
                  <c:v>7.7542046712999602</c:v>
                </c:pt>
                <c:pt idx="21">
                  <c:v>7.8477305548555636</c:v>
                </c:pt>
                <c:pt idx="22">
                  <c:v>7.9497716969579644</c:v>
                </c:pt>
                <c:pt idx="23">
                  <c:v>8.0511835964356333</c:v>
                </c:pt>
                <c:pt idx="24">
                  <c:v>8.1530421810133369</c:v>
                </c:pt>
                <c:pt idx="25">
                  <c:v>8.2546458827233629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2.7732283642623412</c:v>
                </c:pt>
                <c:pt idx="1">
                  <c:v>3.2535130151421061</c:v>
                </c:pt>
                <c:pt idx="2">
                  <c:v>3.4954816725047859</c:v>
                </c:pt>
                <c:pt idx="3">
                  <c:v>3.0637748055856404</c:v>
                </c:pt>
                <c:pt idx="4">
                  <c:v>3.1750963193555775</c:v>
                </c:pt>
                <c:pt idx="5">
                  <c:v>3.1578622977437565</c:v>
                </c:pt>
                <c:pt idx="6">
                  <c:v>3.4508623351562635</c:v>
                </c:pt>
                <c:pt idx="7">
                  <c:v>3.2985320510672413</c:v>
                </c:pt>
                <c:pt idx="8">
                  <c:v>3.2006126032563751</c:v>
                </c:pt>
                <c:pt idx="9">
                  <c:v>3.0927426346628151</c:v>
                </c:pt>
                <c:pt idx="10">
                  <c:v>3.2231710057088154</c:v>
                </c:pt>
                <c:pt idx="11">
                  <c:v>2.693440292601804</c:v>
                </c:pt>
                <c:pt idx="12">
                  <c:v>2.725105892390804</c:v>
                </c:pt>
                <c:pt idx="13">
                  <c:v>2.7516322814744236</c:v>
                </c:pt>
                <c:pt idx="14">
                  <c:v>2.7809790532431453</c:v>
                </c:pt>
                <c:pt idx="15">
                  <c:v>2.8018172895741023</c:v>
                </c:pt>
                <c:pt idx="16">
                  <c:v>2.8199679615234317</c:v>
                </c:pt>
                <c:pt idx="17">
                  <c:v>2.8363966903886499</c:v>
                </c:pt>
                <c:pt idx="18">
                  <c:v>2.8536126248841884</c:v>
                </c:pt>
                <c:pt idx="19">
                  <c:v>2.8764905784532204</c:v>
                </c:pt>
                <c:pt idx="20">
                  <c:v>2.9001721496110617</c:v>
                </c:pt>
                <c:pt idx="21">
                  <c:v>2.9213551815019558</c:v>
                </c:pt>
                <c:pt idx="22">
                  <c:v>2.9392643499250344</c:v>
                </c:pt>
                <c:pt idx="23">
                  <c:v>2.9583774540611993</c:v>
                </c:pt>
                <c:pt idx="24">
                  <c:v>2.9731397623462765</c:v>
                </c:pt>
                <c:pt idx="25">
                  <c:v>2.9905923271309751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4.3332610139879204</c:v>
                </c:pt>
                <c:pt idx="1">
                  <c:v>5.3192361340702385</c:v>
                </c:pt>
                <c:pt idx="2">
                  <c:v>5.9644756626964277</c:v>
                </c:pt>
                <c:pt idx="3">
                  <c:v>5.3374177277249171</c:v>
                </c:pt>
                <c:pt idx="4">
                  <c:v>6.1080688287797136</c:v>
                </c:pt>
                <c:pt idx="5">
                  <c:v>6.8366842407669637</c:v>
                </c:pt>
                <c:pt idx="6">
                  <c:v>6.5077141460151049</c:v>
                </c:pt>
                <c:pt idx="7">
                  <c:v>7.6413797250028459</c:v>
                </c:pt>
                <c:pt idx="8">
                  <c:v>6.7631594275582607</c:v>
                </c:pt>
                <c:pt idx="9">
                  <c:v>6.4363978370869592</c:v>
                </c:pt>
                <c:pt idx="10">
                  <c:v>6.8521522089594171</c:v>
                </c:pt>
                <c:pt idx="11">
                  <c:v>5.9796411066087281</c:v>
                </c:pt>
                <c:pt idx="12">
                  <c:v>6.0428943562520514</c:v>
                </c:pt>
                <c:pt idx="13">
                  <c:v>6.0955520883003587</c:v>
                </c:pt>
                <c:pt idx="14">
                  <c:v>6.1547197401164215</c:v>
                </c:pt>
                <c:pt idx="15">
                  <c:v>6.2024807801223183</c:v>
                </c:pt>
                <c:pt idx="16">
                  <c:v>6.2431484140758755</c:v>
                </c:pt>
                <c:pt idx="17">
                  <c:v>6.2810605536568378</c:v>
                </c:pt>
                <c:pt idx="18">
                  <c:v>6.3232536035838987</c:v>
                </c:pt>
                <c:pt idx="19">
                  <c:v>6.3634086916014621</c:v>
                </c:pt>
                <c:pt idx="20">
                  <c:v>6.4030095436192278</c:v>
                </c:pt>
                <c:pt idx="21">
                  <c:v>6.438996512145903</c:v>
                </c:pt>
                <c:pt idx="22">
                  <c:v>6.4802248875776849</c:v>
                </c:pt>
                <c:pt idx="23">
                  <c:v>6.5204127966042877</c:v>
                </c:pt>
                <c:pt idx="24">
                  <c:v>6.5704755607161776</c:v>
                </c:pt>
                <c:pt idx="25">
                  <c:v>6.6135029610226601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16.87085897921888</c:v>
                </c:pt>
                <c:pt idx="1">
                  <c:v>15.787448467593878</c:v>
                </c:pt>
                <c:pt idx="2">
                  <c:v>16.899600118374178</c:v>
                </c:pt>
                <c:pt idx="3">
                  <c:v>16.454279792205444</c:v>
                </c:pt>
                <c:pt idx="4">
                  <c:v>17.650034282779821</c:v>
                </c:pt>
                <c:pt idx="5">
                  <c:v>17.398691077319206</c:v>
                </c:pt>
                <c:pt idx="6">
                  <c:v>19.205397029554913</c:v>
                </c:pt>
                <c:pt idx="7">
                  <c:v>18.829470064218306</c:v>
                </c:pt>
                <c:pt idx="8">
                  <c:v>18.540665024473206</c:v>
                </c:pt>
                <c:pt idx="9">
                  <c:v>19.107737162423632</c:v>
                </c:pt>
                <c:pt idx="10">
                  <c:v>19.432411749881059</c:v>
                </c:pt>
                <c:pt idx="11">
                  <c:v>19.175404752721189</c:v>
                </c:pt>
                <c:pt idx="12">
                  <c:v>19.308396519044578</c:v>
                </c:pt>
                <c:pt idx="13">
                  <c:v>19.466775897681387</c:v>
                </c:pt>
                <c:pt idx="14">
                  <c:v>19.652717662173881</c:v>
                </c:pt>
                <c:pt idx="15">
                  <c:v>19.780934977578024</c:v>
                </c:pt>
                <c:pt idx="16">
                  <c:v>19.891344179904895</c:v>
                </c:pt>
                <c:pt idx="17">
                  <c:v>19.989661379612862</c:v>
                </c:pt>
                <c:pt idx="18">
                  <c:v>20.083129555184215</c:v>
                </c:pt>
                <c:pt idx="19">
                  <c:v>20.178024700398122</c:v>
                </c:pt>
                <c:pt idx="20">
                  <c:v>20.282353243939159</c:v>
                </c:pt>
                <c:pt idx="21">
                  <c:v>20.381282687071458</c:v>
                </c:pt>
                <c:pt idx="22">
                  <c:v>20.476680978206556</c:v>
                </c:pt>
                <c:pt idx="23">
                  <c:v>20.581028251733287</c:v>
                </c:pt>
                <c:pt idx="24">
                  <c:v>20.684043702760157</c:v>
                </c:pt>
                <c:pt idx="25">
                  <c:v>20.781195516525088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21.438653186937401</c:v>
                </c:pt>
                <c:pt idx="1">
                  <c:v>21.281483649463794</c:v>
                </c:pt>
                <c:pt idx="2">
                  <c:v>22.266567024584912</c:v>
                </c:pt>
                <c:pt idx="3">
                  <c:v>20.827714966565331</c:v>
                </c:pt>
                <c:pt idx="4">
                  <c:v>21.806198996733791</c:v>
                </c:pt>
                <c:pt idx="5">
                  <c:v>22.033147595606255</c:v>
                </c:pt>
                <c:pt idx="6">
                  <c:v>22.848419448302906</c:v>
                </c:pt>
                <c:pt idx="7">
                  <c:v>23.246132977799277</c:v>
                </c:pt>
                <c:pt idx="8">
                  <c:v>22.468983380035684</c:v>
                </c:pt>
                <c:pt idx="9">
                  <c:v>22.229920403236008</c:v>
                </c:pt>
                <c:pt idx="10">
                  <c:v>22.692202322967166</c:v>
                </c:pt>
                <c:pt idx="11">
                  <c:v>23.358936131144166</c:v>
                </c:pt>
                <c:pt idx="12">
                  <c:v>23.314533443094845</c:v>
                </c:pt>
                <c:pt idx="13">
                  <c:v>23.294118854600491</c:v>
                </c:pt>
                <c:pt idx="14">
                  <c:v>23.302523165415003</c:v>
                </c:pt>
                <c:pt idx="15">
                  <c:v>23.242939429614879</c:v>
                </c:pt>
                <c:pt idx="16">
                  <c:v>23.167014655409325</c:v>
                </c:pt>
                <c:pt idx="17">
                  <c:v>23.065012852759004</c:v>
                </c:pt>
                <c:pt idx="18">
                  <c:v>22.958761994282504</c:v>
                </c:pt>
                <c:pt idx="19">
                  <c:v>22.865655671009691</c:v>
                </c:pt>
                <c:pt idx="20">
                  <c:v>22.783351482874902</c:v>
                </c:pt>
                <c:pt idx="21">
                  <c:v>22.683622762364433</c:v>
                </c:pt>
                <c:pt idx="22">
                  <c:v>22.568684442893908</c:v>
                </c:pt>
                <c:pt idx="23">
                  <c:v>22.446046256218761</c:v>
                </c:pt>
                <c:pt idx="24">
                  <c:v>22.336954415433325</c:v>
                </c:pt>
                <c:pt idx="25">
                  <c:v>22.243135499914533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8.1656412174516255</c:v>
                </c:pt>
                <c:pt idx="1">
                  <c:v>7.3552188393712949</c:v>
                </c:pt>
                <c:pt idx="2">
                  <c:v>7.3047361985458386</c:v>
                </c:pt>
                <c:pt idx="3">
                  <c:v>7.1090324514265673</c:v>
                </c:pt>
                <c:pt idx="4">
                  <c:v>7.1472489735353673</c:v>
                </c:pt>
                <c:pt idx="5">
                  <c:v>6.6415710084208195</c:v>
                </c:pt>
                <c:pt idx="6">
                  <c:v>6.6115586896950926</c:v>
                </c:pt>
                <c:pt idx="7">
                  <c:v>6.7960556632377571</c:v>
                </c:pt>
                <c:pt idx="8">
                  <c:v>6.8306247225140657</c:v>
                </c:pt>
                <c:pt idx="9">
                  <c:v>6.1094325309401212</c:v>
                </c:pt>
                <c:pt idx="10">
                  <c:v>5.9525520005417185</c:v>
                </c:pt>
                <c:pt idx="11">
                  <c:v>5.9623565313804372</c:v>
                </c:pt>
                <c:pt idx="12">
                  <c:v>5.8182921533611314</c:v>
                </c:pt>
                <c:pt idx="13">
                  <c:v>5.6783495395026966</c:v>
                </c:pt>
                <c:pt idx="14">
                  <c:v>5.5369398448255129</c:v>
                </c:pt>
                <c:pt idx="15">
                  <c:v>5.3901313829517932</c:v>
                </c:pt>
                <c:pt idx="16">
                  <c:v>5.249839847674389</c:v>
                </c:pt>
                <c:pt idx="17">
                  <c:v>5.1195411879300492</c:v>
                </c:pt>
                <c:pt idx="18">
                  <c:v>4.9879405317305112</c:v>
                </c:pt>
                <c:pt idx="19">
                  <c:v>4.8391451477947074</c:v>
                </c:pt>
                <c:pt idx="20">
                  <c:v>4.7093842635316951</c:v>
                </c:pt>
                <c:pt idx="21">
                  <c:v>4.6211251210482631</c:v>
                </c:pt>
                <c:pt idx="22">
                  <c:v>4.5334269106410323</c:v>
                </c:pt>
                <c:pt idx="23">
                  <c:v>4.4274037854784805</c:v>
                </c:pt>
                <c:pt idx="24">
                  <c:v>4.2260418898326435</c:v>
                </c:pt>
                <c:pt idx="25">
                  <c:v>4.0949932076908864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1.8617730312742036</c:v>
                </c:pt>
                <c:pt idx="1">
                  <c:v>2.1708902495576279</c:v>
                </c:pt>
                <c:pt idx="2">
                  <c:v>2.5620885750959683</c:v>
                </c:pt>
                <c:pt idx="3">
                  <c:v>1.9980387457932911</c:v>
                </c:pt>
                <c:pt idx="4">
                  <c:v>3.1485985370484064</c:v>
                </c:pt>
                <c:pt idx="5">
                  <c:v>2.6006862534796706</c:v>
                </c:pt>
                <c:pt idx="6">
                  <c:v>2.7431499890721938</c:v>
                </c:pt>
                <c:pt idx="7">
                  <c:v>2.771397056755156</c:v>
                </c:pt>
                <c:pt idx="8">
                  <c:v>2.4240398062878969</c:v>
                </c:pt>
                <c:pt idx="9">
                  <c:v>3.07409206439694</c:v>
                </c:pt>
                <c:pt idx="10">
                  <c:v>2.409147457015453</c:v>
                </c:pt>
                <c:pt idx="11">
                  <c:v>2.2901215696794974</c:v>
                </c:pt>
                <c:pt idx="12">
                  <c:v>2.3265098544955407</c:v>
                </c:pt>
                <c:pt idx="13">
                  <c:v>2.3731716319642451</c:v>
                </c:pt>
                <c:pt idx="14">
                  <c:v>2.4196705614278309</c:v>
                </c:pt>
                <c:pt idx="15">
                  <c:v>2.4586282447370831</c:v>
                </c:pt>
                <c:pt idx="16">
                  <c:v>2.4951493060806063</c:v>
                </c:pt>
                <c:pt idx="17">
                  <c:v>2.5300650095834722</c:v>
                </c:pt>
                <c:pt idx="18">
                  <c:v>2.5630589353794471</c:v>
                </c:pt>
                <c:pt idx="19">
                  <c:v>2.5958853648900573</c:v>
                </c:pt>
                <c:pt idx="20">
                  <c:v>2.6351165797738387</c:v>
                </c:pt>
                <c:pt idx="21">
                  <c:v>2.6736698144187345</c:v>
                </c:pt>
                <c:pt idx="22">
                  <c:v>2.7121670228165935</c:v>
                </c:pt>
                <c:pt idx="23">
                  <c:v>2.7526816102789038</c:v>
                </c:pt>
                <c:pt idx="24">
                  <c:v>2.7945324227703234</c:v>
                </c:pt>
                <c:pt idx="25">
                  <c:v>2.8367783040128152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8.7730111844309189</c:v>
                </c:pt>
                <c:pt idx="1">
                  <c:v>9.0084995989189398</c:v>
                </c:pt>
                <c:pt idx="2">
                  <c:v>8.6177903387712469</c:v>
                </c:pt>
                <c:pt idx="3">
                  <c:v>8.7758960258532106</c:v>
                </c:pt>
                <c:pt idx="4">
                  <c:v>9.3993158296594572</c:v>
                </c:pt>
                <c:pt idx="5">
                  <c:v>8.9744752119237887</c:v>
                </c:pt>
                <c:pt idx="6">
                  <c:v>10.167765140095426</c:v>
                </c:pt>
                <c:pt idx="7">
                  <c:v>10.021179970766914</c:v>
                </c:pt>
                <c:pt idx="8">
                  <c:v>9.379260515935842</c:v>
                </c:pt>
                <c:pt idx="9">
                  <c:v>10.073057370429153</c:v>
                </c:pt>
                <c:pt idx="10">
                  <c:v>8.7074108561123147</c:v>
                </c:pt>
                <c:pt idx="11">
                  <c:v>8.8512657493772782</c:v>
                </c:pt>
                <c:pt idx="12">
                  <c:v>8.8445854054490667</c:v>
                </c:pt>
                <c:pt idx="13">
                  <c:v>8.869750094782761</c:v>
                </c:pt>
                <c:pt idx="14">
                  <c:v>8.8907846231471517</c:v>
                </c:pt>
                <c:pt idx="15">
                  <c:v>8.8703138655982041</c:v>
                </c:pt>
                <c:pt idx="16">
                  <c:v>8.841334290418617</c:v>
                </c:pt>
                <c:pt idx="17">
                  <c:v>8.8066583008070474</c:v>
                </c:pt>
                <c:pt idx="18">
                  <c:v>8.776545124904759</c:v>
                </c:pt>
                <c:pt idx="19">
                  <c:v>8.7462730140660501</c:v>
                </c:pt>
                <c:pt idx="20">
                  <c:v>8.7162888665110732</c:v>
                </c:pt>
                <c:pt idx="21">
                  <c:v>8.6849162738421999</c:v>
                </c:pt>
                <c:pt idx="22">
                  <c:v>8.6559695141417858</c:v>
                </c:pt>
                <c:pt idx="23">
                  <c:v>8.6297804165230101</c:v>
                </c:pt>
                <c:pt idx="24">
                  <c:v>8.6098186004693762</c:v>
                </c:pt>
                <c:pt idx="25">
                  <c:v>8.5819876369054136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9.1469246288413775</c:v>
                </c:pt>
                <c:pt idx="1">
                  <c:v>8.2539263756042018</c:v>
                </c:pt>
                <c:pt idx="2">
                  <c:v>7.7653982968339497</c:v>
                </c:pt>
                <c:pt idx="3">
                  <c:v>7.6747744499416246</c:v>
                </c:pt>
                <c:pt idx="4">
                  <c:v>8.0393604962614944</c:v>
                </c:pt>
                <c:pt idx="5">
                  <c:v>7.5637401221279355</c:v>
                </c:pt>
                <c:pt idx="6">
                  <c:v>9.3376145128187655</c:v>
                </c:pt>
                <c:pt idx="7">
                  <c:v>9.8205466705308311</c:v>
                </c:pt>
                <c:pt idx="8">
                  <c:v>7.6789755983925563</c:v>
                </c:pt>
                <c:pt idx="9">
                  <c:v>8.506001650628308</c:v>
                </c:pt>
                <c:pt idx="10">
                  <c:v>7.6860578838564049</c:v>
                </c:pt>
                <c:pt idx="11">
                  <c:v>7.9711700717797402</c:v>
                </c:pt>
                <c:pt idx="12">
                  <c:v>7.9282894147273675</c:v>
                </c:pt>
                <c:pt idx="13">
                  <c:v>7.9611388041484448</c:v>
                </c:pt>
                <c:pt idx="14">
                  <c:v>7.9734844829109131</c:v>
                </c:pt>
                <c:pt idx="15">
                  <c:v>7.9201619677050878</c:v>
                </c:pt>
                <c:pt idx="16">
                  <c:v>7.8583401507545192</c:v>
                </c:pt>
                <c:pt idx="17">
                  <c:v>7.7911214657443635</c:v>
                </c:pt>
                <c:pt idx="18">
                  <c:v>7.7264651075857191</c:v>
                </c:pt>
                <c:pt idx="19">
                  <c:v>7.659660679538109</c:v>
                </c:pt>
                <c:pt idx="20">
                  <c:v>7.5987857042951097</c:v>
                </c:pt>
                <c:pt idx="21">
                  <c:v>7.5349579850662609</c:v>
                </c:pt>
                <c:pt idx="22">
                  <c:v>7.4679194327454415</c:v>
                </c:pt>
                <c:pt idx="23">
                  <c:v>7.3995034198681129</c:v>
                </c:pt>
                <c:pt idx="24">
                  <c:v>7.3391406046531253</c:v>
                </c:pt>
                <c:pt idx="25">
                  <c:v>7.272541411132778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4.6585481359001992</c:v>
                </c:pt>
                <c:pt idx="1">
                  <c:v>5.0781427691905847</c:v>
                </c:pt>
                <c:pt idx="2">
                  <c:v>5.5187379333553421</c:v>
                </c:pt>
                <c:pt idx="3">
                  <c:v>5.4934229427435382</c:v>
                </c:pt>
                <c:pt idx="4">
                  <c:v>5.8533803670430258</c:v>
                </c:pt>
                <c:pt idx="5">
                  <c:v>5.961340937934791</c:v>
                </c:pt>
                <c:pt idx="6">
                  <c:v>5.9736268064295492</c:v>
                </c:pt>
                <c:pt idx="7">
                  <c:v>5.9753696043796234</c:v>
                </c:pt>
                <c:pt idx="8">
                  <c:v>5.6542903473799919</c:v>
                </c:pt>
                <c:pt idx="9">
                  <c:v>5.6149819016499363</c:v>
                </c:pt>
                <c:pt idx="10">
                  <c:v>5.2202320701391312</c:v>
                </c:pt>
                <c:pt idx="11">
                  <c:v>5.5085520370262531</c:v>
                </c:pt>
                <c:pt idx="12">
                  <c:v>5.5620323345183911</c:v>
                </c:pt>
                <c:pt idx="13">
                  <c:v>5.6070101026622767</c:v>
                </c:pt>
                <c:pt idx="14">
                  <c:v>5.6575271790803079</c:v>
                </c:pt>
                <c:pt idx="15">
                  <c:v>5.6948845078020129</c:v>
                </c:pt>
                <c:pt idx="16">
                  <c:v>5.7195837403520633</c:v>
                </c:pt>
                <c:pt idx="17">
                  <c:v>5.7334313733697755</c:v>
                </c:pt>
                <c:pt idx="18">
                  <c:v>5.7556234146871823</c:v>
                </c:pt>
                <c:pt idx="19">
                  <c:v>5.7779206370984548</c:v>
                </c:pt>
                <c:pt idx="20">
                  <c:v>5.8033277630853721</c:v>
                </c:pt>
                <c:pt idx="21">
                  <c:v>5.8263941101025045</c:v>
                </c:pt>
                <c:pt idx="22">
                  <c:v>5.8457743911284306</c:v>
                </c:pt>
                <c:pt idx="23">
                  <c:v>5.8604290466073508</c:v>
                </c:pt>
                <c:pt idx="24">
                  <c:v>5.882365324469915</c:v>
                </c:pt>
                <c:pt idx="25">
                  <c:v>5.9086267051119457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16.415333155535055</c:v>
                </c:pt>
                <c:pt idx="1">
                  <c:v>15.712223947326386</c:v>
                </c:pt>
                <c:pt idx="2">
                  <c:v>16.217683662231909</c:v>
                </c:pt>
                <c:pt idx="3">
                  <c:v>16.518806201959674</c:v>
                </c:pt>
                <c:pt idx="4">
                  <c:v>16.665317893680385</c:v>
                </c:pt>
                <c:pt idx="5">
                  <c:v>18.190001581061228</c:v>
                </c:pt>
                <c:pt idx="6">
                  <c:v>19.302987963859472</c:v>
                </c:pt>
                <c:pt idx="7">
                  <c:v>19.79275375200913</c:v>
                </c:pt>
                <c:pt idx="8">
                  <c:v>18.486154256822996</c:v>
                </c:pt>
                <c:pt idx="9">
                  <c:v>19.341082027389739</c:v>
                </c:pt>
                <c:pt idx="10">
                  <c:v>18.472219113051672</c:v>
                </c:pt>
                <c:pt idx="11">
                  <c:v>18.68394373975535</c:v>
                </c:pt>
                <c:pt idx="12">
                  <c:v>18.776632759083153</c:v>
                </c:pt>
                <c:pt idx="13">
                  <c:v>18.898752291262987</c:v>
                </c:pt>
                <c:pt idx="14">
                  <c:v>19.039046592513095</c:v>
                </c:pt>
                <c:pt idx="15">
                  <c:v>19.160499723347371</c:v>
                </c:pt>
                <c:pt idx="16">
                  <c:v>19.276575789166969</c:v>
                </c:pt>
                <c:pt idx="17">
                  <c:v>19.385579162061678</c:v>
                </c:pt>
                <c:pt idx="18">
                  <c:v>19.493539561616682</c:v>
                </c:pt>
                <c:pt idx="19">
                  <c:v>19.607604257415794</c:v>
                </c:pt>
                <c:pt idx="20">
                  <c:v>19.732655133426917</c:v>
                </c:pt>
                <c:pt idx="21">
                  <c:v>19.852967364992654</c:v>
                </c:pt>
                <c:pt idx="22">
                  <c:v>19.973294832951552</c:v>
                </c:pt>
                <c:pt idx="23">
                  <c:v>20.096497116501244</c:v>
                </c:pt>
                <c:pt idx="24">
                  <c:v>20.215190685824854</c:v>
                </c:pt>
                <c:pt idx="25">
                  <c:v>20.330448872558136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5.5869336572097978</c:v>
                </c:pt>
                <c:pt idx="1">
                  <c:v>6.0209288543546942</c:v>
                </c:pt>
                <c:pt idx="2">
                  <c:v>6.3985541665496894</c:v>
                </c:pt>
                <c:pt idx="3">
                  <c:v>6.0601929006655402</c:v>
                </c:pt>
                <c:pt idx="4">
                  <c:v>6.4964162118715274</c:v>
                </c:pt>
                <c:pt idx="5">
                  <c:v>6.7531960069055783</c:v>
                </c:pt>
                <c:pt idx="6">
                  <c:v>6.7132800141221622</c:v>
                </c:pt>
                <c:pt idx="7">
                  <c:v>7.2130411561367129</c:v>
                </c:pt>
                <c:pt idx="8">
                  <c:v>6.5081987380604929</c:v>
                </c:pt>
                <c:pt idx="9">
                  <c:v>7.015474708839835</c:v>
                </c:pt>
                <c:pt idx="10">
                  <c:v>6.4495982086858854</c:v>
                </c:pt>
                <c:pt idx="11">
                  <c:v>6.0418600209565438</c:v>
                </c:pt>
                <c:pt idx="12">
                  <c:v>6.0384927100393542</c:v>
                </c:pt>
                <c:pt idx="13">
                  <c:v>6.052772600261318</c:v>
                </c:pt>
                <c:pt idx="14">
                  <c:v>6.0759348306601169</c:v>
                </c:pt>
                <c:pt idx="15">
                  <c:v>6.0891385479907809</c:v>
                </c:pt>
                <c:pt idx="16">
                  <c:v>6.0944677601454176</c:v>
                </c:pt>
                <c:pt idx="17">
                  <c:v>6.0977406054782488</c:v>
                </c:pt>
                <c:pt idx="18">
                  <c:v>6.1049050304108547</c:v>
                </c:pt>
                <c:pt idx="19">
                  <c:v>6.1111723368755291</c:v>
                </c:pt>
                <c:pt idx="20">
                  <c:v>6.1130086635404357</c:v>
                </c:pt>
                <c:pt idx="21">
                  <c:v>6.1096902087481801</c:v>
                </c:pt>
                <c:pt idx="22">
                  <c:v>6.1074624059340161</c:v>
                </c:pt>
                <c:pt idx="23">
                  <c:v>6.1067227909109816</c:v>
                </c:pt>
                <c:pt idx="24">
                  <c:v>6.1064555831967864</c:v>
                </c:pt>
                <c:pt idx="25">
                  <c:v>6.1075080487181097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0.39193624801516647</c:v>
                </c:pt>
                <c:pt idx="1">
                  <c:v>0.29238164614996537</c:v>
                </c:pt>
                <c:pt idx="2">
                  <c:v>0.30605660943673468</c:v>
                </c:pt>
                <c:pt idx="3">
                  <c:v>0.26260201367762986</c:v>
                </c:pt>
                <c:pt idx="4">
                  <c:v>0.31019141868190003</c:v>
                </c:pt>
                <c:pt idx="5">
                  <c:v>0.28572232066648451</c:v>
                </c:pt>
                <c:pt idx="6">
                  <c:v>0.25320127825913957</c:v>
                </c:pt>
                <c:pt idx="7">
                  <c:v>0.26692325203213801</c:v>
                </c:pt>
                <c:pt idx="8">
                  <c:v>0.26908281120518024</c:v>
                </c:pt>
                <c:pt idx="9">
                  <c:v>0.24741481677060656</c:v>
                </c:pt>
                <c:pt idx="10">
                  <c:v>0.3012838971190287</c:v>
                </c:pt>
                <c:pt idx="11">
                  <c:v>0.21411423190537038</c:v>
                </c:pt>
                <c:pt idx="12">
                  <c:v>0.21740791362092751</c:v>
                </c:pt>
                <c:pt idx="13">
                  <c:v>0.22005220197645642</c:v>
                </c:pt>
                <c:pt idx="14">
                  <c:v>0.22291569733909436</c:v>
                </c:pt>
                <c:pt idx="15">
                  <c:v>0.22507051472143888</c:v>
                </c:pt>
                <c:pt idx="16">
                  <c:v>0.22699306071873299</c:v>
                </c:pt>
                <c:pt idx="17">
                  <c:v>0.22870925329589267</c:v>
                </c:pt>
                <c:pt idx="18">
                  <c:v>0.23023250233090245</c:v>
                </c:pt>
                <c:pt idx="19">
                  <c:v>0.23215680002429595</c:v>
                </c:pt>
                <c:pt idx="20">
                  <c:v>0.23395161853203231</c:v>
                </c:pt>
                <c:pt idx="21">
                  <c:v>0.23557643835309675</c:v>
                </c:pt>
                <c:pt idx="22">
                  <c:v>0.23700007994257943</c:v>
                </c:pt>
                <c:pt idx="23">
                  <c:v>0.23868504723469633</c:v>
                </c:pt>
                <c:pt idx="24">
                  <c:v>0.23997340278653351</c:v>
                </c:pt>
                <c:pt idx="25">
                  <c:v>0.24144263561670901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16.005456472481232</c:v>
                </c:pt>
                <c:pt idx="1">
                  <c:v>17.733872407118479</c:v>
                </c:pt>
                <c:pt idx="2">
                  <c:v>18.923130843856107</c:v>
                </c:pt>
                <c:pt idx="3">
                  <c:v>19.391520244757288</c:v>
                </c:pt>
                <c:pt idx="4">
                  <c:v>19.098928747203782</c:v>
                </c:pt>
                <c:pt idx="5">
                  <c:v>18.518962054534438</c:v>
                </c:pt>
                <c:pt idx="6">
                  <c:v>19.678001541556235</c:v>
                </c:pt>
                <c:pt idx="7">
                  <c:v>18.242612130204172</c:v>
                </c:pt>
                <c:pt idx="8">
                  <c:v>18.006671534495762</c:v>
                </c:pt>
                <c:pt idx="9">
                  <c:v>18.382932484578777</c:v>
                </c:pt>
                <c:pt idx="10">
                  <c:v>18.36478224664436</c:v>
                </c:pt>
                <c:pt idx="11">
                  <c:v>18.279493936055843</c:v>
                </c:pt>
                <c:pt idx="12">
                  <c:v>18.23211977816997</c:v>
                </c:pt>
                <c:pt idx="13">
                  <c:v>18.214591760580014</c:v>
                </c:pt>
                <c:pt idx="14">
                  <c:v>18.219679952870191</c:v>
                </c:pt>
                <c:pt idx="15">
                  <c:v>18.191109845915328</c:v>
                </c:pt>
                <c:pt idx="16">
                  <c:v>18.138664628449664</c:v>
                </c:pt>
                <c:pt idx="17">
                  <c:v>18.073601400961007</c:v>
                </c:pt>
                <c:pt idx="18">
                  <c:v>18.016394071940454</c:v>
                </c:pt>
                <c:pt idx="19">
                  <c:v>17.951634863554681</c:v>
                </c:pt>
                <c:pt idx="20">
                  <c:v>17.878466943690817</c:v>
                </c:pt>
                <c:pt idx="21">
                  <c:v>17.832032895472018</c:v>
                </c:pt>
                <c:pt idx="22">
                  <c:v>17.77175025418067</c:v>
                </c:pt>
                <c:pt idx="23">
                  <c:v>17.708945131951246</c:v>
                </c:pt>
                <c:pt idx="24">
                  <c:v>17.647574938973026</c:v>
                </c:pt>
                <c:pt idx="25">
                  <c:v>17.594083363861238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3.5459562183628259</c:v>
                </c:pt>
                <c:pt idx="1">
                  <c:v>3.6069774693660377</c:v>
                </c:pt>
                <c:pt idx="2">
                  <c:v>3.8045277922347478</c:v>
                </c:pt>
                <c:pt idx="3">
                  <c:v>3.6616895691821401</c:v>
                </c:pt>
                <c:pt idx="4">
                  <c:v>3.6185139677090343</c:v>
                </c:pt>
                <c:pt idx="5">
                  <c:v>3.9398687234945133</c:v>
                </c:pt>
                <c:pt idx="6">
                  <c:v>4.094063066977375</c:v>
                </c:pt>
                <c:pt idx="7">
                  <c:v>4.3939017636481958</c:v>
                </c:pt>
                <c:pt idx="8">
                  <c:v>4.4166318963745441</c:v>
                </c:pt>
                <c:pt idx="9">
                  <c:v>4.4297972343040364</c:v>
                </c:pt>
                <c:pt idx="10">
                  <c:v>4.477402260712263</c:v>
                </c:pt>
                <c:pt idx="11">
                  <c:v>4.7488552711206955</c:v>
                </c:pt>
                <c:pt idx="12">
                  <c:v>4.8007702515777453</c:v>
                </c:pt>
                <c:pt idx="13">
                  <c:v>4.8609340087836523</c:v>
                </c:pt>
                <c:pt idx="14">
                  <c:v>4.9298663805805107</c:v>
                </c:pt>
                <c:pt idx="15">
                  <c:v>4.9900553780667911</c:v>
                </c:pt>
                <c:pt idx="16">
                  <c:v>5.0534562739334135</c:v>
                </c:pt>
                <c:pt idx="17">
                  <c:v>5.1126948049934251</c:v>
                </c:pt>
                <c:pt idx="18">
                  <c:v>5.165309168400948</c:v>
                </c:pt>
                <c:pt idx="19">
                  <c:v>5.2200332031480006</c:v>
                </c:pt>
                <c:pt idx="20">
                  <c:v>5.2771686998872509</c:v>
                </c:pt>
                <c:pt idx="21">
                  <c:v>5.32898340459864</c:v>
                </c:pt>
                <c:pt idx="22">
                  <c:v>5.3818725689685412</c:v>
                </c:pt>
                <c:pt idx="23">
                  <c:v>5.4367337003131562</c:v>
                </c:pt>
                <c:pt idx="24">
                  <c:v>5.4904274287681263</c:v>
                </c:pt>
                <c:pt idx="25">
                  <c:v>5.5442827736951497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4.2257660751942483</c:v>
                </c:pt>
                <c:pt idx="1">
                  <c:v>4.1930778396070085</c:v>
                </c:pt>
                <c:pt idx="2">
                  <c:v>4.2122580563824501</c:v>
                </c:pt>
                <c:pt idx="3">
                  <c:v>4.1129324893199506</c:v>
                </c:pt>
                <c:pt idx="4">
                  <c:v>4.3616322320738128</c:v>
                </c:pt>
                <c:pt idx="5">
                  <c:v>4.1596470713836391</c:v>
                </c:pt>
                <c:pt idx="6">
                  <c:v>4.6806592995472016</c:v>
                </c:pt>
                <c:pt idx="7">
                  <c:v>4.9421030831831017</c:v>
                </c:pt>
                <c:pt idx="8">
                  <c:v>4.7285181106717316</c:v>
                </c:pt>
                <c:pt idx="9">
                  <c:v>4.6277191206445227</c:v>
                </c:pt>
                <c:pt idx="10">
                  <c:v>4.0598807167155107</c:v>
                </c:pt>
                <c:pt idx="11">
                  <c:v>4.3658412664861084</c:v>
                </c:pt>
                <c:pt idx="12">
                  <c:v>4.3343239377820648</c:v>
                </c:pt>
                <c:pt idx="13">
                  <c:v>4.334620408783362</c:v>
                </c:pt>
                <c:pt idx="14">
                  <c:v>4.3338183580343763</c:v>
                </c:pt>
                <c:pt idx="15">
                  <c:v>4.3102834606178924</c:v>
                </c:pt>
                <c:pt idx="16">
                  <c:v>4.2776185945833944</c:v>
                </c:pt>
                <c:pt idx="17">
                  <c:v>4.2488248588965742</c:v>
                </c:pt>
                <c:pt idx="18">
                  <c:v>4.2230846473328727</c:v>
                </c:pt>
                <c:pt idx="19">
                  <c:v>4.1947054386129698</c:v>
                </c:pt>
                <c:pt idx="20">
                  <c:v>4.1677787547391807</c:v>
                </c:pt>
                <c:pt idx="21">
                  <c:v>4.1428926904938042</c:v>
                </c:pt>
                <c:pt idx="22">
                  <c:v>4.1159145825435699</c:v>
                </c:pt>
                <c:pt idx="23">
                  <c:v>4.0953046049862989</c:v>
                </c:pt>
                <c:pt idx="24">
                  <c:v>4.0862087790909456</c:v>
                </c:pt>
                <c:pt idx="25">
                  <c:v>4.0753902260852977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7.3128921306725605</c:v>
                </c:pt>
                <c:pt idx="1">
                  <c:v>7.4701544714362136</c:v>
                </c:pt>
                <c:pt idx="2">
                  <c:v>7.8145634359849705</c:v>
                </c:pt>
                <c:pt idx="3">
                  <c:v>7.0992445240187427</c:v>
                </c:pt>
                <c:pt idx="4">
                  <c:v>8.0808938593675013</c:v>
                </c:pt>
                <c:pt idx="5">
                  <c:v>7.7862038434178178</c:v>
                </c:pt>
                <c:pt idx="6">
                  <c:v>9.1900428704174502</c:v>
                </c:pt>
                <c:pt idx="7">
                  <c:v>8.863926873813238</c:v>
                </c:pt>
                <c:pt idx="8">
                  <c:v>9.0769259269828293</c:v>
                </c:pt>
                <c:pt idx="9">
                  <c:v>9.0365149605395452</c:v>
                </c:pt>
                <c:pt idx="10">
                  <c:v>7.4821126393232955</c:v>
                </c:pt>
                <c:pt idx="11">
                  <c:v>7.6465347047140098</c:v>
                </c:pt>
                <c:pt idx="12">
                  <c:v>7.6180077944224367</c:v>
                </c:pt>
                <c:pt idx="13">
                  <c:v>7.6270208007242815</c:v>
                </c:pt>
                <c:pt idx="14">
                  <c:v>7.643490439954201</c:v>
                </c:pt>
                <c:pt idx="15">
                  <c:v>7.6295674881152999</c:v>
                </c:pt>
                <c:pt idx="16">
                  <c:v>7.6168609380992089</c:v>
                </c:pt>
                <c:pt idx="17">
                  <c:v>7.6036671062449264</c:v>
                </c:pt>
                <c:pt idx="18">
                  <c:v>7.5876071725295668</c:v>
                </c:pt>
                <c:pt idx="19">
                  <c:v>7.5729864241370697</c:v>
                </c:pt>
                <c:pt idx="20">
                  <c:v>7.5612736630796871</c:v>
                </c:pt>
                <c:pt idx="21">
                  <c:v>7.5416796502942436</c:v>
                </c:pt>
                <c:pt idx="22">
                  <c:v>7.5275005791131031</c:v>
                </c:pt>
                <c:pt idx="23">
                  <c:v>7.5195380131917968</c:v>
                </c:pt>
                <c:pt idx="24">
                  <c:v>7.5144992024436501</c:v>
                </c:pt>
                <c:pt idx="25">
                  <c:v>7.512272913921759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3.3550442207291509</c:v>
                </c:pt>
                <c:pt idx="1">
                  <c:v>3.4448648767322316</c:v>
                </c:pt>
                <c:pt idx="2">
                  <c:v>3.479126076289528</c:v>
                </c:pt>
                <c:pt idx="3">
                  <c:v>3.2097552069185116</c:v>
                </c:pt>
                <c:pt idx="4">
                  <c:v>3.7943333445607674</c:v>
                </c:pt>
                <c:pt idx="5">
                  <c:v>3.6213553917073225</c:v>
                </c:pt>
                <c:pt idx="6">
                  <c:v>4.0524985577802726</c:v>
                </c:pt>
                <c:pt idx="7">
                  <c:v>3.8092243288400716</c:v>
                </c:pt>
                <c:pt idx="8">
                  <c:v>3.5207797557077498</c:v>
                </c:pt>
                <c:pt idx="9">
                  <c:v>3.5229000716758576</c:v>
                </c:pt>
                <c:pt idx="10">
                  <c:v>3.1046679962962265</c:v>
                </c:pt>
                <c:pt idx="11">
                  <c:v>5.4252081994070727</c:v>
                </c:pt>
                <c:pt idx="12">
                  <c:v>5.5129640881662914</c:v>
                </c:pt>
                <c:pt idx="13">
                  <c:v>5.6140898026583068</c:v>
                </c:pt>
                <c:pt idx="14">
                  <c:v>5.7145862122168198</c:v>
                </c:pt>
                <c:pt idx="15">
                  <c:v>5.7773078159272977</c:v>
                </c:pt>
                <c:pt idx="16">
                  <c:v>5.8186005321247816</c:v>
                </c:pt>
                <c:pt idx="17">
                  <c:v>5.8768271271394958</c:v>
                </c:pt>
                <c:pt idx="18">
                  <c:v>5.9550448893004324</c:v>
                </c:pt>
                <c:pt idx="19">
                  <c:v>6.0365530021946157</c:v>
                </c:pt>
                <c:pt idx="20">
                  <c:v>6.1142929216193913</c:v>
                </c:pt>
                <c:pt idx="21">
                  <c:v>6.1859290246531407</c:v>
                </c:pt>
                <c:pt idx="22">
                  <c:v>6.2566788604309549</c:v>
                </c:pt>
                <c:pt idx="23">
                  <c:v>6.3270341939015822</c:v>
                </c:pt>
                <c:pt idx="24">
                  <c:v>6.3944615946168275</c:v>
                </c:pt>
                <c:pt idx="25">
                  <c:v>6.4656980083225584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23.545144407802908</c:v>
                </c:pt>
                <c:pt idx="1">
                  <c:v>24.395098543528714</c:v>
                </c:pt>
                <c:pt idx="2">
                  <c:v>26.341724889078769</c:v>
                </c:pt>
                <c:pt idx="3">
                  <c:v>24.794419200542773</c:v>
                </c:pt>
                <c:pt idx="4">
                  <c:v>26.388382761771158</c:v>
                </c:pt>
                <c:pt idx="5">
                  <c:v>26.264997444749248</c:v>
                </c:pt>
                <c:pt idx="6">
                  <c:v>27.081476855663126</c:v>
                </c:pt>
                <c:pt idx="7">
                  <c:v>27.444320899111645</c:v>
                </c:pt>
                <c:pt idx="8">
                  <c:v>26.58642555915408</c:v>
                </c:pt>
                <c:pt idx="9">
                  <c:v>27.878471448530224</c:v>
                </c:pt>
                <c:pt idx="10">
                  <c:v>25.377862678173095</c:v>
                </c:pt>
                <c:pt idx="11">
                  <c:v>23.392851363861251</c:v>
                </c:pt>
                <c:pt idx="12">
                  <c:v>23.338632783253974</c:v>
                </c:pt>
                <c:pt idx="13">
                  <c:v>23.204160003262519</c:v>
                </c:pt>
                <c:pt idx="14">
                  <c:v>23.081299780338892</c:v>
                </c:pt>
                <c:pt idx="15">
                  <c:v>22.916218000741473</c:v>
                </c:pt>
                <c:pt idx="16">
                  <c:v>22.754057673445498</c:v>
                </c:pt>
                <c:pt idx="17">
                  <c:v>22.575518144757588</c:v>
                </c:pt>
                <c:pt idx="18">
                  <c:v>22.382113807493294</c:v>
                </c:pt>
                <c:pt idx="19">
                  <c:v>22.192090994619655</c:v>
                </c:pt>
                <c:pt idx="20">
                  <c:v>22.007657562365416</c:v>
                </c:pt>
                <c:pt idx="21">
                  <c:v>21.824935410918194</c:v>
                </c:pt>
                <c:pt idx="22">
                  <c:v>21.64320360750451</c:v>
                </c:pt>
                <c:pt idx="23">
                  <c:v>21.475165201010707</c:v>
                </c:pt>
                <c:pt idx="24">
                  <c:v>21.290442524074724</c:v>
                </c:pt>
                <c:pt idx="25">
                  <c:v>21.081421252883615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24.583740534126736</c:v>
                </c:pt>
                <c:pt idx="1">
                  <c:v>27.539979599975432</c:v>
                </c:pt>
                <c:pt idx="2">
                  <c:v>29.345142136331219</c:v>
                </c:pt>
                <c:pt idx="3">
                  <c:v>29.315297383401536</c:v>
                </c:pt>
                <c:pt idx="4">
                  <c:v>30.555064313104914</c:v>
                </c:pt>
                <c:pt idx="5">
                  <c:v>30.611981468367027</c:v>
                </c:pt>
                <c:pt idx="6">
                  <c:v>34.135712919833722</c:v>
                </c:pt>
                <c:pt idx="7">
                  <c:v>34.629911108676552</c:v>
                </c:pt>
                <c:pt idx="8">
                  <c:v>34.194991873843804</c:v>
                </c:pt>
                <c:pt idx="9">
                  <c:v>35.93065466480126</c:v>
                </c:pt>
                <c:pt idx="10">
                  <c:v>36.114164556045161</c:v>
                </c:pt>
                <c:pt idx="11">
                  <c:v>32.806110670989639</c:v>
                </c:pt>
                <c:pt idx="12">
                  <c:v>33.180070252386948</c:v>
                </c:pt>
                <c:pt idx="13">
                  <c:v>33.606944980341268</c:v>
                </c:pt>
                <c:pt idx="14">
                  <c:v>34.059151900438756</c:v>
                </c:pt>
                <c:pt idx="15">
                  <c:v>34.407514332235479</c:v>
                </c:pt>
                <c:pt idx="16">
                  <c:v>34.729619513251301</c:v>
                </c:pt>
                <c:pt idx="17">
                  <c:v>35.042093024783377</c:v>
                </c:pt>
                <c:pt idx="18">
                  <c:v>35.349204543969933</c:v>
                </c:pt>
                <c:pt idx="19">
                  <c:v>35.649607722343049</c:v>
                </c:pt>
                <c:pt idx="20">
                  <c:v>35.966530226093127</c:v>
                </c:pt>
                <c:pt idx="21">
                  <c:v>36.274787211327698</c:v>
                </c:pt>
                <c:pt idx="22">
                  <c:v>36.597040230657214</c:v>
                </c:pt>
                <c:pt idx="23">
                  <c:v>36.913927235647321</c:v>
                </c:pt>
                <c:pt idx="24">
                  <c:v>37.266123975488725</c:v>
                </c:pt>
                <c:pt idx="25">
                  <c:v>37.602016589204702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53.35432564278068</c:v>
                </c:pt>
                <c:pt idx="1">
                  <c:v>52.376849163892565</c:v>
                </c:pt>
                <c:pt idx="2">
                  <c:v>54.653072322532168</c:v>
                </c:pt>
                <c:pt idx="3">
                  <c:v>54.089335101628983</c:v>
                </c:pt>
                <c:pt idx="4">
                  <c:v>55.376805476270803</c:v>
                </c:pt>
                <c:pt idx="5">
                  <c:v>56.043017416900554</c:v>
                </c:pt>
                <c:pt idx="6">
                  <c:v>62.802610004981787</c:v>
                </c:pt>
                <c:pt idx="7">
                  <c:v>60.112655673626364</c:v>
                </c:pt>
                <c:pt idx="8">
                  <c:v>60.530124426168911</c:v>
                </c:pt>
                <c:pt idx="9">
                  <c:v>64.162005197771123</c:v>
                </c:pt>
                <c:pt idx="10">
                  <c:v>65.934304814330275</c:v>
                </c:pt>
                <c:pt idx="11">
                  <c:v>68.045255608686404</c:v>
                </c:pt>
                <c:pt idx="12">
                  <c:v>68.610354704510769</c:v>
                </c:pt>
                <c:pt idx="13">
                  <c:v>69.357593563548662</c:v>
                </c:pt>
                <c:pt idx="14">
                  <c:v>70.176351476220958</c:v>
                </c:pt>
                <c:pt idx="15">
                  <c:v>70.832175086405513</c:v>
                </c:pt>
                <c:pt idx="16">
                  <c:v>71.462026999800912</c:v>
                </c:pt>
                <c:pt idx="17">
                  <c:v>72.066105062298462</c:v>
                </c:pt>
                <c:pt idx="18">
                  <c:v>72.669887166692334</c:v>
                </c:pt>
                <c:pt idx="19">
                  <c:v>73.258492255386869</c:v>
                </c:pt>
                <c:pt idx="20">
                  <c:v>73.875308517103051</c:v>
                </c:pt>
                <c:pt idx="21">
                  <c:v>74.473365448315178</c:v>
                </c:pt>
                <c:pt idx="22">
                  <c:v>75.078296639983506</c:v>
                </c:pt>
                <c:pt idx="23">
                  <c:v>75.699699023413345</c:v>
                </c:pt>
                <c:pt idx="24">
                  <c:v>76.345698278433474</c:v>
                </c:pt>
                <c:pt idx="25">
                  <c:v>76.966895842334537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31.875919852253805</c:v>
                </c:pt>
                <c:pt idx="1">
                  <c:v>32.904429698405885</c:v>
                </c:pt>
                <c:pt idx="2">
                  <c:v>35.172841641904611</c:v>
                </c:pt>
                <c:pt idx="3">
                  <c:v>33.381325581603704</c:v>
                </c:pt>
                <c:pt idx="4">
                  <c:v>35.168416573422888</c:v>
                </c:pt>
                <c:pt idx="5">
                  <c:v>35.802085547318818</c:v>
                </c:pt>
                <c:pt idx="6">
                  <c:v>38.563331040588039</c:v>
                </c:pt>
                <c:pt idx="7">
                  <c:v>39.477944035249187</c:v>
                </c:pt>
                <c:pt idx="8">
                  <c:v>38.373320739966005</c:v>
                </c:pt>
                <c:pt idx="9">
                  <c:v>38.547547342874267</c:v>
                </c:pt>
                <c:pt idx="10">
                  <c:v>39.881118282271231</c:v>
                </c:pt>
                <c:pt idx="11">
                  <c:v>39.830528895674327</c:v>
                </c:pt>
                <c:pt idx="12">
                  <c:v>40.178980421340121</c:v>
                </c:pt>
                <c:pt idx="13">
                  <c:v>40.57192855015635</c:v>
                </c:pt>
                <c:pt idx="14">
                  <c:v>41.012928522026215</c:v>
                </c:pt>
                <c:pt idx="15">
                  <c:v>41.350000407506229</c:v>
                </c:pt>
                <c:pt idx="16">
                  <c:v>41.659796245591203</c:v>
                </c:pt>
                <c:pt idx="17">
                  <c:v>41.944809258895518</c:v>
                </c:pt>
                <c:pt idx="18">
                  <c:v>42.233282329411537</c:v>
                </c:pt>
                <c:pt idx="19">
                  <c:v>42.531422187290325</c:v>
                </c:pt>
                <c:pt idx="20">
                  <c:v>42.843652635850681</c:v>
                </c:pt>
                <c:pt idx="21">
                  <c:v>43.136474184990632</c:v>
                </c:pt>
                <c:pt idx="22">
                  <c:v>43.437043643422747</c:v>
                </c:pt>
                <c:pt idx="23">
                  <c:v>43.743903405962968</c:v>
                </c:pt>
                <c:pt idx="24">
                  <c:v>44.056090348673457</c:v>
                </c:pt>
                <c:pt idx="25">
                  <c:v>44.355476708029677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29.604294404389027</c:v>
                </c:pt>
                <c:pt idx="1">
                  <c:v>28.636702488835091</c:v>
                </c:pt>
                <c:pt idx="2">
                  <c:v>29.571303223130752</c:v>
                </c:pt>
                <c:pt idx="3">
                  <c:v>27.936747417991899</c:v>
                </c:pt>
                <c:pt idx="4">
                  <c:v>28.95344797026916</c:v>
                </c:pt>
                <c:pt idx="5">
                  <c:v>28.674718604027074</c:v>
                </c:pt>
                <c:pt idx="6">
                  <c:v>29.459978137998</c:v>
                </c:pt>
                <c:pt idx="7">
                  <c:v>30.042188641037036</c:v>
                </c:pt>
                <c:pt idx="8">
                  <c:v>29.299608102549751</c:v>
                </c:pt>
                <c:pt idx="9">
                  <c:v>28.33935293417613</c:v>
                </c:pt>
                <c:pt idx="10">
                  <c:v>28.644754323508884</c:v>
                </c:pt>
                <c:pt idx="11">
                  <c:v>29.321292662524602</c:v>
                </c:pt>
                <c:pt idx="12">
                  <c:v>29.132825596455977</c:v>
                </c:pt>
                <c:pt idx="13">
                  <c:v>28.972468394103188</c:v>
                </c:pt>
                <c:pt idx="14">
                  <c:v>28.839463010240515</c:v>
                </c:pt>
                <c:pt idx="15">
                  <c:v>28.633070812566672</c:v>
                </c:pt>
                <c:pt idx="16">
                  <c:v>28.416854503083712</c:v>
                </c:pt>
                <c:pt idx="17">
                  <c:v>28.184554040689054</c:v>
                </c:pt>
                <c:pt idx="18">
                  <c:v>27.946702526013016</c:v>
                </c:pt>
                <c:pt idx="19">
                  <c:v>27.704800818804397</c:v>
                </c:pt>
                <c:pt idx="20">
                  <c:v>27.492735746406598</c:v>
                </c:pt>
                <c:pt idx="21">
                  <c:v>27.304747883412695</c:v>
                </c:pt>
                <c:pt idx="22">
                  <c:v>27.102111353534941</c:v>
                </c:pt>
                <c:pt idx="23">
                  <c:v>26.873450041697239</c:v>
                </c:pt>
                <c:pt idx="24">
                  <c:v>26.562996305265969</c:v>
                </c:pt>
                <c:pt idx="25">
                  <c:v>26.338128707605421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24.440256980446698</c:v>
                </c:pt>
                <c:pt idx="1">
                  <c:v>24.511458993271354</c:v>
                </c:pt>
                <c:pt idx="2">
                  <c:v>24.464015144056507</c:v>
                </c:pt>
                <c:pt idx="3">
                  <c:v>23.942132164331664</c:v>
                </c:pt>
                <c:pt idx="4">
                  <c:v>26.440655230012386</c:v>
                </c:pt>
                <c:pt idx="5">
                  <c:v>25.100242525466186</c:v>
                </c:pt>
                <c:pt idx="6">
                  <c:v>28.222156448415937</c:v>
                </c:pt>
                <c:pt idx="7">
                  <c:v>28.588493302432525</c:v>
                </c:pt>
                <c:pt idx="8">
                  <c:v>25.136566267996287</c:v>
                </c:pt>
                <c:pt idx="9">
                  <c:v>27.268132987104337</c:v>
                </c:pt>
                <c:pt idx="10">
                  <c:v>24.022848267123308</c:v>
                </c:pt>
                <c:pt idx="11">
                  <c:v>24.621109427862766</c:v>
                </c:pt>
                <c:pt idx="12">
                  <c:v>24.661417009190366</c:v>
                </c:pt>
                <c:pt idx="13">
                  <c:v>24.811070633557726</c:v>
                </c:pt>
                <c:pt idx="14">
                  <c:v>24.941466846566204</c:v>
                </c:pt>
                <c:pt idx="15">
                  <c:v>24.943988585842387</c:v>
                </c:pt>
                <c:pt idx="16">
                  <c:v>24.914407487605807</c:v>
                </c:pt>
                <c:pt idx="17">
                  <c:v>24.861276149504658</c:v>
                </c:pt>
                <c:pt idx="18">
                  <c:v>24.821692582557109</c:v>
                </c:pt>
                <c:pt idx="19">
                  <c:v>24.779739695592671</c:v>
                </c:pt>
                <c:pt idx="20">
                  <c:v>24.753518913665395</c:v>
                </c:pt>
                <c:pt idx="21">
                  <c:v>24.719938183429701</c:v>
                </c:pt>
                <c:pt idx="22">
                  <c:v>24.681830360832251</c:v>
                </c:pt>
                <c:pt idx="23">
                  <c:v>24.642394493277379</c:v>
                </c:pt>
                <c:pt idx="24">
                  <c:v>24.625856952362742</c:v>
                </c:pt>
                <c:pt idx="25">
                  <c:v>24.599934057162951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22.39420306076002</c:v>
                </c:pt>
                <c:pt idx="1">
                  <c:v>22.025534447831046</c:v>
                </c:pt>
                <c:pt idx="2">
                  <c:v>22.922294438218334</c:v>
                </c:pt>
                <c:pt idx="3">
                  <c:v>22.841601116302844</c:v>
                </c:pt>
                <c:pt idx="4">
                  <c:v>23.471925524233811</c:v>
                </c:pt>
                <c:pt idx="5">
                  <c:v>25.228919908633291</c:v>
                </c:pt>
                <c:pt idx="6">
                  <c:v>26.269469256240775</c:v>
                </c:pt>
                <c:pt idx="7">
                  <c:v>27.272718160177984</c:v>
                </c:pt>
                <c:pt idx="8">
                  <c:v>25.263435806088669</c:v>
                </c:pt>
                <c:pt idx="9">
                  <c:v>26.603971553000182</c:v>
                </c:pt>
                <c:pt idx="10">
                  <c:v>25.223101218856584</c:v>
                </c:pt>
                <c:pt idx="11">
                  <c:v>24.939917992617264</c:v>
                </c:pt>
                <c:pt idx="12">
                  <c:v>25.032533382743434</c:v>
                </c:pt>
                <c:pt idx="13">
                  <c:v>25.171577093500762</c:v>
                </c:pt>
                <c:pt idx="14">
                  <c:v>25.337897120512306</c:v>
                </c:pt>
                <c:pt idx="15">
                  <c:v>25.47470878605959</c:v>
                </c:pt>
                <c:pt idx="16">
                  <c:v>25.598036610031119</c:v>
                </c:pt>
                <c:pt idx="17">
                  <c:v>25.712029020835818</c:v>
                </c:pt>
                <c:pt idx="18">
                  <c:v>25.82867709435844</c:v>
                </c:pt>
                <c:pt idx="19">
                  <c:v>25.950933394315619</c:v>
                </c:pt>
                <c:pt idx="20">
                  <c:v>26.079615415499383</c:v>
                </c:pt>
                <c:pt idx="21">
                  <c:v>26.198234012093931</c:v>
                </c:pt>
                <c:pt idx="22">
                  <c:v>26.317757318828146</c:v>
                </c:pt>
                <c:pt idx="23">
                  <c:v>26.441904954646922</c:v>
                </c:pt>
                <c:pt idx="24">
                  <c:v>26.561619671808174</c:v>
                </c:pt>
                <c:pt idx="25">
                  <c:v>26.679399556892957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19.551412690844057</c:v>
                </c:pt>
                <c:pt idx="1">
                  <c:v>21.340849876484516</c:v>
                </c:pt>
                <c:pt idx="2">
                  <c:v>22.727658636090855</c:v>
                </c:pt>
                <c:pt idx="3">
                  <c:v>23.053209813939429</c:v>
                </c:pt>
                <c:pt idx="4">
                  <c:v>22.717442714912817</c:v>
                </c:pt>
                <c:pt idx="5">
                  <c:v>22.45883077802895</c:v>
                </c:pt>
                <c:pt idx="6">
                  <c:v>23.772064608533611</c:v>
                </c:pt>
                <c:pt idx="7">
                  <c:v>22.636513893852367</c:v>
                </c:pt>
                <c:pt idx="8">
                  <c:v>22.423303430870305</c:v>
                </c:pt>
                <c:pt idx="9">
                  <c:v>22.812729718882814</c:v>
                </c:pt>
                <c:pt idx="10">
                  <c:v>22.842184507356624</c:v>
                </c:pt>
                <c:pt idx="11">
                  <c:v>23.028349207176539</c:v>
                </c:pt>
                <c:pt idx="12">
                  <c:v>23.032890029747715</c:v>
                </c:pt>
                <c:pt idx="13">
                  <c:v>23.075525769363665</c:v>
                </c:pt>
                <c:pt idx="14">
                  <c:v>23.149546333450701</c:v>
                </c:pt>
                <c:pt idx="15">
                  <c:v>23.18116522398212</c:v>
                </c:pt>
                <c:pt idx="16">
                  <c:v>23.192120902383078</c:v>
                </c:pt>
                <c:pt idx="17">
                  <c:v>23.186296205954431</c:v>
                </c:pt>
                <c:pt idx="18">
                  <c:v>23.181703240341403</c:v>
                </c:pt>
                <c:pt idx="19">
                  <c:v>23.171668066702679</c:v>
                </c:pt>
                <c:pt idx="20">
                  <c:v>23.155635643578069</c:v>
                </c:pt>
                <c:pt idx="21">
                  <c:v>23.161016300070656</c:v>
                </c:pt>
                <c:pt idx="22">
                  <c:v>23.153622823149213</c:v>
                </c:pt>
                <c:pt idx="23">
                  <c:v>23.145678832264402</c:v>
                </c:pt>
                <c:pt idx="24">
                  <c:v>23.138002367741151</c:v>
                </c:pt>
                <c:pt idx="25">
                  <c:v>23.138366137556389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11.53865820586681</c:v>
                </c:pt>
                <c:pt idx="1">
                  <c:v>11.663232311043222</c:v>
                </c:pt>
                <c:pt idx="2">
                  <c:v>12.026821492367421</c:v>
                </c:pt>
                <c:pt idx="3">
                  <c:v>11.212177013338692</c:v>
                </c:pt>
                <c:pt idx="4">
                  <c:v>12.442526091441314</c:v>
                </c:pt>
                <c:pt idx="5">
                  <c:v>11.945850914801458</c:v>
                </c:pt>
                <c:pt idx="6">
                  <c:v>13.870702169964652</c:v>
                </c:pt>
                <c:pt idx="7">
                  <c:v>13.806029956996341</c:v>
                </c:pt>
                <c:pt idx="8">
                  <c:v>13.80544403765456</c:v>
                </c:pt>
                <c:pt idx="9">
                  <c:v>13.664234081184068</c:v>
                </c:pt>
                <c:pt idx="10">
                  <c:v>11.541993356038805</c:v>
                </c:pt>
                <c:pt idx="11">
                  <c:v>12.012375971200118</c:v>
                </c:pt>
                <c:pt idx="12">
                  <c:v>11.952331732204502</c:v>
                </c:pt>
                <c:pt idx="13">
                  <c:v>11.961641209507643</c:v>
                </c:pt>
                <c:pt idx="14">
                  <c:v>11.977308797988577</c:v>
                </c:pt>
                <c:pt idx="15">
                  <c:v>11.939850948733191</c:v>
                </c:pt>
                <c:pt idx="16">
                  <c:v>11.894479532682602</c:v>
                </c:pt>
                <c:pt idx="17">
                  <c:v>11.8524919651415</c:v>
                </c:pt>
                <c:pt idx="18">
                  <c:v>11.81069181986244</c:v>
                </c:pt>
                <c:pt idx="19">
                  <c:v>11.76769186275004</c:v>
                </c:pt>
                <c:pt idx="20">
                  <c:v>11.729052417818867</c:v>
                </c:pt>
                <c:pt idx="21">
                  <c:v>11.684572340788048</c:v>
                </c:pt>
                <c:pt idx="22">
                  <c:v>11.643415161656673</c:v>
                </c:pt>
                <c:pt idx="23">
                  <c:v>11.614842618178095</c:v>
                </c:pt>
                <c:pt idx="24">
                  <c:v>11.600707981534596</c:v>
                </c:pt>
                <c:pt idx="25">
                  <c:v>11.587663140007056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26.90018862853206</c:v>
                </c:pt>
                <c:pt idx="1">
                  <c:v>27.839963420260947</c:v>
                </c:pt>
                <c:pt idx="2">
                  <c:v>29.820850965368297</c:v>
                </c:pt>
                <c:pt idx="3">
                  <c:v>28.004174407461285</c:v>
                </c:pt>
                <c:pt idx="4">
                  <c:v>30.182716106331924</c:v>
                </c:pt>
                <c:pt idx="5">
                  <c:v>29.88635283645657</c:v>
                </c:pt>
                <c:pt idx="6">
                  <c:v>31.133975413443398</c:v>
                </c:pt>
                <c:pt idx="7">
                  <c:v>31.253545227951715</c:v>
                </c:pt>
                <c:pt idx="8">
                  <c:v>30.107205314861829</c:v>
                </c:pt>
                <c:pt idx="9">
                  <c:v>31.40137152020608</c:v>
                </c:pt>
                <c:pt idx="10">
                  <c:v>28.48253067446932</c:v>
                </c:pt>
                <c:pt idx="11">
                  <c:v>28.818059563268324</c:v>
                </c:pt>
                <c:pt idx="12">
                  <c:v>28.851596871420266</c:v>
                </c:pt>
                <c:pt idx="13">
                  <c:v>28.818249805920825</c:v>
                </c:pt>
                <c:pt idx="14">
                  <c:v>28.795885992555711</c:v>
                </c:pt>
                <c:pt idx="15">
                  <c:v>28.693525816668771</c:v>
                </c:pt>
                <c:pt idx="16">
                  <c:v>28.572658205570278</c:v>
                </c:pt>
                <c:pt idx="17">
                  <c:v>28.452345271897084</c:v>
                </c:pt>
                <c:pt idx="18">
                  <c:v>28.337158696793725</c:v>
                </c:pt>
                <c:pt idx="19">
                  <c:v>28.22864399681427</c:v>
                </c:pt>
                <c:pt idx="20">
                  <c:v>28.121950483984808</c:v>
                </c:pt>
                <c:pt idx="21">
                  <c:v>28.010864435571335</c:v>
                </c:pt>
                <c:pt idx="22">
                  <c:v>27.899882467935466</c:v>
                </c:pt>
                <c:pt idx="23">
                  <c:v>27.802199394912289</c:v>
                </c:pt>
                <c:pt idx="24">
                  <c:v>27.684904118691552</c:v>
                </c:pt>
                <c:pt idx="25">
                  <c:v>27.547119261206173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24.583740534126736</c:v>
                </c:pt>
                <c:pt idx="1">
                  <c:v>27.539979599975432</c:v>
                </c:pt>
                <c:pt idx="2">
                  <c:v>29.345142136331219</c:v>
                </c:pt>
                <c:pt idx="3">
                  <c:v>29.315297383401536</c:v>
                </c:pt>
                <c:pt idx="4">
                  <c:v>30.555064313104914</c:v>
                </c:pt>
                <c:pt idx="5">
                  <c:v>30.611981468367027</c:v>
                </c:pt>
                <c:pt idx="6">
                  <c:v>34.135712919833722</c:v>
                </c:pt>
                <c:pt idx="7">
                  <c:v>34.629911108676552</c:v>
                </c:pt>
                <c:pt idx="8">
                  <c:v>34.194991873843804</c:v>
                </c:pt>
                <c:pt idx="9">
                  <c:v>35.93065466480126</c:v>
                </c:pt>
                <c:pt idx="10">
                  <c:v>36.114164556045161</c:v>
                </c:pt>
                <c:pt idx="11">
                  <c:v>32.806110670989639</c:v>
                </c:pt>
                <c:pt idx="12">
                  <c:v>33.180070252386948</c:v>
                </c:pt>
                <c:pt idx="13">
                  <c:v>33.606944980341268</c:v>
                </c:pt>
                <c:pt idx="14">
                  <c:v>34.059151900438756</c:v>
                </c:pt>
                <c:pt idx="15">
                  <c:v>34.407514332235479</c:v>
                </c:pt>
                <c:pt idx="16">
                  <c:v>34.729619513251301</c:v>
                </c:pt>
                <c:pt idx="17">
                  <c:v>35.042093024783377</c:v>
                </c:pt>
                <c:pt idx="18">
                  <c:v>35.349204543969933</c:v>
                </c:pt>
                <c:pt idx="19">
                  <c:v>35.649607722343049</c:v>
                </c:pt>
                <c:pt idx="20">
                  <c:v>35.966530226093127</c:v>
                </c:pt>
                <c:pt idx="21">
                  <c:v>36.274787211327698</c:v>
                </c:pt>
                <c:pt idx="22">
                  <c:v>36.597040230657214</c:v>
                </c:pt>
                <c:pt idx="23">
                  <c:v>36.913927235647321</c:v>
                </c:pt>
                <c:pt idx="24">
                  <c:v>37.266123975488725</c:v>
                </c:pt>
                <c:pt idx="25">
                  <c:v>37.602016589204702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53.35432564278068</c:v>
                </c:pt>
                <c:pt idx="1">
                  <c:v>52.376849163892565</c:v>
                </c:pt>
                <c:pt idx="2">
                  <c:v>54.653072322532168</c:v>
                </c:pt>
                <c:pt idx="3">
                  <c:v>54.089335101628983</c:v>
                </c:pt>
                <c:pt idx="4">
                  <c:v>55.376805476270803</c:v>
                </c:pt>
                <c:pt idx="5">
                  <c:v>56.043017416900554</c:v>
                </c:pt>
                <c:pt idx="6">
                  <c:v>62.802610004981787</c:v>
                </c:pt>
                <c:pt idx="7">
                  <c:v>60.112655673626364</c:v>
                </c:pt>
                <c:pt idx="8">
                  <c:v>60.530124426168911</c:v>
                </c:pt>
                <c:pt idx="9">
                  <c:v>64.162005197771123</c:v>
                </c:pt>
                <c:pt idx="10">
                  <c:v>65.934304814330275</c:v>
                </c:pt>
                <c:pt idx="11">
                  <c:v>68.045255608686404</c:v>
                </c:pt>
                <c:pt idx="12">
                  <c:v>68.610354704510769</c:v>
                </c:pt>
                <c:pt idx="13">
                  <c:v>69.357593563548662</c:v>
                </c:pt>
                <c:pt idx="14">
                  <c:v>70.176351476220958</c:v>
                </c:pt>
                <c:pt idx="15">
                  <c:v>70.832175086405513</c:v>
                </c:pt>
                <c:pt idx="16">
                  <c:v>71.462026999800912</c:v>
                </c:pt>
                <c:pt idx="17">
                  <c:v>72.066105062298462</c:v>
                </c:pt>
                <c:pt idx="18">
                  <c:v>72.669887166692334</c:v>
                </c:pt>
                <c:pt idx="19">
                  <c:v>73.258492255386869</c:v>
                </c:pt>
                <c:pt idx="20">
                  <c:v>73.875308517103051</c:v>
                </c:pt>
                <c:pt idx="21">
                  <c:v>74.473365448315178</c:v>
                </c:pt>
                <c:pt idx="22">
                  <c:v>75.078296639983506</c:v>
                </c:pt>
                <c:pt idx="23">
                  <c:v>75.699699023413345</c:v>
                </c:pt>
                <c:pt idx="24">
                  <c:v>76.345698278433474</c:v>
                </c:pt>
                <c:pt idx="25">
                  <c:v>76.966895842334537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31.875919852253805</c:v>
                </c:pt>
                <c:pt idx="1">
                  <c:v>32.904429698405885</c:v>
                </c:pt>
                <c:pt idx="2">
                  <c:v>35.172841641904611</c:v>
                </c:pt>
                <c:pt idx="3">
                  <c:v>33.381325581603704</c:v>
                </c:pt>
                <c:pt idx="4">
                  <c:v>35.168416573422888</c:v>
                </c:pt>
                <c:pt idx="5">
                  <c:v>35.802085547318818</c:v>
                </c:pt>
                <c:pt idx="6">
                  <c:v>38.563331040588039</c:v>
                </c:pt>
                <c:pt idx="7">
                  <c:v>39.477944035249187</c:v>
                </c:pt>
                <c:pt idx="8">
                  <c:v>38.373320739966005</c:v>
                </c:pt>
                <c:pt idx="9">
                  <c:v>38.547547342874267</c:v>
                </c:pt>
                <c:pt idx="10">
                  <c:v>39.881118282271231</c:v>
                </c:pt>
                <c:pt idx="11">
                  <c:v>39.830528895674327</c:v>
                </c:pt>
                <c:pt idx="12">
                  <c:v>40.178980421340121</c:v>
                </c:pt>
                <c:pt idx="13">
                  <c:v>40.57192855015635</c:v>
                </c:pt>
                <c:pt idx="14">
                  <c:v>41.012928522026215</c:v>
                </c:pt>
                <c:pt idx="15">
                  <c:v>41.350000407506229</c:v>
                </c:pt>
                <c:pt idx="16">
                  <c:v>41.659796245591203</c:v>
                </c:pt>
                <c:pt idx="17">
                  <c:v>41.944809258895518</c:v>
                </c:pt>
                <c:pt idx="18">
                  <c:v>42.233282329411537</c:v>
                </c:pt>
                <c:pt idx="19">
                  <c:v>42.531422187290325</c:v>
                </c:pt>
                <c:pt idx="20">
                  <c:v>42.843652635850681</c:v>
                </c:pt>
                <c:pt idx="21">
                  <c:v>43.136474184990632</c:v>
                </c:pt>
                <c:pt idx="22">
                  <c:v>43.437043643422747</c:v>
                </c:pt>
                <c:pt idx="23">
                  <c:v>43.743903405962968</c:v>
                </c:pt>
                <c:pt idx="24">
                  <c:v>44.056090348673457</c:v>
                </c:pt>
                <c:pt idx="25">
                  <c:v>44.355476708029677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29.604294404389027</c:v>
                </c:pt>
                <c:pt idx="1">
                  <c:v>28.636702488835091</c:v>
                </c:pt>
                <c:pt idx="2">
                  <c:v>29.571303223130752</c:v>
                </c:pt>
                <c:pt idx="3">
                  <c:v>27.936747417991899</c:v>
                </c:pt>
                <c:pt idx="4">
                  <c:v>28.95344797026916</c:v>
                </c:pt>
                <c:pt idx="5">
                  <c:v>28.674718604027074</c:v>
                </c:pt>
                <c:pt idx="6">
                  <c:v>29.459978137998</c:v>
                </c:pt>
                <c:pt idx="7">
                  <c:v>30.042188641037036</c:v>
                </c:pt>
                <c:pt idx="8">
                  <c:v>29.299608102549751</c:v>
                </c:pt>
                <c:pt idx="9">
                  <c:v>28.33935293417613</c:v>
                </c:pt>
                <c:pt idx="10">
                  <c:v>28.644754323508884</c:v>
                </c:pt>
                <c:pt idx="11">
                  <c:v>29.321292662524602</c:v>
                </c:pt>
                <c:pt idx="12">
                  <c:v>29.132825596455977</c:v>
                </c:pt>
                <c:pt idx="13">
                  <c:v>28.972468394103188</c:v>
                </c:pt>
                <c:pt idx="14">
                  <c:v>28.839463010240515</c:v>
                </c:pt>
                <c:pt idx="15">
                  <c:v>28.633070812566672</c:v>
                </c:pt>
                <c:pt idx="16">
                  <c:v>28.416854503083712</c:v>
                </c:pt>
                <c:pt idx="17">
                  <c:v>28.184554040689054</c:v>
                </c:pt>
                <c:pt idx="18">
                  <c:v>27.946702526013016</c:v>
                </c:pt>
                <c:pt idx="19">
                  <c:v>27.704800818804397</c:v>
                </c:pt>
                <c:pt idx="20">
                  <c:v>27.492735746406598</c:v>
                </c:pt>
                <c:pt idx="21">
                  <c:v>27.304747883412695</c:v>
                </c:pt>
                <c:pt idx="22">
                  <c:v>27.102111353534941</c:v>
                </c:pt>
                <c:pt idx="23">
                  <c:v>26.873450041697239</c:v>
                </c:pt>
                <c:pt idx="24">
                  <c:v>26.562996305265969</c:v>
                </c:pt>
                <c:pt idx="25">
                  <c:v>26.338128707605421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24.440256980446698</c:v>
                </c:pt>
                <c:pt idx="1">
                  <c:v>24.511458993271354</c:v>
                </c:pt>
                <c:pt idx="2">
                  <c:v>24.464015144056507</c:v>
                </c:pt>
                <c:pt idx="3">
                  <c:v>23.942132164331664</c:v>
                </c:pt>
                <c:pt idx="4">
                  <c:v>26.440655230012386</c:v>
                </c:pt>
                <c:pt idx="5">
                  <c:v>25.100242525466186</c:v>
                </c:pt>
                <c:pt idx="6">
                  <c:v>28.222156448415937</c:v>
                </c:pt>
                <c:pt idx="7">
                  <c:v>28.588493302432525</c:v>
                </c:pt>
                <c:pt idx="8">
                  <c:v>25.136566267996287</c:v>
                </c:pt>
                <c:pt idx="9">
                  <c:v>27.268132987104337</c:v>
                </c:pt>
                <c:pt idx="10">
                  <c:v>24.022848267123308</c:v>
                </c:pt>
                <c:pt idx="11">
                  <c:v>24.621109427862766</c:v>
                </c:pt>
                <c:pt idx="12">
                  <c:v>24.661417009190366</c:v>
                </c:pt>
                <c:pt idx="13">
                  <c:v>24.811070633557726</c:v>
                </c:pt>
                <c:pt idx="14">
                  <c:v>24.941466846566204</c:v>
                </c:pt>
                <c:pt idx="15">
                  <c:v>24.943988585842387</c:v>
                </c:pt>
                <c:pt idx="16">
                  <c:v>24.914407487605807</c:v>
                </c:pt>
                <c:pt idx="17">
                  <c:v>24.861276149504658</c:v>
                </c:pt>
                <c:pt idx="18">
                  <c:v>24.821692582557109</c:v>
                </c:pt>
                <c:pt idx="19">
                  <c:v>24.779739695592671</c:v>
                </c:pt>
                <c:pt idx="20">
                  <c:v>24.753518913665395</c:v>
                </c:pt>
                <c:pt idx="21">
                  <c:v>24.719938183429701</c:v>
                </c:pt>
                <c:pt idx="22">
                  <c:v>24.681830360832251</c:v>
                </c:pt>
                <c:pt idx="23">
                  <c:v>24.642394493277379</c:v>
                </c:pt>
                <c:pt idx="24">
                  <c:v>24.625856952362742</c:v>
                </c:pt>
                <c:pt idx="25">
                  <c:v>24.599934057162951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22.39420306076002</c:v>
                </c:pt>
                <c:pt idx="1">
                  <c:v>22.025534447831046</c:v>
                </c:pt>
                <c:pt idx="2">
                  <c:v>22.922294438218334</c:v>
                </c:pt>
                <c:pt idx="3">
                  <c:v>22.841601116302844</c:v>
                </c:pt>
                <c:pt idx="4">
                  <c:v>23.471925524233811</c:v>
                </c:pt>
                <c:pt idx="5">
                  <c:v>25.228919908633291</c:v>
                </c:pt>
                <c:pt idx="6">
                  <c:v>26.269469256240775</c:v>
                </c:pt>
                <c:pt idx="7">
                  <c:v>27.272718160177984</c:v>
                </c:pt>
                <c:pt idx="8">
                  <c:v>25.263435806088669</c:v>
                </c:pt>
                <c:pt idx="9">
                  <c:v>26.603971553000182</c:v>
                </c:pt>
                <c:pt idx="10">
                  <c:v>25.223101218856584</c:v>
                </c:pt>
                <c:pt idx="11">
                  <c:v>24.939917992617264</c:v>
                </c:pt>
                <c:pt idx="12">
                  <c:v>25.032533382743434</c:v>
                </c:pt>
                <c:pt idx="13">
                  <c:v>25.171577093500762</c:v>
                </c:pt>
                <c:pt idx="14">
                  <c:v>25.337897120512306</c:v>
                </c:pt>
                <c:pt idx="15">
                  <c:v>25.47470878605959</c:v>
                </c:pt>
                <c:pt idx="16">
                  <c:v>25.598036610031119</c:v>
                </c:pt>
                <c:pt idx="17">
                  <c:v>25.712029020835818</c:v>
                </c:pt>
                <c:pt idx="18">
                  <c:v>25.82867709435844</c:v>
                </c:pt>
                <c:pt idx="19">
                  <c:v>25.950933394315619</c:v>
                </c:pt>
                <c:pt idx="20">
                  <c:v>26.079615415499383</c:v>
                </c:pt>
                <c:pt idx="21">
                  <c:v>26.198234012093931</c:v>
                </c:pt>
                <c:pt idx="22">
                  <c:v>26.317757318828146</c:v>
                </c:pt>
                <c:pt idx="23">
                  <c:v>26.441904954646922</c:v>
                </c:pt>
                <c:pt idx="24">
                  <c:v>26.561619671808174</c:v>
                </c:pt>
                <c:pt idx="25">
                  <c:v>26.679399556892957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19.551412690844057</c:v>
                </c:pt>
                <c:pt idx="1">
                  <c:v>21.340849876484516</c:v>
                </c:pt>
                <c:pt idx="2">
                  <c:v>22.727658636090855</c:v>
                </c:pt>
                <c:pt idx="3">
                  <c:v>23.053209813939429</c:v>
                </c:pt>
                <c:pt idx="4">
                  <c:v>22.717442714912817</c:v>
                </c:pt>
                <c:pt idx="5">
                  <c:v>22.45883077802895</c:v>
                </c:pt>
                <c:pt idx="6">
                  <c:v>23.772064608533611</c:v>
                </c:pt>
                <c:pt idx="7">
                  <c:v>22.636513893852367</c:v>
                </c:pt>
                <c:pt idx="8">
                  <c:v>22.423303430870305</c:v>
                </c:pt>
                <c:pt idx="9">
                  <c:v>22.812729718882814</c:v>
                </c:pt>
                <c:pt idx="10">
                  <c:v>22.842184507356624</c:v>
                </c:pt>
                <c:pt idx="11">
                  <c:v>23.028349207176539</c:v>
                </c:pt>
                <c:pt idx="12">
                  <c:v>23.032890029747715</c:v>
                </c:pt>
                <c:pt idx="13">
                  <c:v>23.075525769363665</c:v>
                </c:pt>
                <c:pt idx="14">
                  <c:v>23.149546333450701</c:v>
                </c:pt>
                <c:pt idx="15">
                  <c:v>23.18116522398212</c:v>
                </c:pt>
                <c:pt idx="16">
                  <c:v>23.192120902383078</c:v>
                </c:pt>
                <c:pt idx="17">
                  <c:v>23.186296205954431</c:v>
                </c:pt>
                <c:pt idx="18">
                  <c:v>23.181703240341403</c:v>
                </c:pt>
                <c:pt idx="19">
                  <c:v>23.171668066702679</c:v>
                </c:pt>
                <c:pt idx="20">
                  <c:v>23.155635643578069</c:v>
                </c:pt>
                <c:pt idx="21">
                  <c:v>23.161016300070656</c:v>
                </c:pt>
                <c:pt idx="22">
                  <c:v>23.153622823149213</c:v>
                </c:pt>
                <c:pt idx="23">
                  <c:v>23.145678832264402</c:v>
                </c:pt>
                <c:pt idx="24">
                  <c:v>23.138002367741151</c:v>
                </c:pt>
                <c:pt idx="25">
                  <c:v>23.138366137556389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11.53865820586681</c:v>
                </c:pt>
                <c:pt idx="1">
                  <c:v>11.663232311043222</c:v>
                </c:pt>
                <c:pt idx="2">
                  <c:v>12.026821492367421</c:v>
                </c:pt>
                <c:pt idx="3">
                  <c:v>11.212177013338692</c:v>
                </c:pt>
                <c:pt idx="4">
                  <c:v>12.442526091441314</c:v>
                </c:pt>
                <c:pt idx="5">
                  <c:v>11.945850914801458</c:v>
                </c:pt>
                <c:pt idx="6">
                  <c:v>13.870702169964652</c:v>
                </c:pt>
                <c:pt idx="7">
                  <c:v>13.806029956996341</c:v>
                </c:pt>
                <c:pt idx="8">
                  <c:v>13.80544403765456</c:v>
                </c:pt>
                <c:pt idx="9">
                  <c:v>13.664234081184068</c:v>
                </c:pt>
                <c:pt idx="10">
                  <c:v>11.541993356038805</c:v>
                </c:pt>
                <c:pt idx="11">
                  <c:v>12.012375971200118</c:v>
                </c:pt>
                <c:pt idx="12">
                  <c:v>11.952331732204502</c:v>
                </c:pt>
                <c:pt idx="13">
                  <c:v>11.961641209507643</c:v>
                </c:pt>
                <c:pt idx="14">
                  <c:v>11.977308797988577</c:v>
                </c:pt>
                <c:pt idx="15">
                  <c:v>11.939850948733191</c:v>
                </c:pt>
                <c:pt idx="16">
                  <c:v>11.894479532682602</c:v>
                </c:pt>
                <c:pt idx="17">
                  <c:v>11.8524919651415</c:v>
                </c:pt>
                <c:pt idx="18">
                  <c:v>11.81069181986244</c:v>
                </c:pt>
                <c:pt idx="19">
                  <c:v>11.76769186275004</c:v>
                </c:pt>
                <c:pt idx="20">
                  <c:v>11.729052417818867</c:v>
                </c:pt>
                <c:pt idx="21">
                  <c:v>11.684572340788048</c:v>
                </c:pt>
                <c:pt idx="22">
                  <c:v>11.643415161656673</c:v>
                </c:pt>
                <c:pt idx="23">
                  <c:v>11.614842618178095</c:v>
                </c:pt>
                <c:pt idx="24">
                  <c:v>11.600707981534596</c:v>
                </c:pt>
                <c:pt idx="25">
                  <c:v>11.587663140007056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26.90018862853206</c:v>
                </c:pt>
                <c:pt idx="1">
                  <c:v>27.839963420260947</c:v>
                </c:pt>
                <c:pt idx="2">
                  <c:v>29.820850965368297</c:v>
                </c:pt>
                <c:pt idx="3">
                  <c:v>28.004174407461285</c:v>
                </c:pt>
                <c:pt idx="4">
                  <c:v>30.182716106331924</c:v>
                </c:pt>
                <c:pt idx="5">
                  <c:v>29.88635283645657</c:v>
                </c:pt>
                <c:pt idx="6">
                  <c:v>31.133975413443398</c:v>
                </c:pt>
                <c:pt idx="7">
                  <c:v>31.253545227951715</c:v>
                </c:pt>
                <c:pt idx="8">
                  <c:v>30.107205314861829</c:v>
                </c:pt>
                <c:pt idx="9">
                  <c:v>31.40137152020608</c:v>
                </c:pt>
                <c:pt idx="10">
                  <c:v>28.48253067446932</c:v>
                </c:pt>
                <c:pt idx="11">
                  <c:v>28.818059563268324</c:v>
                </c:pt>
                <c:pt idx="12">
                  <c:v>28.851596871420266</c:v>
                </c:pt>
                <c:pt idx="13">
                  <c:v>28.818249805920825</c:v>
                </c:pt>
                <c:pt idx="14">
                  <c:v>28.795885992555711</c:v>
                </c:pt>
                <c:pt idx="15">
                  <c:v>28.693525816668771</c:v>
                </c:pt>
                <c:pt idx="16">
                  <c:v>28.572658205570278</c:v>
                </c:pt>
                <c:pt idx="17">
                  <c:v>28.452345271897084</c:v>
                </c:pt>
                <c:pt idx="18">
                  <c:v>28.337158696793725</c:v>
                </c:pt>
                <c:pt idx="19">
                  <c:v>28.22864399681427</c:v>
                </c:pt>
                <c:pt idx="20">
                  <c:v>28.121950483984808</c:v>
                </c:pt>
                <c:pt idx="21">
                  <c:v>28.010864435571335</c:v>
                </c:pt>
                <c:pt idx="22">
                  <c:v>27.899882467935466</c:v>
                </c:pt>
                <c:pt idx="23">
                  <c:v>27.802199394912289</c:v>
                </c:pt>
                <c:pt idx="24">
                  <c:v>27.684904118691552</c:v>
                </c:pt>
                <c:pt idx="25">
                  <c:v>27.547119261206173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37.602016589204702</c:v>
                </c:pt>
                <c:pt idx="1">
                  <c:v>76.966895842334537</c:v>
                </c:pt>
                <c:pt idx="2">
                  <c:v>44.355476708029677</c:v>
                </c:pt>
                <c:pt idx="3">
                  <c:v>26.338128707605421</c:v>
                </c:pt>
                <c:pt idx="4">
                  <c:v>24.599934057162951</c:v>
                </c:pt>
                <c:pt idx="5">
                  <c:v>26.679399556892957</c:v>
                </c:pt>
                <c:pt idx="6">
                  <c:v>23.138366137556389</c:v>
                </c:pt>
                <c:pt idx="7">
                  <c:v>11.587663140007056</c:v>
                </c:pt>
                <c:pt idx="8">
                  <c:v>27.547119261206173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36.114164556045161</c:v>
                </c:pt>
                <c:pt idx="1">
                  <c:v>65.934304814330275</c:v>
                </c:pt>
                <c:pt idx="2">
                  <c:v>39.881118282271231</c:v>
                </c:pt>
                <c:pt idx="3">
                  <c:v>28.644754323508884</c:v>
                </c:pt>
                <c:pt idx="4">
                  <c:v>24.022848267123308</c:v>
                </c:pt>
                <c:pt idx="5">
                  <c:v>25.223101218856584</c:v>
                </c:pt>
                <c:pt idx="6">
                  <c:v>22.842184507356624</c:v>
                </c:pt>
                <c:pt idx="7">
                  <c:v>11.541993356038805</c:v>
                </c:pt>
                <c:pt idx="8">
                  <c:v>28.48253067446932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12.583711188931185</c:v>
                </c:pt>
                <c:pt idx="1">
                  <c:v>25.757373573058441</c:v>
                </c:pt>
                <c:pt idx="2">
                  <c:v>14.843791880604956</c:v>
                </c:pt>
                <c:pt idx="3">
                  <c:v>8.8141922954354488</c:v>
                </c:pt>
                <c:pt idx="4">
                  <c:v>8.2324963797543518</c:v>
                </c:pt>
                <c:pt idx="5">
                  <c:v>8.9284003670809611</c:v>
                </c:pt>
                <c:pt idx="6">
                  <c:v>7.7433750439423727</c:v>
                </c:pt>
                <c:pt idx="7">
                  <c:v>3.8778719743008421</c:v>
                </c:pt>
                <c:pt idx="8">
                  <c:v>9.2187872968914508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12.775318481587458</c:v>
                </c:pt>
                <c:pt idx="1">
                  <c:v>23.324137584795281</c:v>
                </c:pt>
                <c:pt idx="2">
                  <c:v>14.107871349680462</c:v>
                </c:pt>
                <c:pt idx="3">
                  <c:v>10.13302851687869</c:v>
                </c:pt>
                <c:pt idx="4">
                  <c:v>8.4980378535706595</c:v>
                </c:pt>
                <c:pt idx="5">
                  <c:v>8.9226251008559174</c:v>
                </c:pt>
                <c:pt idx="6">
                  <c:v>8.0803802464763521</c:v>
                </c:pt>
                <c:pt idx="7">
                  <c:v>4.0829586631287595</c:v>
                </c:pt>
                <c:pt idx="8">
                  <c:v>10.075642203026423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11.519003231722445</c:v>
                </c:pt>
                <c:pt idx="1">
                  <c:v>21.088464966171681</c:v>
                </c:pt>
                <c:pt idx="2">
                  <c:v>13.471991009406825</c:v>
                </c:pt>
                <c:pt idx="3">
                  <c:v>10.790029276930024</c:v>
                </c:pt>
                <c:pt idx="4">
                  <c:v>9.4449872533287387</c:v>
                </c:pt>
                <c:pt idx="5">
                  <c:v>9.4934073529581315</c:v>
                </c:pt>
                <c:pt idx="6">
                  <c:v>8.4510486385912262</c:v>
                </c:pt>
                <c:pt idx="7">
                  <c:v>4.4951123283367425</c:v>
                </c:pt>
                <c:pt idx="8">
                  <c:v>11.245955942554177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0.10065279469269027</c:v>
                </c:pt>
                <c:pt idx="1">
                  <c:v>0.11067388793547404</c:v>
                </c:pt>
                <c:pt idx="2">
                  <c:v>0.11256115033268074</c:v>
                </c:pt>
                <c:pt idx="3">
                  <c:v>0.11551642938418735</c:v>
                </c:pt>
                <c:pt idx="4">
                  <c:v>0.11516783943667537</c:v>
                </c:pt>
                <c:pt idx="5">
                  <c:v>0.11519003231722445</c:v>
                </c:pt>
                <c:pt idx="6">
                  <c:v>0.11843219970105032</c:v>
                </c:pt>
                <c:pt idx="7">
                  <c:v>0.12031794562114011</c:v>
                </c:pt>
                <c:pt idx="8">
                  <c:v>0.12250385790997796</c:v>
                </c:pt>
                <c:pt idx="9">
                  <c:v>0.12444378715340017</c:v>
                </c:pt>
                <c:pt idx="10">
                  <c:v>0.12775318481587458</c:v>
                </c:pt>
                <c:pt idx="11">
                  <c:v>0.11574964159926908</c:v>
                </c:pt>
                <c:pt idx="12">
                  <c:v>0.11657141038595997</c:v>
                </c:pt>
                <c:pt idx="13">
                  <c:v>0.11736440395862802</c:v>
                </c:pt>
                <c:pt idx="14">
                  <c:v>0.11814198168663069</c:v>
                </c:pt>
                <c:pt idx="15">
                  <c:v>0.11886958408958696</c:v>
                </c:pt>
                <c:pt idx="16">
                  <c:v>0.11957588318844269</c:v>
                </c:pt>
                <c:pt idx="17">
                  <c:v>0.12029472171417771</c:v>
                </c:pt>
                <c:pt idx="18">
                  <c:v>0.12098475435938223</c:v>
                </c:pt>
                <c:pt idx="19">
                  <c:v>0.12165316258140635</c:v>
                </c:pt>
                <c:pt idx="20">
                  <c:v>0.12232764737564751</c:v>
                </c:pt>
                <c:pt idx="21">
                  <c:v>0.12298038815356355</c:v>
                </c:pt>
                <c:pt idx="22">
                  <c:v>0.12367583574337282</c:v>
                </c:pt>
                <c:pt idx="23">
                  <c:v>0.1243403931434708</c:v>
                </c:pt>
                <c:pt idx="24">
                  <c:v>0.12512044632888827</c:v>
                </c:pt>
                <c:pt idx="25">
                  <c:v>0.12583711188931185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0.21844771658872808</c:v>
                </c:pt>
                <c:pt idx="1">
                  <c:v>0.21048488847766048</c:v>
                </c:pt>
                <c:pt idx="2">
                  <c:v>0.20963649319738911</c:v>
                </c:pt>
                <c:pt idx="3">
                  <c:v>0.21313810250626133</c:v>
                </c:pt>
                <c:pt idx="4">
                  <c:v>0.20872569523186468</c:v>
                </c:pt>
                <c:pt idx="5">
                  <c:v>0.2108846496617168</c:v>
                </c:pt>
                <c:pt idx="6">
                  <c:v>0.21789060821212852</c:v>
                </c:pt>
                <c:pt idx="7">
                  <c:v>0.20885503326254726</c:v>
                </c:pt>
                <c:pt idx="8">
                  <c:v>0.21684970095426886</c:v>
                </c:pt>
                <c:pt idx="9">
                  <c:v>0.22222147057032893</c:v>
                </c:pt>
                <c:pt idx="10">
                  <c:v>0.23324137584795279</c:v>
                </c:pt>
                <c:pt idx="11">
                  <c:v>0.24008374623332052</c:v>
                </c:pt>
                <c:pt idx="12">
                  <c:v>0.24104848947420279</c:v>
                </c:pt>
                <c:pt idx="13">
                  <c:v>0.24221519192989149</c:v>
                </c:pt>
                <c:pt idx="14">
                  <c:v>0.24342277386042169</c:v>
                </c:pt>
                <c:pt idx="15">
                  <c:v>0.24470791790947682</c:v>
                </c:pt>
                <c:pt idx="16">
                  <c:v>0.24604746935615238</c:v>
                </c:pt>
                <c:pt idx="17">
                  <c:v>0.24739310084482255</c:v>
                </c:pt>
                <c:pt idx="18">
                  <c:v>0.24871700966425497</c:v>
                </c:pt>
                <c:pt idx="19">
                  <c:v>0.24999229551767793</c:v>
                </c:pt>
                <c:pt idx="20">
                  <c:v>0.2512611762446621</c:v>
                </c:pt>
                <c:pt idx="21">
                  <c:v>0.25248289773774163</c:v>
                </c:pt>
                <c:pt idx="22">
                  <c:v>0.2537191812402495</c:v>
                </c:pt>
                <c:pt idx="23">
                  <c:v>0.25498588316888871</c:v>
                </c:pt>
                <c:pt idx="24">
                  <c:v>0.25632952464203673</c:v>
                </c:pt>
                <c:pt idx="25">
                  <c:v>0.2575737357305844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0.13050904161942747</c:v>
                </c:pt>
                <c:pt idx="1">
                  <c:v>0.13223180328809342</c:v>
                </c:pt>
                <c:pt idx="2">
                  <c:v>0.13491485225353117</c:v>
                </c:pt>
                <c:pt idx="3">
                  <c:v>0.13153854415549027</c:v>
                </c:pt>
                <c:pt idx="4">
                  <c:v>0.13255644012612794</c:v>
                </c:pt>
                <c:pt idx="5">
                  <c:v>0.13471991009406825</c:v>
                </c:pt>
                <c:pt idx="6">
                  <c:v>0.13379360594174114</c:v>
                </c:pt>
                <c:pt idx="7">
                  <c:v>0.13716192076731701</c:v>
                </c:pt>
                <c:pt idx="8">
                  <c:v>0.13747275767182066</c:v>
                </c:pt>
                <c:pt idx="9">
                  <c:v>0.13350724671102496</c:v>
                </c:pt>
                <c:pt idx="10">
                  <c:v>0.14107871349680462</c:v>
                </c:pt>
                <c:pt idx="11">
                  <c:v>0.1405338624447357</c:v>
                </c:pt>
                <c:pt idx="12">
                  <c:v>0.14116065396963851</c:v>
                </c:pt>
                <c:pt idx="13">
                  <c:v>0.14168798188965254</c:v>
                </c:pt>
                <c:pt idx="14">
                  <c:v>0.14226275112569364</c:v>
                </c:pt>
                <c:pt idx="15">
                  <c:v>0.14285418304511302</c:v>
                </c:pt>
                <c:pt idx="16">
                  <c:v>0.14343684150114033</c:v>
                </c:pt>
                <c:pt idx="17">
                  <c:v>0.14399080424746669</c:v>
                </c:pt>
                <c:pt idx="18">
                  <c:v>0.14454591989640442</c:v>
                </c:pt>
                <c:pt idx="19">
                  <c:v>0.14513713750982055</c:v>
                </c:pt>
                <c:pt idx="20">
                  <c:v>0.14571778814851705</c:v>
                </c:pt>
                <c:pt idx="21">
                  <c:v>0.14624318284601057</c:v>
                </c:pt>
                <c:pt idx="22">
                  <c:v>0.14679090552031768</c:v>
                </c:pt>
                <c:pt idx="23">
                  <c:v>0.14734639618281911</c:v>
                </c:pt>
                <c:pt idx="24">
                  <c:v>0.14791765549745661</c:v>
                </c:pt>
                <c:pt idx="25">
                  <c:v>0.14843791880604956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0.12120836381959378</c:v>
                </c:pt>
                <c:pt idx="1">
                  <c:v>0.11508124726765132</c:v>
                </c:pt>
                <c:pt idx="2">
                  <c:v>0.11342865173963856</c:v>
                </c:pt>
                <c:pt idx="3">
                  <c:v>0.11008427675584727</c:v>
                </c:pt>
                <c:pt idx="4">
                  <c:v>0.10913104331277548</c:v>
                </c:pt>
                <c:pt idx="5">
                  <c:v>0.10790029276930024</c:v>
                </c:pt>
                <c:pt idx="6">
                  <c:v>0.10220996474342715</c:v>
                </c:pt>
                <c:pt idx="7">
                  <c:v>0.10437839149828723</c:v>
                </c:pt>
                <c:pt idx="8">
                  <c:v>0.10496610266950546</c:v>
                </c:pt>
                <c:pt idx="9">
                  <c:v>9.8151743615752102E-2</c:v>
                </c:pt>
                <c:pt idx="10">
                  <c:v>0.10133028516878691</c:v>
                </c:pt>
                <c:pt idx="11">
                  <c:v>0.10345417507585694</c:v>
                </c:pt>
                <c:pt idx="12">
                  <c:v>0.1023522416461056</c:v>
                </c:pt>
                <c:pt idx="13">
                  <c:v>0.10117957720563923</c:v>
                </c:pt>
                <c:pt idx="14">
                  <c:v>0.10003629335128002</c:v>
                </c:pt>
                <c:pt idx="15">
                  <c:v>9.8920287755536851E-2</c:v>
                </c:pt>
                <c:pt idx="16">
                  <c:v>9.7840705491956018E-2</c:v>
                </c:pt>
                <c:pt idx="17">
                  <c:v>9.675372651299706E-2</c:v>
                </c:pt>
                <c:pt idx="18">
                  <c:v>9.5649251061893648E-2</c:v>
                </c:pt>
                <c:pt idx="19">
                  <c:v>9.4541759464666988E-2</c:v>
                </c:pt>
                <c:pt idx="20">
                  <c:v>9.3506981703183487E-2</c:v>
                </c:pt>
                <c:pt idx="21">
                  <c:v>9.2569764050571296E-2</c:v>
                </c:pt>
                <c:pt idx="22">
                  <c:v>9.1588725507111682E-2</c:v>
                </c:pt>
                <c:pt idx="23">
                  <c:v>9.0520180147054485E-2</c:v>
                </c:pt>
                <c:pt idx="24">
                  <c:v>8.918485742529926E-2</c:v>
                </c:pt>
                <c:pt idx="25">
                  <c:v>8.8141922954354482E-2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0.1000653323962067</c:v>
                </c:pt>
                <c:pt idx="1">
                  <c:v>9.8503285229692081E-2</c:v>
                </c:pt>
                <c:pt idx="2">
                  <c:v>9.3838280747731109E-2</c:v>
                </c:pt>
                <c:pt idx="3">
                  <c:v>9.4343563474606193E-2</c:v>
                </c:pt>
                <c:pt idx="4">
                  <c:v>9.9659850325516205E-2</c:v>
                </c:pt>
                <c:pt idx="5">
                  <c:v>9.4449872533287391E-2</c:v>
                </c:pt>
                <c:pt idx="6">
                  <c:v>9.7915402450875849E-2</c:v>
                </c:pt>
                <c:pt idx="7">
                  <c:v>9.9327681545523308E-2</c:v>
                </c:pt>
                <c:pt idx="8">
                  <c:v>9.0051968832160448E-2</c:v>
                </c:pt>
                <c:pt idx="9">
                  <c:v>9.4441634007911598E-2</c:v>
                </c:pt>
                <c:pt idx="10">
                  <c:v>8.4980378535706599E-2</c:v>
                </c:pt>
                <c:pt idx="11">
                  <c:v>8.6870541303503121E-2</c:v>
                </c:pt>
                <c:pt idx="12">
                  <c:v>8.6642859433693084E-2</c:v>
                </c:pt>
                <c:pt idx="13">
                  <c:v>8.6646867728866442E-2</c:v>
                </c:pt>
                <c:pt idx="14">
                  <c:v>8.6515199440029861E-2</c:v>
                </c:pt>
                <c:pt idx="15">
                  <c:v>8.6175406921405642E-2</c:v>
                </c:pt>
                <c:pt idx="16">
                  <c:v>8.5781598566333161E-2</c:v>
                </c:pt>
                <c:pt idx="17">
                  <c:v>8.5345367177378353E-2</c:v>
                </c:pt>
                <c:pt idx="18">
                  <c:v>8.4953718722280233E-2</c:v>
                </c:pt>
                <c:pt idx="19">
                  <c:v>8.45600805874656E-2</c:v>
                </c:pt>
                <c:pt idx="20">
                  <c:v>8.4190488043811601E-2</c:v>
                </c:pt>
                <c:pt idx="21">
                  <c:v>8.3806627871298583E-2</c:v>
                </c:pt>
                <c:pt idx="22">
                  <c:v>8.340964128008839E-2</c:v>
                </c:pt>
                <c:pt idx="23">
                  <c:v>8.3005121609810703E-2</c:v>
                </c:pt>
                <c:pt idx="24">
                  <c:v>8.2680941413107459E-2</c:v>
                </c:pt>
                <c:pt idx="25">
                  <c:v>8.2324963797543518E-2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9.1688208303861457E-2</c:v>
                </c:pt>
                <c:pt idx="1">
                  <c:v>8.8513193059894316E-2</c:v>
                </c:pt>
                <c:pt idx="2">
                  <c:v>8.7924598158134581E-2</c:v>
                </c:pt>
                <c:pt idx="3">
                  <c:v>9.0006939648756543E-2</c:v>
                </c:pt>
                <c:pt idx="4">
                  <c:v>8.8470144338238826E-2</c:v>
                </c:pt>
                <c:pt idx="5">
                  <c:v>9.4934073529581317E-2</c:v>
                </c:pt>
                <c:pt idx="6">
                  <c:v>9.1140648982551378E-2</c:v>
                </c:pt>
                <c:pt idx="7">
                  <c:v>9.4756160656583904E-2</c:v>
                </c:pt>
                <c:pt idx="8">
                  <c:v>9.0506480063656372E-2</c:v>
                </c:pt>
                <c:pt idx="9">
                  <c:v>9.2141348502061307E-2</c:v>
                </c:pt>
                <c:pt idx="10">
                  <c:v>8.9226251008559174E-2</c:v>
                </c:pt>
                <c:pt idx="11">
                  <c:v>8.7995392020468577E-2</c:v>
                </c:pt>
                <c:pt idx="12">
                  <c:v>8.7946701130028601E-2</c:v>
                </c:pt>
                <c:pt idx="13">
                  <c:v>8.7905852317295988E-2</c:v>
                </c:pt>
                <c:pt idx="14">
                  <c:v>8.7890308788068638E-2</c:v>
                </c:pt>
                <c:pt idx="15">
                  <c:v>8.8008915987437097E-2</c:v>
                </c:pt>
                <c:pt idx="16">
                  <c:v>8.81353691297036E-2</c:v>
                </c:pt>
                <c:pt idx="17">
                  <c:v>8.8265885647320755E-2</c:v>
                </c:pt>
                <c:pt idx="18">
                  <c:v>8.8400183087622472E-2</c:v>
                </c:pt>
                <c:pt idx="19">
                  <c:v>8.8556742165196337E-2</c:v>
                </c:pt>
                <c:pt idx="20">
                  <c:v>8.8700744224841283E-2</c:v>
                </c:pt>
                <c:pt idx="21">
                  <c:v>8.8818411779383058E-2</c:v>
                </c:pt>
                <c:pt idx="22">
                  <c:v>8.8938083811781685E-2</c:v>
                </c:pt>
                <c:pt idx="23">
                  <c:v>8.9066569279794811E-2</c:v>
                </c:pt>
                <c:pt idx="24">
                  <c:v>8.918023539933316E-2</c:v>
                </c:pt>
                <c:pt idx="25">
                  <c:v>8.9284003670809603E-2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8.0049019586412168E-2</c:v>
                </c:pt>
                <c:pt idx="1">
                  <c:v>8.576167673268463E-2</c:v>
                </c:pt>
                <c:pt idx="2">
                  <c:v>8.7178020421976032E-2</c:v>
                </c:pt>
                <c:pt idx="3">
                  <c:v>9.0840780112931979E-2</c:v>
                </c:pt>
                <c:pt idx="4">
                  <c:v>8.5626355362663192E-2</c:v>
                </c:pt>
                <c:pt idx="5">
                  <c:v>8.4510486385912256E-2</c:v>
                </c:pt>
                <c:pt idx="6">
                  <c:v>8.2476024732101513E-2</c:v>
                </c:pt>
                <c:pt idx="7">
                  <c:v>7.8648161676924344E-2</c:v>
                </c:pt>
                <c:pt idx="8">
                  <c:v>8.0331680952052759E-2</c:v>
                </c:pt>
                <c:pt idx="9">
                  <c:v>7.9010597163033963E-2</c:v>
                </c:pt>
                <c:pt idx="10">
                  <c:v>8.0803802464763527E-2</c:v>
                </c:pt>
                <c:pt idx="11">
                  <c:v>8.1250813120941276E-2</c:v>
                </c:pt>
                <c:pt idx="12">
                  <c:v>8.0921361998600699E-2</c:v>
                </c:pt>
                <c:pt idx="13">
                  <c:v>8.058588275541094E-2</c:v>
                </c:pt>
                <c:pt idx="14">
                  <c:v>8.0299512065804241E-2</c:v>
                </c:pt>
                <c:pt idx="15">
                  <c:v>8.0085281438222466E-2</c:v>
                </c:pt>
                <c:pt idx="16">
                  <c:v>7.9851676430185495E-2</c:v>
                </c:pt>
                <c:pt idx="17">
                  <c:v>7.9595389684775392E-2</c:v>
                </c:pt>
                <c:pt idx="18">
                  <c:v>7.93407576873814E-2</c:v>
                </c:pt>
                <c:pt idx="19">
                  <c:v>7.9072586844601944E-2</c:v>
                </c:pt>
                <c:pt idx="20">
                  <c:v>7.8755843668000161E-2</c:v>
                </c:pt>
                <c:pt idx="21">
                  <c:v>7.8521501946239775E-2</c:v>
                </c:pt>
                <c:pt idx="22">
                  <c:v>7.8245225162799623E-2</c:v>
                </c:pt>
                <c:pt idx="23">
                  <c:v>7.7963604013313217E-2</c:v>
                </c:pt>
                <c:pt idx="24">
                  <c:v>7.7685492199693673E-2</c:v>
                </c:pt>
                <c:pt idx="25">
                  <c:v>7.7433750439423729E-2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4.7242533893977784E-2</c:v>
                </c:pt>
                <c:pt idx="1">
                  <c:v>4.687059629335924E-2</c:v>
                </c:pt>
                <c:pt idx="2">
                  <c:v>4.6132094223208749E-2</c:v>
                </c:pt>
                <c:pt idx="3">
                  <c:v>4.4181392303995218E-2</c:v>
                </c:pt>
                <c:pt idx="4">
                  <c:v>4.6898243525252854E-2</c:v>
                </c:pt>
                <c:pt idx="5">
                  <c:v>4.4951123283367422E-2</c:v>
                </c:pt>
                <c:pt idx="6">
                  <c:v>4.8123728168353939E-2</c:v>
                </c:pt>
                <c:pt idx="7">
                  <c:v>4.7967583757196647E-2</c:v>
                </c:pt>
                <c:pt idx="8">
                  <c:v>4.9458124190011082E-2</c:v>
                </c:pt>
                <c:pt idx="9">
                  <c:v>4.7325300734887457E-2</c:v>
                </c:pt>
                <c:pt idx="10">
                  <c:v>4.08295866312876E-2</c:v>
                </c:pt>
                <c:pt idx="11">
                  <c:v>4.2383208036045478E-2</c:v>
                </c:pt>
                <c:pt idx="12">
                  <c:v>4.1992080089815663E-2</c:v>
                </c:pt>
                <c:pt idx="13">
                  <c:v>4.1773237399056529E-2</c:v>
                </c:pt>
                <c:pt idx="14">
                  <c:v>4.1546043213391302E-2</c:v>
                </c:pt>
                <c:pt idx="15">
                  <c:v>4.1249277778775337E-2</c:v>
                </c:pt>
                <c:pt idx="16">
                  <c:v>4.0953310606950143E-2</c:v>
                </c:pt>
                <c:pt idx="17">
                  <c:v>4.0687986917843012E-2</c:v>
                </c:pt>
                <c:pt idx="18">
                  <c:v>4.042279499848532E-2</c:v>
                </c:pt>
                <c:pt idx="19">
                  <c:v>4.0156877532478319E-2</c:v>
                </c:pt>
                <c:pt idx="20">
                  <c:v>3.9892293729699775E-2</c:v>
                </c:pt>
                <c:pt idx="21">
                  <c:v>3.9613553995701357E-2</c:v>
                </c:pt>
                <c:pt idx="22">
                  <c:v>3.9347692926780913E-2</c:v>
                </c:pt>
                <c:pt idx="23">
                  <c:v>3.9123285046982585E-2</c:v>
                </c:pt>
                <c:pt idx="24">
                  <c:v>3.8949201192359041E-2</c:v>
                </c:pt>
                <c:pt idx="25">
                  <c:v>3.8778719743008422E-2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0.11013698909910244</c:v>
                </c:pt>
                <c:pt idx="1">
                  <c:v>0.11187942171549051</c:v>
                </c:pt>
                <c:pt idx="2">
                  <c:v>0.11438585892570992</c:v>
                </c:pt>
                <c:pt idx="3">
                  <c:v>0.11034997165792385</c:v>
                </c:pt>
                <c:pt idx="4">
                  <c:v>0.11376438834088522</c:v>
                </c:pt>
                <c:pt idx="5">
                  <c:v>0.11245955942554177</c:v>
                </c:pt>
                <c:pt idx="6">
                  <c:v>0.10801781706777021</c:v>
                </c:pt>
                <c:pt idx="7">
                  <c:v>0.10858712121448026</c:v>
                </c:pt>
                <c:pt idx="8">
                  <c:v>0.10785932675654637</c:v>
                </c:pt>
                <c:pt idx="9">
                  <c:v>0.1087568715415996</c:v>
                </c:pt>
                <c:pt idx="10">
                  <c:v>0.10075642203026422</c:v>
                </c:pt>
                <c:pt idx="11">
                  <c:v>0.10167862016585924</c:v>
                </c:pt>
                <c:pt idx="12">
                  <c:v>0.10136420187195533</c:v>
                </c:pt>
                <c:pt idx="13">
                  <c:v>0.10064100481555879</c:v>
                </c:pt>
                <c:pt idx="14">
                  <c:v>9.9885136468679858E-2</c:v>
                </c:pt>
                <c:pt idx="15">
                  <c:v>9.9129145074445771E-2</c:v>
                </c:pt>
                <c:pt idx="16">
                  <c:v>9.8377145729136042E-2</c:v>
                </c:pt>
                <c:pt idx="17">
                  <c:v>9.7673017253218641E-2</c:v>
                </c:pt>
                <c:pt idx="18">
                  <c:v>9.6985610522295346E-2</c:v>
                </c:pt>
                <c:pt idx="19">
                  <c:v>9.6329357796686083E-2</c:v>
                </c:pt>
                <c:pt idx="20">
                  <c:v>9.5647036861637072E-2</c:v>
                </c:pt>
                <c:pt idx="21">
                  <c:v>9.4963671619490347E-2</c:v>
                </c:pt>
                <c:pt idx="22">
                  <c:v>9.4284708807497689E-2</c:v>
                </c:pt>
                <c:pt idx="23">
                  <c:v>9.3648567407865493E-2</c:v>
                </c:pt>
                <c:pt idx="24">
                  <c:v>9.2951645901825683E-2</c:v>
                </c:pt>
                <c:pt idx="25">
                  <c:v>9.2187872968914508E-2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5.3186731964342329</c:v>
                </c:pt>
                <c:pt idx="1">
                  <c:v>8.1189877808705688</c:v>
                </c:pt>
                <c:pt idx="2">
                  <c:v>2.7454617955554497</c:v>
                </c:pt>
                <c:pt idx="3">
                  <c:v>-0.33536566985094396</c:v>
                </c:pt>
                <c:pt idx="4">
                  <c:v>2.1678904616381516</c:v>
                </c:pt>
                <c:pt idx="5">
                  <c:v>1.3750516443668914</c:v>
                </c:pt>
                <c:pt idx="6">
                  <c:v>0.35389894085386331</c:v>
                </c:pt>
                <c:pt idx="7">
                  <c:v>1.7183831663826101</c:v>
                </c:pt>
                <c:pt idx="8">
                  <c:v>1.5150186837495099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0.18350989124390082</c:v>
                </c:pt>
                <c:pt idx="1">
                  <c:v>1.7722996165591525</c:v>
                </c:pt>
                <c:pt idx="2">
                  <c:v>1.3335709393969637</c:v>
                </c:pt>
                <c:pt idx="3">
                  <c:v>0.30540138933275429</c:v>
                </c:pt>
                <c:pt idx="4">
                  <c:v>-3.2452847199810293</c:v>
                </c:pt>
                <c:pt idx="5">
                  <c:v>-1.3808703341435979</c:v>
                </c:pt>
                <c:pt idx="6">
                  <c:v>2.9454788473810112E-2</c:v>
                </c:pt>
                <c:pt idx="7">
                  <c:v>-2.1222407251452626</c:v>
                </c:pt>
                <c:pt idx="8">
                  <c:v>-2.9188408457367601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-1.7066502238096817</c:v>
                </c:pt>
                <c:pt idx="1">
                  <c:v>4.8978702720752381</c:v>
                </c:pt>
                <c:pt idx="2">
                  <c:v>1.4688821252349982</c:v>
                </c:pt>
                <c:pt idx="3">
                  <c:v>-1.1683510942212649E-2</c:v>
                </c:pt>
                <c:pt idx="4">
                  <c:v>0.92114031871907898</c:v>
                </c:pt>
                <c:pt idx="5">
                  <c:v>0.25160756720300625</c:v>
                </c:pt>
                <c:pt idx="6">
                  <c:v>0.33898071662549611</c:v>
                </c:pt>
                <c:pt idx="7">
                  <c:v>0.39785759269438614</c:v>
                </c:pt>
                <c:pt idx="8">
                  <c:v>0.21099514219945092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3.1945022569692227</c:v>
                </c:pt>
                <c:pt idx="1">
                  <c:v>6.134720755929024</c:v>
                </c:pt>
                <c:pt idx="2">
                  <c:v>3.0054763005234477</c:v>
                </c:pt>
                <c:pt idx="3">
                  <c:v>-2.2949421049612511</c:v>
                </c:pt>
                <c:pt idx="4">
                  <c:v>-0.34405452867943609</c:v>
                </c:pt>
                <c:pt idx="5">
                  <c:v>1.2046907708333663</c:v>
                </c:pt>
                <c:pt idx="6">
                  <c:v>-4.2799086425731048E-2</c:v>
                </c:pt>
                <c:pt idx="7">
                  <c:v>-0.35218780872613564</c:v>
                </c:pt>
                <c:pt idx="8">
                  <c:v>-1.1464065554625975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1.4878520331595411</c:v>
                </c:pt>
                <c:pt idx="1">
                  <c:v>11.032591028004262</c:v>
                </c:pt>
                <c:pt idx="2">
                  <c:v>4.4743584257584459</c:v>
                </c:pt>
                <c:pt idx="3">
                  <c:v>-2.3066256159034637</c:v>
                </c:pt>
                <c:pt idx="4">
                  <c:v>0.57708579003964289</c:v>
                </c:pt>
                <c:pt idx="5">
                  <c:v>1.4562983380363725</c:v>
                </c:pt>
                <c:pt idx="6">
                  <c:v>0.29618163019976507</c:v>
                </c:pt>
                <c:pt idx="7">
                  <c:v>4.5669783968250499E-2</c:v>
                </c:pt>
                <c:pt idx="8">
                  <c:v>-0.93541141326314658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1.6508692302766512</c:v>
                </c:pt>
                <c:pt idx="1">
                  <c:v>4.4359374220403822</c:v>
                </c:pt>
                <c:pt idx="2">
                  <c:v>4.6205792812068118</c:v>
                </c:pt>
                <c:pt idx="3">
                  <c:v>-3.211407107545007</c:v>
                </c:pt>
                <c:pt idx="4">
                  <c:v>0.89557251930661685</c:v>
                </c:pt>
                <c:pt idx="5">
                  <c:v>6.6826448896335933E-2</c:v>
                </c:pt>
                <c:pt idx="6">
                  <c:v>-0.54096475402962518</c:v>
                </c:pt>
                <c:pt idx="7">
                  <c:v>0.38355688013557021</c:v>
                </c:pt>
                <c:pt idx="8">
                  <c:v>-0.79876267837335213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-0.16301719711708884</c:v>
                </c:pt>
                <c:pt idx="1">
                  <c:v>6.5966536059638798</c:v>
                </c:pt>
                <c:pt idx="2">
                  <c:v>-0.14622085544830554</c:v>
                </c:pt>
                <c:pt idx="3">
                  <c:v>0.90478149164157173</c:v>
                </c:pt>
                <c:pt idx="4">
                  <c:v>-0.31848672926695087</c:v>
                </c:pt>
                <c:pt idx="5">
                  <c:v>1.3894718891400402</c:v>
                </c:pt>
                <c:pt idx="6">
                  <c:v>0.83714638422942578</c:v>
                </c:pt>
                <c:pt idx="7">
                  <c:v>-0.33788709616730017</c:v>
                </c:pt>
                <c:pt idx="8">
                  <c:v>-0.13664873488980689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0.84258320445268442</c:v>
                </c:pt>
                <c:pt idx="1">
                  <c:v>2.6577529022405066E-2</c:v>
                </c:pt>
                <c:pt idx="2">
                  <c:v>0.34870581376785648</c:v>
                </c:pt>
                <c:pt idx="3">
                  <c:v>8.8766299349411382E-2</c:v>
                </c:pt>
                <c:pt idx="4">
                  <c:v>1.5131044403435254</c:v>
                </c:pt>
                <c:pt idx="5">
                  <c:v>0.42226609060079801</c:v>
                </c:pt>
                <c:pt idx="6">
                  <c:v>-0.14127036637243828</c:v>
                </c:pt>
                <c:pt idx="7">
                  <c:v>0.46127429891541727</c:v>
                </c:pt>
                <c:pt idx="8">
                  <c:v>0.53508137074869988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0.94713369475352405</c:v>
                </c:pt>
                <c:pt idx="1">
                  <c:v>1.9510775989468812</c:v>
                </c:pt>
                <c:pt idx="2">
                  <c:v>1.3761208275412429</c:v>
                </c:pt>
                <c:pt idx="3">
                  <c:v>-1.6098634807492136</c:v>
                </c:pt>
                <c:pt idx="4">
                  <c:v>0.71742452632921161</c:v>
                </c:pt>
                <c:pt idx="5">
                  <c:v>-0.28712043943779797</c:v>
                </c:pt>
                <c:pt idx="6">
                  <c:v>0.4246746082817463</c:v>
                </c:pt>
                <c:pt idx="7">
                  <c:v>0.59373086475756853</c:v>
                </c:pt>
                <c:pt idx="8">
                  <c:v>-2.0657446282623599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-0.30186486604661766</c:v>
                </c:pt>
                <c:pt idx="1">
                  <c:v>9.0549359000349341</c:v>
                </c:pt>
                <c:pt idx="2">
                  <c:v>2.7495317844493492</c:v>
                </c:pt>
                <c:pt idx="3">
                  <c:v>-0.7855284345036182</c:v>
                </c:pt>
                <c:pt idx="4">
                  <c:v>-1.6534431766330702</c:v>
                </c:pt>
                <c:pt idx="5">
                  <c:v>1.3211526868733863</c:v>
                </c:pt>
                <c:pt idx="6">
                  <c:v>1.2777388290487579E-2</c:v>
                </c:pt>
                <c:pt idx="7">
                  <c:v>-1.0093353797047149</c:v>
                </c:pt>
                <c:pt idx="8">
                  <c:v>0.59525184425048216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0.24216683710531006</c:v>
                </c:pt>
                <c:pt idx="1">
                  <c:v>0.37143059093815145</c:v>
                </c:pt>
                <c:pt idx="2">
                  <c:v>0.1473213411028631</c:v>
                </c:pt>
                <c:pt idx="3">
                  <c:v>-6.0515510910534864E-2</c:v>
                </c:pt>
                <c:pt idx="4">
                  <c:v>0.29261844335918119</c:v>
                </c:pt>
                <c:pt idx="5">
                  <c:v>0.24689114209414598</c:v>
                </c:pt>
                <c:pt idx="6">
                  <c:v>-0.119573483980075</c:v>
                </c:pt>
                <c:pt idx="7">
                  <c:v>6.2293310661518497E-2</c:v>
                </c:pt>
                <c:pt idx="8">
                  <c:v>0.21207806017041847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0.85936889628389679</c:v>
                </c:pt>
                <c:pt idx="1">
                  <c:v>0.7258418424687676</c:v>
                </c:pt>
                <c:pt idx="2">
                  <c:v>1.2473574905857063</c:v>
                </c:pt>
                <c:pt idx="3">
                  <c:v>-1.4177397298815446</c:v>
                </c:pt>
                <c:pt idx="4">
                  <c:v>0.27228163607160982</c:v>
                </c:pt>
                <c:pt idx="5">
                  <c:v>-0.90893980761505322</c:v>
                </c:pt>
                <c:pt idx="6">
                  <c:v>-8.9592873884148716E-2</c:v>
                </c:pt>
                <c:pt idx="7">
                  <c:v>0.32974592069116854</c:v>
                </c:pt>
                <c:pt idx="8">
                  <c:v>-1.4120826860309457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0.54933349688746347</c:v>
                </c:pt>
                <c:pt idx="1">
                  <c:v>3.3386649886334467</c:v>
                </c:pt>
                <c:pt idx="2">
                  <c:v>3.2259004495182158</c:v>
                </c:pt>
                <c:pt idx="3">
                  <c:v>-1.7331518667529231</c:v>
                </c:pt>
                <c:pt idx="4">
                  <c:v>0.33067243987582406</c:v>
                </c:pt>
                <c:pt idx="5">
                  <c:v>0.72887511441725561</c:v>
                </c:pt>
                <c:pt idx="6">
                  <c:v>-0.33179839616540008</c:v>
                </c:pt>
                <c:pt idx="7">
                  <c:v>-8.4823512171172677E-3</c:v>
                </c:pt>
                <c:pt idx="8">
                  <c:v>0.4012419474871769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0.60041636734737347</c:v>
                </c:pt>
                <c:pt idx="1">
                  <c:v>-0.3448530619157455</c:v>
                </c:pt>
                <c:pt idx="2">
                  <c:v>0.20138447266499471</c:v>
                </c:pt>
                <c:pt idx="3">
                  <c:v>0.14928181025994625</c:v>
                </c:pt>
                <c:pt idx="4">
                  <c:v>1.2204859969843422</c:v>
                </c:pt>
                <c:pt idx="5">
                  <c:v>0.1753749485066522</c:v>
                </c:pt>
                <c:pt idx="6">
                  <c:v>-2.1696882392362893E-2</c:v>
                </c:pt>
                <c:pt idx="7">
                  <c:v>0.39898098825389883</c:v>
                </c:pt>
                <c:pt idx="8">
                  <c:v>0.32300331057828346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8.776479846962526E-2</c:v>
                </c:pt>
                <c:pt idx="1">
                  <c:v>1.2252357564781131</c:v>
                </c:pt>
                <c:pt idx="2">
                  <c:v>0.12876333695553432</c:v>
                </c:pt>
                <c:pt idx="3">
                  <c:v>-0.19212375086766742</c:v>
                </c:pt>
                <c:pt idx="4">
                  <c:v>0.44514289025760179</c:v>
                </c:pt>
                <c:pt idx="5">
                  <c:v>0.62181936817725658</c:v>
                </c:pt>
                <c:pt idx="6">
                  <c:v>0.51426748216589946</c:v>
                </c:pt>
                <c:pt idx="7">
                  <c:v>0.26398494406639839</c:v>
                </c:pt>
                <c:pt idx="8">
                  <c:v>-0.65366194223141516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-0.85119836293407758</c:v>
                </c:pt>
                <c:pt idx="1">
                  <c:v>5.7162709114014909</c:v>
                </c:pt>
                <c:pt idx="2">
                  <c:v>-0.47636866506885767</c:v>
                </c:pt>
                <c:pt idx="3">
                  <c:v>0.94762343224930401</c:v>
                </c:pt>
                <c:pt idx="4">
                  <c:v>-1.984115616508884</c:v>
                </c:pt>
                <c:pt idx="5">
                  <c:v>0.59227757245613022</c:v>
                </c:pt>
                <c:pt idx="6">
                  <c:v>0.34457578445588943</c:v>
                </c:pt>
                <c:pt idx="7">
                  <c:v>-1.0008530284875912</c:v>
                </c:pt>
                <c:pt idx="8">
                  <c:v>0.19400989676330394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13.388212960038985</c:v>
                </c:pt>
                <c:pt idx="1">
                  <c:v>12.521560015356465</c:v>
                </c:pt>
                <c:pt idx="2">
                  <c:v>10.54149546898541</c:v>
                </c:pt>
                <c:pt idx="3">
                  <c:v>11.143145011994982</c:v>
                </c:pt>
                <c:pt idx="4">
                  <c:v>8.5095232316824188</c:v>
                </c:pt>
                <c:pt idx="5">
                  <c:v>10.174417099140829</c:v>
                </c:pt>
                <c:pt idx="6">
                  <c:v>10.035812960399618</c:v>
                </c:pt>
                <c:pt idx="7">
                  <c:v>10.508531852702221</c:v>
                </c:pt>
                <c:pt idx="8">
                  <c:v>9.7830869602063384</c:v>
                </c:pt>
                <c:pt idx="9">
                  <c:v>10.980151956896252</c:v>
                </c:pt>
                <c:pt idx="10">
                  <c:v>9.6034880379834462</c:v>
                </c:pt>
                <c:pt idx="11">
                  <c:v>10.794305229894013</c:v>
                </c:pt>
                <c:pt idx="12">
                  <c:v>9.6928332394613435</c:v>
                </c:pt>
                <c:pt idx="13">
                  <c:v>9.4761420865909258</c:v>
                </c:pt>
                <c:pt idx="14">
                  <c:v>9.2148056859378897</c:v>
                </c:pt>
                <c:pt idx="15">
                  <c:v>9.1722053381491282</c:v>
                </c:pt>
                <c:pt idx="16">
                  <c:v>9.1268463146771879</c:v>
                </c:pt>
                <c:pt idx="17">
                  <c:v>9.071450957615399</c:v>
                </c:pt>
                <c:pt idx="18">
                  <c:v>9.0132817463849975</c:v>
                </c:pt>
                <c:pt idx="19">
                  <c:v>8.9401261321082526</c:v>
                </c:pt>
                <c:pt idx="20">
                  <c:v>8.8667989379154086</c:v>
                </c:pt>
                <c:pt idx="21">
                  <c:v>8.779897040644892</c:v>
                </c:pt>
                <c:pt idx="22">
                  <c:v>8.6812328236940424</c:v>
                </c:pt>
                <c:pt idx="23">
                  <c:v>8.5723918504952632</c:v>
                </c:pt>
                <c:pt idx="24">
                  <c:v>8.4715870830100819</c:v>
                </c:pt>
                <c:pt idx="25">
                  <c:v>8.6643603765309525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37.222673244595903</c:v>
                </c:pt>
                <c:pt idx="1">
                  <c:v>36.853163105959489</c:v>
                </c:pt>
                <c:pt idx="2">
                  <c:v>36.583861119777112</c:v>
                </c:pt>
                <c:pt idx="3">
                  <c:v>34.626370263121373</c:v>
                </c:pt>
                <c:pt idx="4">
                  <c:v>35.24797789000413</c:v>
                </c:pt>
                <c:pt idx="5">
                  <c:v>35.651009049586627</c:v>
                </c:pt>
                <c:pt idx="6">
                  <c:v>37.877747875034508</c:v>
                </c:pt>
                <c:pt idx="7">
                  <c:v>35.633216150901966</c:v>
                </c:pt>
                <c:pt idx="8">
                  <c:v>34.119647664474662</c:v>
                </c:pt>
                <c:pt idx="9">
                  <c:v>34.38703596179122</c:v>
                </c:pt>
                <c:pt idx="10">
                  <c:v>29.916222518597642</c:v>
                </c:pt>
                <c:pt idx="11">
                  <c:v>32.691091470120455</c:v>
                </c:pt>
                <c:pt idx="12">
                  <c:v>30.781972428061028</c:v>
                </c:pt>
                <c:pt idx="13">
                  <c:v>30.038583621378447</c:v>
                </c:pt>
                <c:pt idx="14">
                  <c:v>29.314936164312293</c:v>
                </c:pt>
                <c:pt idx="15">
                  <c:v>28.480003879136799</c:v>
                </c:pt>
                <c:pt idx="16">
                  <c:v>27.638717528430146</c:v>
                </c:pt>
                <c:pt idx="17">
                  <c:v>26.769191891992065</c:v>
                </c:pt>
                <c:pt idx="18">
                  <c:v>25.888560329029108</c:v>
                </c:pt>
                <c:pt idx="19">
                  <c:v>25.004552618681004</c:v>
                </c:pt>
                <c:pt idx="20">
                  <c:v>24.129847859350626</c:v>
                </c:pt>
                <c:pt idx="21">
                  <c:v>23.250086862799201</c:v>
                </c:pt>
                <c:pt idx="22">
                  <c:v>22.35794439011768</c:v>
                </c:pt>
                <c:pt idx="23">
                  <c:v>21.4620057381386</c:v>
                </c:pt>
                <c:pt idx="24">
                  <c:v>20.564206602845413</c:v>
                </c:pt>
                <c:pt idx="25">
                  <c:v>19.62754144020451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49.749875929175545</c:v>
                </c:pt>
                <c:pt idx="1">
                  <c:v>51.311731356221678</c:v>
                </c:pt>
                <c:pt idx="2">
                  <c:v>52.263500452603587</c:v>
                </c:pt>
                <c:pt idx="3">
                  <c:v>52.249121215443708</c:v>
                </c:pt>
                <c:pt idx="4">
                  <c:v>52.62371259789937</c:v>
                </c:pt>
                <c:pt idx="5">
                  <c:v>51.700250666472073</c:v>
                </c:pt>
                <c:pt idx="6">
                  <c:v>56.066176379651196</c:v>
                </c:pt>
                <c:pt idx="7">
                  <c:v>54.610219726927205</c:v>
                </c:pt>
                <c:pt idx="8">
                  <c:v>51.494670007603837</c:v>
                </c:pt>
                <c:pt idx="9">
                  <c:v>53.76526010742343</c:v>
                </c:pt>
                <c:pt idx="10">
                  <c:v>49.114793545771022</c:v>
                </c:pt>
                <c:pt idx="11">
                  <c:v>51.501932749577655</c:v>
                </c:pt>
                <c:pt idx="12">
                  <c:v>49.775811545850367</c:v>
                </c:pt>
                <c:pt idx="13">
                  <c:v>49.257400272477156</c:v>
                </c:pt>
                <c:pt idx="14">
                  <c:v>48.775819273799051</c:v>
                </c:pt>
                <c:pt idx="15">
                  <c:v>48.105939086246472</c:v>
                </c:pt>
                <c:pt idx="16">
                  <c:v>47.401567855387405</c:v>
                </c:pt>
                <c:pt idx="17">
                  <c:v>46.680764472256072</c:v>
                </c:pt>
                <c:pt idx="18">
                  <c:v>45.960167424288422</c:v>
                </c:pt>
                <c:pt idx="19">
                  <c:v>45.236372100334528</c:v>
                </c:pt>
                <c:pt idx="20">
                  <c:v>44.528692408026686</c:v>
                </c:pt>
                <c:pt idx="21">
                  <c:v>43.818618053093857</c:v>
                </c:pt>
                <c:pt idx="22">
                  <c:v>43.107143176706366</c:v>
                </c:pt>
                <c:pt idx="23">
                  <c:v>42.393898116968458</c:v>
                </c:pt>
                <c:pt idx="24">
                  <c:v>41.672215746527783</c:v>
                </c:pt>
                <c:pt idx="25">
                  <c:v>40.90367032485311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50.654799414959307</c:v>
                </c:pt>
                <c:pt idx="1">
                  <c:v>50.319411377173637</c:v>
                </c:pt>
                <c:pt idx="2">
                  <c:v>54.317522664988012</c:v>
                </c:pt>
                <c:pt idx="3">
                  <c:v>50.166025986057107</c:v>
                </c:pt>
                <c:pt idx="4">
                  <c:v>53.198098035476598</c:v>
                </c:pt>
                <c:pt idx="5">
                  <c:v>53.80371500138898</c:v>
                </c:pt>
                <c:pt idx="6">
                  <c:v>58.958539290246762</c:v>
                </c:pt>
                <c:pt idx="7">
                  <c:v>58.238178474306778</c:v>
                </c:pt>
                <c:pt idx="8">
                  <c:v>56.809139228140332</c:v>
                </c:pt>
                <c:pt idx="9">
                  <c:v>54.790449779121701</c:v>
                </c:pt>
                <c:pt idx="10">
                  <c:v>56.998992085112171</c:v>
                </c:pt>
                <c:pt idx="11">
                  <c:v>54.739304298945754</c:v>
                </c:pt>
                <c:pt idx="12">
                  <c:v>55.610177684690527</c:v>
                </c:pt>
                <c:pt idx="13">
                  <c:v>55.738350107957864</c:v>
                </c:pt>
                <c:pt idx="14">
                  <c:v>55.926464578895434</c:v>
                </c:pt>
                <c:pt idx="15">
                  <c:v>55.919286333498285</c:v>
                </c:pt>
                <c:pt idx="16">
                  <c:v>55.877771663391485</c:v>
                </c:pt>
                <c:pt idx="17">
                  <c:v>55.817459773725439</c:v>
                </c:pt>
                <c:pt idx="18">
                  <c:v>55.777305336061595</c:v>
                </c:pt>
                <c:pt idx="19">
                  <c:v>55.750322921414252</c:v>
                </c:pt>
                <c:pt idx="20">
                  <c:v>55.755985803261254</c:v>
                </c:pt>
                <c:pt idx="21">
                  <c:v>55.766207300873916</c:v>
                </c:pt>
                <c:pt idx="22">
                  <c:v>55.793188523186906</c:v>
                </c:pt>
                <c:pt idx="23">
                  <c:v>55.835757520880748</c:v>
                </c:pt>
                <c:pt idx="24">
                  <c:v>55.880240465344599</c:v>
                </c:pt>
                <c:pt idx="25">
                  <c:v>55.868000570964789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13.235948770284489</c:v>
                </c:pt>
                <c:pt idx="1">
                  <c:v>14.158522336983253</c:v>
                </c:pt>
                <c:pt idx="2">
                  <c:v>15.334771550967718</c:v>
                </c:pt>
                <c:pt idx="3">
                  <c:v>14.994001557472451</c:v>
                </c:pt>
                <c:pt idx="4">
                  <c:v>16.305736505351209</c:v>
                </c:pt>
                <c:pt idx="5">
                  <c:v>15.219154531610581</c:v>
                </c:pt>
                <c:pt idx="6">
                  <c:v>16.244377197681168</c:v>
                </c:pt>
                <c:pt idx="7">
                  <c:v>16.946351681475502</c:v>
                </c:pt>
                <c:pt idx="8">
                  <c:v>16.450434009252756</c:v>
                </c:pt>
                <c:pt idx="9">
                  <c:v>17.691248310627817</c:v>
                </c:pt>
                <c:pt idx="10">
                  <c:v>17.682672466843254</c:v>
                </c:pt>
                <c:pt idx="11">
                  <c:v>17.161667268500178</c:v>
                </c:pt>
                <c:pt idx="12">
                  <c:v>17.428283457813645</c:v>
                </c:pt>
                <c:pt idx="13">
                  <c:v>17.670847076976319</c:v>
                </c:pt>
                <c:pt idx="14">
                  <c:v>17.938039580812251</c:v>
                </c:pt>
                <c:pt idx="15">
                  <c:v>18.140149330170647</c:v>
                </c:pt>
                <c:pt idx="16">
                  <c:v>18.345892977796371</c:v>
                </c:pt>
                <c:pt idx="17">
                  <c:v>18.55170608376617</c:v>
                </c:pt>
                <c:pt idx="18" formatCode="General">
                  <c:v>18.769138711068937</c:v>
                </c:pt>
                <c:pt idx="19" formatCode="General">
                  <c:v>18.994804500118128</c:v>
                </c:pt>
                <c:pt idx="20" formatCode="General">
                  <c:v>19.237050339261039</c:v>
                </c:pt>
                <c:pt idx="21" formatCode="General">
                  <c:v>19.484340122927588</c:v>
                </c:pt>
                <c:pt idx="22">
                  <c:v>19.738333019876364</c:v>
                </c:pt>
                <c:pt idx="23">
                  <c:v>20.006487489607871</c:v>
                </c:pt>
                <c:pt idx="24">
                  <c:v>20.289319902179436</c:v>
                </c:pt>
                <c:pt idx="25">
                  <c:v>20.556330584399017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14.860918035171826</c:v>
                </c:pt>
                <c:pt idx="1">
                  <c:v>14.902076582477415</c:v>
                </c:pt>
                <c:pt idx="2">
                  <c:v>15.871392761869878</c:v>
                </c:pt>
                <c:pt idx="3">
                  <c:v>15.551368547994057</c:v>
                </c:pt>
                <c:pt idx="4">
                  <c:v>16.107962167530204</c:v>
                </c:pt>
                <c:pt idx="5">
                  <c:v>15.295083524442093</c:v>
                </c:pt>
                <c:pt idx="6">
                  <c:v>15.845263460350779</c:v>
                </c:pt>
                <c:pt idx="7">
                  <c:v>16.560582336351402</c:v>
                </c:pt>
                <c:pt idx="8">
                  <c:v>15.989754450544671</c:v>
                </c:pt>
                <c:pt idx="9">
                  <c:v>16.848592364715984</c:v>
                </c:pt>
                <c:pt idx="10">
                  <c:v>16.776511731614935</c:v>
                </c:pt>
                <c:pt idx="11">
                  <c:v>16.207952754716111</c:v>
                </c:pt>
                <c:pt idx="12">
                  <c:v>16.390497536343496</c:v>
                </c:pt>
                <c:pt idx="13">
                  <c:v>16.539727111868267</c:v>
                </c:pt>
                <c:pt idx="14">
                  <c:v>16.725280431753649</c:v>
                </c:pt>
                <c:pt idx="15">
                  <c:v>16.862152052870591</c:v>
                </c:pt>
                <c:pt idx="16">
                  <c:v>17.011436222326992</c:v>
                </c:pt>
                <c:pt idx="17">
                  <c:v>17.156226491964805</c:v>
                </c:pt>
                <c:pt idx="18" formatCode="General">
                  <c:v>17.309365652665143</c:v>
                </c:pt>
                <c:pt idx="19" formatCode="General">
                  <c:v>17.486445748344767</c:v>
                </c:pt>
                <c:pt idx="20" formatCode="General">
                  <c:v>17.679128377434402</c:v>
                </c:pt>
                <c:pt idx="21" formatCode="General">
                  <c:v>17.882379566295441</c:v>
                </c:pt>
                <c:pt idx="22">
                  <c:v>18.103276086327558</c:v>
                </c:pt>
                <c:pt idx="23">
                  <c:v>18.33925734066824</c:v>
                </c:pt>
                <c:pt idx="24">
                  <c:v>18.583920098632948</c:v>
                </c:pt>
                <c:pt idx="25">
                  <c:v>18.814952023934087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42.763318286772424</c:v>
                </c:pt>
                <c:pt idx="1">
                  <c:v>46.141925889628453</c:v>
                </c:pt>
                <c:pt idx="2">
                  <c:v>50.738061600891044</c:v>
                </c:pt>
                <c:pt idx="3">
                  <c:v>51.501720922732972</c:v>
                </c:pt>
                <c:pt idx="4">
                  <c:v>55.863513641857956</c:v>
                </c:pt>
                <c:pt idx="5">
                  <c:v>54.594550148642945</c:v>
                </c:pt>
                <c:pt idx="6">
                  <c:v>57.141696311447497</c:v>
                </c:pt>
                <c:pt idx="7">
                  <c:v>58.848214706511932</c:v>
                </c:pt>
                <c:pt idx="8">
                  <c:v>58.967605447309921</c:v>
                </c:pt>
                <c:pt idx="9">
                  <c:v>62.944482092836168</c:v>
                </c:pt>
                <c:pt idx="10">
                  <c:v>62.385877924843214</c:v>
                </c:pt>
                <c:pt idx="11">
                  <c:v>62.327711959798727</c:v>
                </c:pt>
                <c:pt idx="12">
                  <c:v>63.217637574904444</c:v>
                </c:pt>
                <c:pt idx="13">
                  <c:v>64.29666574684974</c:v>
                </c:pt>
                <c:pt idx="14">
                  <c:v>65.448151923141793</c:v>
                </c:pt>
                <c:pt idx="15">
                  <c:v>66.392436745934845</c:v>
                </c:pt>
                <c:pt idx="16">
                  <c:v>67.277233933937083</c:v>
                </c:pt>
                <c:pt idx="17">
                  <c:v>68.163027534023342</c:v>
                </c:pt>
                <c:pt idx="18" formatCode="General">
                  <c:v>69.065463711915768</c:v>
                </c:pt>
                <c:pt idx="19" formatCode="General">
                  <c:v>69.961575088497867</c:v>
                </c:pt>
                <c:pt idx="20" formatCode="General">
                  <c:v>70.892379754362793</c:v>
                </c:pt>
                <c:pt idx="21" formatCode="General">
                  <c:v>71.828289233973223</c:v>
                </c:pt>
                <c:pt idx="22" formatCode="General">
                  <c:v>72.777436318159573</c:v>
                </c:pt>
                <c:pt idx="23" formatCode="General">
                  <c:v>73.74143023408628</c:v>
                </c:pt>
                <c:pt idx="24" formatCode="General">
                  <c:v>74.713869138820598</c:v>
                </c:pt>
                <c:pt idx="25" formatCode="General">
                  <c:v>75.655240315800853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19.535932634699577</c:v>
                </c:pt>
                <c:pt idx="1">
                  <c:v>19.847043023405451</c:v>
                </c:pt>
                <c:pt idx="2">
                  <c:v>21.953289099365417</c:v>
                </c:pt>
                <c:pt idx="3">
                  <c:v>20.587328156143151</c:v>
                </c:pt>
                <c:pt idx="4">
                  <c:v>24.086398273592359</c:v>
                </c:pt>
                <c:pt idx="5">
                  <c:v>25.693849081120916</c:v>
                </c:pt>
                <c:pt idx="6">
                  <c:v>31.599279215260164</c:v>
                </c:pt>
                <c:pt idx="7">
                  <c:v>32.042657353842635</c:v>
                </c:pt>
                <c:pt idx="8">
                  <c:v>31.188654104093185</c:v>
                </c:pt>
                <c:pt idx="9">
                  <c:v>32.770820001186877</c:v>
                </c:pt>
                <c:pt idx="10">
                  <c:v>35.316044053493911</c:v>
                </c:pt>
                <c:pt idx="11">
                  <c:v>33.363873161017608</c:v>
                </c:pt>
                <c:pt idx="12">
                  <c:v>36.666848524398397</c:v>
                </c:pt>
                <c:pt idx="13">
                  <c:v>38.071454976364635</c:v>
                </c:pt>
                <c:pt idx="14">
                  <c:v>39.497185011647382</c:v>
                </c:pt>
                <c:pt idx="15">
                  <c:v>40.763307458317094</c:v>
                </c:pt>
                <c:pt idx="16">
                  <c:v>41.975235560623105</c:v>
                </c:pt>
                <c:pt idx="17">
                  <c:v>43.147171380922202</c:v>
                </c:pt>
                <c:pt idx="18" formatCode="General">
                  <c:v>44.293826169700388</c:v>
                </c:pt>
                <c:pt idx="19" formatCode="General">
                  <c:v>45.415316360117842</c:v>
                </c:pt>
                <c:pt idx="20" formatCode="General">
                  <c:v>46.524356723583601</c:v>
                </c:pt>
                <c:pt idx="21" formatCode="General">
                  <c:v>47.604287294629309</c:v>
                </c:pt>
                <c:pt idx="22" formatCode="General">
                  <c:v>48.659104471292615</c:v>
                </c:pt>
                <c:pt idx="23" formatCode="General">
                  <c:v>49.693462733321233</c:v>
                </c:pt>
                <c:pt idx="24" formatCode="General">
                  <c:v>50.695072008440107</c:v>
                </c:pt>
                <c:pt idx="25" formatCode="General">
                  <c:v>51.624362988572152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2.8313207243017771</c:v>
                </c:pt>
                <c:pt idx="1">
                  <c:v>2.7835663127942936</c:v>
                </c:pt>
                <c:pt idx="2">
                  <c:v>3.1001052805519631</c:v>
                </c:pt>
                <c:pt idx="3">
                  <c:v>2.956918339040425</c:v>
                </c:pt>
                <c:pt idx="4">
                  <c:v>3.3660776566057029</c:v>
                </c:pt>
                <c:pt idx="5">
                  <c:v>3.6199708975948082</c:v>
                </c:pt>
                <c:pt idx="6">
                  <c:v>4.4611073099282121</c:v>
                </c:pt>
                <c:pt idx="7">
                  <c:v>4.4320477169801116</c:v>
                </c:pt>
                <c:pt idx="8">
                  <c:v>4.3310081283741093</c:v>
                </c:pt>
                <c:pt idx="9">
                  <c:v>4.5519594254008897</c:v>
                </c:pt>
                <c:pt idx="10">
                  <c:v>4.8923976357404735</c:v>
                </c:pt>
                <c:pt idx="11">
                  <c:v>4.6351611074297701</c:v>
                </c:pt>
                <c:pt idx="12">
                  <c:v>5.068938008476735</c:v>
                </c:pt>
                <c:pt idx="13">
                  <c:v>5.2578289995367564</c:v>
                </c:pt>
                <c:pt idx="14">
                  <c:v>5.4493173497002712</c:v>
                </c:pt>
                <c:pt idx="15">
                  <c:v>5.6205197756759429</c:v>
                </c:pt>
                <c:pt idx="16">
                  <c:v>5.785297943430546</c:v>
                </c:pt>
                <c:pt idx="17">
                  <c:v>5.945001413734543</c:v>
                </c:pt>
                <c:pt idx="18" formatCode="General">
                  <c:v>6.101890918885478</c:v>
                </c:pt>
                <c:pt idx="19" formatCode="General">
                  <c:v>6.2534845303835791</c:v>
                </c:pt>
                <c:pt idx="20" formatCode="General">
                  <c:v>6.4037597968041124</c:v>
                </c:pt>
                <c:pt idx="21" formatCode="General">
                  <c:v>6.5498945247628031</c:v>
                </c:pt>
                <c:pt idx="22" formatCode="General">
                  <c:v>6.693341190639031</c:v>
                </c:pt>
                <c:pt idx="23" formatCode="General">
                  <c:v>6.8333089758329075</c:v>
                </c:pt>
                <c:pt idx="24" formatCode="General">
                  <c:v>6.9715689541991388</c:v>
                </c:pt>
                <c:pt idx="25" formatCode="General">
                  <c:v>7.1005413747402857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13.388212960038985</c:v>
                </c:pt>
                <c:pt idx="1">
                  <c:v>12.521560015356465</c:v>
                </c:pt>
                <c:pt idx="2">
                  <c:v>10.54149546898541</c:v>
                </c:pt>
                <c:pt idx="3">
                  <c:v>11.143145011994982</c:v>
                </c:pt>
                <c:pt idx="4">
                  <c:v>8.5095232316824188</c:v>
                </c:pt>
                <c:pt idx="5">
                  <c:v>10.174417099140829</c:v>
                </c:pt>
                <c:pt idx="6">
                  <c:v>10.035812960399618</c:v>
                </c:pt>
                <c:pt idx="7">
                  <c:v>10.508531852702221</c:v>
                </c:pt>
                <c:pt idx="8">
                  <c:v>9.7830869602063384</c:v>
                </c:pt>
                <c:pt idx="9">
                  <c:v>10.980151956896252</c:v>
                </c:pt>
                <c:pt idx="10">
                  <c:v>9.6034880379834462</c:v>
                </c:pt>
                <c:pt idx="11">
                  <c:v>10.794305229894013</c:v>
                </c:pt>
                <c:pt idx="12">
                  <c:v>9.6928332394613435</c:v>
                </c:pt>
                <c:pt idx="13">
                  <c:v>9.4761420865909258</c:v>
                </c:pt>
                <c:pt idx="14">
                  <c:v>9.2148056859378897</c:v>
                </c:pt>
                <c:pt idx="15">
                  <c:v>9.1722053381491282</c:v>
                </c:pt>
                <c:pt idx="16">
                  <c:v>9.1268463146771879</c:v>
                </c:pt>
                <c:pt idx="17">
                  <c:v>9.071450957615399</c:v>
                </c:pt>
                <c:pt idx="18">
                  <c:v>9.0132817463849975</c:v>
                </c:pt>
                <c:pt idx="19">
                  <c:v>8.9401261321082526</c:v>
                </c:pt>
                <c:pt idx="20">
                  <c:v>8.8667989379154086</c:v>
                </c:pt>
                <c:pt idx="21">
                  <c:v>8.779897040644892</c:v>
                </c:pt>
                <c:pt idx="22">
                  <c:v>8.6812328236940424</c:v>
                </c:pt>
                <c:pt idx="23">
                  <c:v>8.5723918504952632</c:v>
                </c:pt>
                <c:pt idx="24">
                  <c:v>8.4715870830100819</c:v>
                </c:pt>
                <c:pt idx="25">
                  <c:v>8.6643603765309525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37.222673244595903</c:v>
                </c:pt>
                <c:pt idx="1">
                  <c:v>36.853163105959489</c:v>
                </c:pt>
                <c:pt idx="2">
                  <c:v>36.583861119777112</c:v>
                </c:pt>
                <c:pt idx="3">
                  <c:v>34.626370263121373</c:v>
                </c:pt>
                <c:pt idx="4">
                  <c:v>35.24797789000413</c:v>
                </c:pt>
                <c:pt idx="5">
                  <c:v>35.651009049586627</c:v>
                </c:pt>
                <c:pt idx="6">
                  <c:v>37.877747875034508</c:v>
                </c:pt>
                <c:pt idx="7">
                  <c:v>35.633216150901966</c:v>
                </c:pt>
                <c:pt idx="8">
                  <c:v>34.119647664474662</c:v>
                </c:pt>
                <c:pt idx="9">
                  <c:v>34.38703596179122</c:v>
                </c:pt>
                <c:pt idx="10">
                  <c:v>29.916222518597642</c:v>
                </c:pt>
                <c:pt idx="11">
                  <c:v>32.691091470120455</c:v>
                </c:pt>
                <c:pt idx="12">
                  <c:v>30.781972428061028</c:v>
                </c:pt>
                <c:pt idx="13">
                  <c:v>30.038583621378447</c:v>
                </c:pt>
                <c:pt idx="14">
                  <c:v>29.314936164312293</c:v>
                </c:pt>
                <c:pt idx="15">
                  <c:v>28.480003879136799</c:v>
                </c:pt>
                <c:pt idx="16">
                  <c:v>27.638717528430146</c:v>
                </c:pt>
                <c:pt idx="17">
                  <c:v>26.769191891992065</c:v>
                </c:pt>
                <c:pt idx="18">
                  <c:v>25.888560329029108</c:v>
                </c:pt>
                <c:pt idx="19">
                  <c:v>25.004552618681004</c:v>
                </c:pt>
                <c:pt idx="20">
                  <c:v>24.129847859350626</c:v>
                </c:pt>
                <c:pt idx="21">
                  <c:v>23.250086862799201</c:v>
                </c:pt>
                <c:pt idx="22">
                  <c:v>22.35794439011768</c:v>
                </c:pt>
                <c:pt idx="23">
                  <c:v>21.4620057381386</c:v>
                </c:pt>
                <c:pt idx="24">
                  <c:v>20.564206602845413</c:v>
                </c:pt>
                <c:pt idx="25">
                  <c:v>19.62754144020451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49.749875929175545</c:v>
                </c:pt>
                <c:pt idx="1">
                  <c:v>51.311731356221678</c:v>
                </c:pt>
                <c:pt idx="2">
                  <c:v>52.263500452603587</c:v>
                </c:pt>
                <c:pt idx="3">
                  <c:v>52.249121215443708</c:v>
                </c:pt>
                <c:pt idx="4">
                  <c:v>52.62371259789937</c:v>
                </c:pt>
                <c:pt idx="5">
                  <c:v>51.700250666472073</c:v>
                </c:pt>
                <c:pt idx="6">
                  <c:v>56.066176379651196</c:v>
                </c:pt>
                <c:pt idx="7">
                  <c:v>54.610219726927205</c:v>
                </c:pt>
                <c:pt idx="8">
                  <c:v>51.494670007603837</c:v>
                </c:pt>
                <c:pt idx="9">
                  <c:v>53.76526010742343</c:v>
                </c:pt>
                <c:pt idx="10">
                  <c:v>49.114793545771022</c:v>
                </c:pt>
                <c:pt idx="11">
                  <c:v>51.501932749577655</c:v>
                </c:pt>
                <c:pt idx="12">
                  <c:v>49.775811545850367</c:v>
                </c:pt>
                <c:pt idx="13">
                  <c:v>49.257400272477156</c:v>
                </c:pt>
                <c:pt idx="14">
                  <c:v>48.775819273799051</c:v>
                </c:pt>
                <c:pt idx="15">
                  <c:v>48.105939086246472</c:v>
                </c:pt>
                <c:pt idx="16">
                  <c:v>47.401567855387405</c:v>
                </c:pt>
                <c:pt idx="17">
                  <c:v>46.680764472256072</c:v>
                </c:pt>
                <c:pt idx="18">
                  <c:v>45.960167424288422</c:v>
                </c:pt>
                <c:pt idx="19">
                  <c:v>45.236372100334528</c:v>
                </c:pt>
                <c:pt idx="20">
                  <c:v>44.528692408026686</c:v>
                </c:pt>
                <c:pt idx="21">
                  <c:v>43.818618053093857</c:v>
                </c:pt>
                <c:pt idx="22">
                  <c:v>43.107143176706366</c:v>
                </c:pt>
                <c:pt idx="23">
                  <c:v>42.393898116968458</c:v>
                </c:pt>
                <c:pt idx="24">
                  <c:v>41.672215746527783</c:v>
                </c:pt>
                <c:pt idx="25">
                  <c:v>40.90367032485311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50.654799414959307</c:v>
                </c:pt>
                <c:pt idx="1">
                  <c:v>50.319411377173637</c:v>
                </c:pt>
                <c:pt idx="2">
                  <c:v>54.317522664988012</c:v>
                </c:pt>
                <c:pt idx="3">
                  <c:v>50.166025986057107</c:v>
                </c:pt>
                <c:pt idx="4">
                  <c:v>53.198098035476598</c:v>
                </c:pt>
                <c:pt idx="5">
                  <c:v>53.80371500138898</c:v>
                </c:pt>
                <c:pt idx="6">
                  <c:v>58.958539290246762</c:v>
                </c:pt>
                <c:pt idx="7">
                  <c:v>58.238178474306778</c:v>
                </c:pt>
                <c:pt idx="8">
                  <c:v>56.809139228140332</c:v>
                </c:pt>
                <c:pt idx="9">
                  <c:v>54.790449779121701</c:v>
                </c:pt>
                <c:pt idx="10">
                  <c:v>56.998992085112171</c:v>
                </c:pt>
                <c:pt idx="11">
                  <c:v>54.739304298945754</c:v>
                </c:pt>
                <c:pt idx="12">
                  <c:v>55.610177684690527</c:v>
                </c:pt>
                <c:pt idx="13">
                  <c:v>55.738350107957864</c:v>
                </c:pt>
                <c:pt idx="14">
                  <c:v>55.926464578895434</c:v>
                </c:pt>
                <c:pt idx="15">
                  <c:v>55.919286333498285</c:v>
                </c:pt>
                <c:pt idx="16">
                  <c:v>55.877771663391485</c:v>
                </c:pt>
                <c:pt idx="17">
                  <c:v>55.817459773725439</c:v>
                </c:pt>
                <c:pt idx="18">
                  <c:v>55.777305336061595</c:v>
                </c:pt>
                <c:pt idx="19">
                  <c:v>55.750322921414252</c:v>
                </c:pt>
                <c:pt idx="20">
                  <c:v>55.755985803261254</c:v>
                </c:pt>
                <c:pt idx="21">
                  <c:v>55.766207300873916</c:v>
                </c:pt>
                <c:pt idx="22">
                  <c:v>55.793188523186906</c:v>
                </c:pt>
                <c:pt idx="23">
                  <c:v>55.835757520880748</c:v>
                </c:pt>
                <c:pt idx="24">
                  <c:v>55.880240465344599</c:v>
                </c:pt>
                <c:pt idx="25">
                  <c:v>55.868000570964789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13.235948770284489</c:v>
                </c:pt>
                <c:pt idx="1">
                  <c:v>14.158522336983253</c:v>
                </c:pt>
                <c:pt idx="2">
                  <c:v>15.334771550967718</c:v>
                </c:pt>
                <c:pt idx="3">
                  <c:v>14.994001557472451</c:v>
                </c:pt>
                <c:pt idx="4">
                  <c:v>16.305736505351209</c:v>
                </c:pt>
                <c:pt idx="5">
                  <c:v>15.219154531610581</c:v>
                </c:pt>
                <c:pt idx="6">
                  <c:v>16.244377197681168</c:v>
                </c:pt>
                <c:pt idx="7">
                  <c:v>16.946351681475502</c:v>
                </c:pt>
                <c:pt idx="8">
                  <c:v>16.450434009252756</c:v>
                </c:pt>
                <c:pt idx="9">
                  <c:v>17.691248310627817</c:v>
                </c:pt>
                <c:pt idx="10">
                  <c:v>17.682672466843254</c:v>
                </c:pt>
                <c:pt idx="11">
                  <c:v>17.161667268500178</c:v>
                </c:pt>
                <c:pt idx="12">
                  <c:v>17.428283457813645</c:v>
                </c:pt>
                <c:pt idx="13">
                  <c:v>17.670847076976319</c:v>
                </c:pt>
                <c:pt idx="14">
                  <c:v>17.938039580812251</c:v>
                </c:pt>
                <c:pt idx="15">
                  <c:v>18.140149330170647</c:v>
                </c:pt>
                <c:pt idx="16">
                  <c:v>18.345892977796371</c:v>
                </c:pt>
                <c:pt idx="17">
                  <c:v>18.55170608376617</c:v>
                </c:pt>
                <c:pt idx="18" formatCode="General">
                  <c:v>18.769138711068937</c:v>
                </c:pt>
                <c:pt idx="19" formatCode="General">
                  <c:v>18.994804500118128</c:v>
                </c:pt>
                <c:pt idx="20" formatCode="General">
                  <c:v>19.237050339261039</c:v>
                </c:pt>
                <c:pt idx="21" formatCode="General">
                  <c:v>19.484340122927588</c:v>
                </c:pt>
                <c:pt idx="22">
                  <c:v>19.738333019876364</c:v>
                </c:pt>
                <c:pt idx="23">
                  <c:v>20.006487489607871</c:v>
                </c:pt>
                <c:pt idx="24">
                  <c:v>20.289319902179436</c:v>
                </c:pt>
                <c:pt idx="25">
                  <c:v>20.556330584399017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14.860918035171826</c:v>
                </c:pt>
                <c:pt idx="1">
                  <c:v>14.902076582477415</c:v>
                </c:pt>
                <c:pt idx="2">
                  <c:v>15.871392761869878</c:v>
                </c:pt>
                <c:pt idx="3">
                  <c:v>15.551368547994057</c:v>
                </c:pt>
                <c:pt idx="4">
                  <c:v>16.107962167530204</c:v>
                </c:pt>
                <c:pt idx="5">
                  <c:v>15.295083524442093</c:v>
                </c:pt>
                <c:pt idx="6">
                  <c:v>15.845263460350779</c:v>
                </c:pt>
                <c:pt idx="7">
                  <c:v>16.560582336351402</c:v>
                </c:pt>
                <c:pt idx="8">
                  <c:v>15.989754450544671</c:v>
                </c:pt>
                <c:pt idx="9">
                  <c:v>16.848592364715984</c:v>
                </c:pt>
                <c:pt idx="10">
                  <c:v>16.776511731614935</c:v>
                </c:pt>
                <c:pt idx="11">
                  <c:v>16.207952754716111</c:v>
                </c:pt>
                <c:pt idx="12">
                  <c:v>16.390497536343496</c:v>
                </c:pt>
                <c:pt idx="13">
                  <c:v>16.539727111868267</c:v>
                </c:pt>
                <c:pt idx="14">
                  <c:v>16.725280431753649</c:v>
                </c:pt>
                <c:pt idx="15">
                  <c:v>16.862152052870591</c:v>
                </c:pt>
                <c:pt idx="16">
                  <c:v>17.011436222326992</c:v>
                </c:pt>
                <c:pt idx="17">
                  <c:v>17.156226491964805</c:v>
                </c:pt>
                <c:pt idx="18" formatCode="General">
                  <c:v>17.309365652665143</c:v>
                </c:pt>
                <c:pt idx="19" formatCode="General">
                  <c:v>17.486445748344767</c:v>
                </c:pt>
                <c:pt idx="20" formatCode="General">
                  <c:v>17.679128377434402</c:v>
                </c:pt>
                <c:pt idx="21" formatCode="General">
                  <c:v>17.882379566295441</c:v>
                </c:pt>
                <c:pt idx="22">
                  <c:v>18.103276086327558</c:v>
                </c:pt>
                <c:pt idx="23">
                  <c:v>18.33925734066824</c:v>
                </c:pt>
                <c:pt idx="24">
                  <c:v>18.583920098632948</c:v>
                </c:pt>
                <c:pt idx="25">
                  <c:v>18.814952023934087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42.763318286772424</c:v>
                </c:pt>
                <c:pt idx="1">
                  <c:v>46.141925889628453</c:v>
                </c:pt>
                <c:pt idx="2">
                  <c:v>50.738061600891044</c:v>
                </c:pt>
                <c:pt idx="3">
                  <c:v>51.501720922732972</c:v>
                </c:pt>
                <c:pt idx="4">
                  <c:v>55.863513641857956</c:v>
                </c:pt>
                <c:pt idx="5">
                  <c:v>54.594550148642945</c:v>
                </c:pt>
                <c:pt idx="6">
                  <c:v>57.141696311447497</c:v>
                </c:pt>
                <c:pt idx="7">
                  <c:v>58.848214706511932</c:v>
                </c:pt>
                <c:pt idx="8">
                  <c:v>58.967605447309921</c:v>
                </c:pt>
                <c:pt idx="9">
                  <c:v>62.944482092836168</c:v>
                </c:pt>
                <c:pt idx="10">
                  <c:v>62.385877924843214</c:v>
                </c:pt>
                <c:pt idx="11">
                  <c:v>62.327711959798727</c:v>
                </c:pt>
                <c:pt idx="12">
                  <c:v>63.217637574904444</c:v>
                </c:pt>
                <c:pt idx="13">
                  <c:v>64.29666574684974</c:v>
                </c:pt>
                <c:pt idx="14">
                  <c:v>65.448151923141793</c:v>
                </c:pt>
                <c:pt idx="15">
                  <c:v>66.392436745934845</c:v>
                </c:pt>
                <c:pt idx="16">
                  <c:v>67.277233933937083</c:v>
                </c:pt>
                <c:pt idx="17">
                  <c:v>68.163027534023342</c:v>
                </c:pt>
                <c:pt idx="18" formatCode="General">
                  <c:v>69.065463711915768</c:v>
                </c:pt>
                <c:pt idx="19" formatCode="General">
                  <c:v>69.961575088497867</c:v>
                </c:pt>
                <c:pt idx="20" formatCode="General">
                  <c:v>70.892379754362793</c:v>
                </c:pt>
                <c:pt idx="21" formatCode="General">
                  <c:v>71.828289233973223</c:v>
                </c:pt>
                <c:pt idx="22" formatCode="General">
                  <c:v>72.777436318159573</c:v>
                </c:pt>
                <c:pt idx="23" formatCode="General">
                  <c:v>73.74143023408628</c:v>
                </c:pt>
                <c:pt idx="24" formatCode="General">
                  <c:v>74.713869138820598</c:v>
                </c:pt>
                <c:pt idx="25" formatCode="General">
                  <c:v>75.655240315800853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19.535932634699577</c:v>
                </c:pt>
                <c:pt idx="1">
                  <c:v>19.847043023405451</c:v>
                </c:pt>
                <c:pt idx="2">
                  <c:v>21.953289099365417</c:v>
                </c:pt>
                <c:pt idx="3">
                  <c:v>20.587328156143151</c:v>
                </c:pt>
                <c:pt idx="4">
                  <c:v>24.086398273592359</c:v>
                </c:pt>
                <c:pt idx="5">
                  <c:v>25.693849081120916</c:v>
                </c:pt>
                <c:pt idx="6">
                  <c:v>31.599279215260164</c:v>
                </c:pt>
                <c:pt idx="7">
                  <c:v>32.042657353842635</c:v>
                </c:pt>
                <c:pt idx="8">
                  <c:v>31.188654104093185</c:v>
                </c:pt>
                <c:pt idx="9">
                  <c:v>32.770820001186877</c:v>
                </c:pt>
                <c:pt idx="10">
                  <c:v>35.316044053493911</c:v>
                </c:pt>
                <c:pt idx="11">
                  <c:v>33.363873161017608</c:v>
                </c:pt>
                <c:pt idx="12">
                  <c:v>36.666848524398397</c:v>
                </c:pt>
                <c:pt idx="13">
                  <c:v>38.071454976364635</c:v>
                </c:pt>
                <c:pt idx="14">
                  <c:v>39.497185011647382</c:v>
                </c:pt>
                <c:pt idx="15">
                  <c:v>40.763307458317094</c:v>
                </c:pt>
                <c:pt idx="16">
                  <c:v>41.975235560623105</c:v>
                </c:pt>
                <c:pt idx="17">
                  <c:v>43.147171380922202</c:v>
                </c:pt>
                <c:pt idx="18" formatCode="General">
                  <c:v>44.293826169700388</c:v>
                </c:pt>
                <c:pt idx="19" formatCode="General">
                  <c:v>45.415316360117842</c:v>
                </c:pt>
                <c:pt idx="20" formatCode="General">
                  <c:v>46.524356723583601</c:v>
                </c:pt>
                <c:pt idx="21" formatCode="General">
                  <c:v>47.604287294629309</c:v>
                </c:pt>
                <c:pt idx="22" formatCode="General">
                  <c:v>48.659104471292615</c:v>
                </c:pt>
                <c:pt idx="23" formatCode="General">
                  <c:v>49.693462733321233</c:v>
                </c:pt>
                <c:pt idx="24" formatCode="General">
                  <c:v>50.695072008440107</c:v>
                </c:pt>
                <c:pt idx="25" formatCode="General">
                  <c:v>51.624362988572152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2.8313207243017771</c:v>
                </c:pt>
                <c:pt idx="1">
                  <c:v>2.7835663127942936</c:v>
                </c:pt>
                <c:pt idx="2">
                  <c:v>3.1001052805519631</c:v>
                </c:pt>
                <c:pt idx="3">
                  <c:v>2.956918339040425</c:v>
                </c:pt>
                <c:pt idx="4">
                  <c:v>3.3660776566057029</c:v>
                </c:pt>
                <c:pt idx="5">
                  <c:v>3.6199708975948082</c:v>
                </c:pt>
                <c:pt idx="6">
                  <c:v>4.4611073099282121</c:v>
                </c:pt>
                <c:pt idx="7">
                  <c:v>4.4320477169801116</c:v>
                </c:pt>
                <c:pt idx="8">
                  <c:v>4.3310081283741093</c:v>
                </c:pt>
                <c:pt idx="9">
                  <c:v>4.5519594254008897</c:v>
                </c:pt>
                <c:pt idx="10">
                  <c:v>4.8923976357404735</c:v>
                </c:pt>
                <c:pt idx="11">
                  <c:v>4.6351611074297701</c:v>
                </c:pt>
                <c:pt idx="12">
                  <c:v>5.068938008476735</c:v>
                </c:pt>
                <c:pt idx="13">
                  <c:v>5.2578289995367564</c:v>
                </c:pt>
                <c:pt idx="14">
                  <c:v>5.4493173497002712</c:v>
                </c:pt>
                <c:pt idx="15">
                  <c:v>5.6205197756759429</c:v>
                </c:pt>
                <c:pt idx="16">
                  <c:v>5.785297943430546</c:v>
                </c:pt>
                <c:pt idx="17">
                  <c:v>5.945001413734543</c:v>
                </c:pt>
                <c:pt idx="18" formatCode="General">
                  <c:v>6.101890918885478</c:v>
                </c:pt>
                <c:pt idx="19" formatCode="General">
                  <c:v>6.2534845303835791</c:v>
                </c:pt>
                <c:pt idx="20" formatCode="General">
                  <c:v>6.4037597968041124</c:v>
                </c:pt>
                <c:pt idx="21" formatCode="General">
                  <c:v>6.5498945247628031</c:v>
                </c:pt>
                <c:pt idx="22" formatCode="General">
                  <c:v>6.693341190639031</c:v>
                </c:pt>
                <c:pt idx="23" formatCode="General">
                  <c:v>6.8333089758329075</c:v>
                </c:pt>
                <c:pt idx="24" formatCode="General">
                  <c:v>6.9715689541991388</c:v>
                </c:pt>
                <c:pt idx="25" formatCode="General">
                  <c:v>7.1005413747402857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20.900947161793695</c:v>
                </c:pt>
                <c:pt idx="1">
                  <c:v>9.7110343065733336</c:v>
                </c:pt>
                <c:pt idx="2">
                  <c:v>17.747369988322959</c:v>
                </c:pt>
                <c:pt idx="3">
                  <c:v>8.8775307594801678</c:v>
                </c:pt>
                <c:pt idx="4">
                  <c:v>12.341708184875415</c:v>
                </c:pt>
                <c:pt idx="5">
                  <c:v>17.076408484222011</c:v>
                </c:pt>
                <c:pt idx="6">
                  <c:v>4.439433097785134</c:v>
                </c:pt>
                <c:pt idx="7">
                  <c:v>3.969414833703758</c:v>
                </c:pt>
                <c:pt idx="8">
                  <c:v>3.1578622977437565</c:v>
                </c:pt>
                <c:pt idx="9">
                  <c:v>6.8366842407669637</c:v>
                </c:pt>
                <c:pt idx="10">
                  <c:v>17.398691077319206</c:v>
                </c:pt>
                <c:pt idx="11">
                  <c:v>22.033147595606255</c:v>
                </c:pt>
                <c:pt idx="12">
                  <c:v>6.6415710084208195</c:v>
                </c:pt>
                <c:pt idx="13">
                  <c:v>2.6006862534796706</c:v>
                </c:pt>
                <c:pt idx="14">
                  <c:v>8.9744752119237887</c:v>
                </c:pt>
                <c:pt idx="15">
                  <c:v>7.5637401221279355</c:v>
                </c:pt>
                <c:pt idx="16">
                  <c:v>5.961340937934791</c:v>
                </c:pt>
                <c:pt idx="17">
                  <c:v>18.190001581061228</c:v>
                </c:pt>
                <c:pt idx="18">
                  <c:v>6.7531960069055783</c:v>
                </c:pt>
                <c:pt idx="19">
                  <c:v>0.28572232066648451</c:v>
                </c:pt>
                <c:pt idx="20">
                  <c:v>18.518962054534438</c:v>
                </c:pt>
                <c:pt idx="21">
                  <c:v>3.9398687234945133</c:v>
                </c:pt>
                <c:pt idx="22">
                  <c:v>4.1596470713836391</c:v>
                </c:pt>
                <c:pt idx="23">
                  <c:v>7.7862038434178178</c:v>
                </c:pt>
                <c:pt idx="24">
                  <c:v>3.6213553917073225</c:v>
                </c:pt>
                <c:pt idx="25">
                  <c:v>26.264997444749248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25.792705099895056</c:v>
                </c:pt>
                <c:pt idx="1">
                  <c:v>10.321459456150103</c:v>
                </c:pt>
                <c:pt idx="2">
                  <c:v>20.83503634357935</c:v>
                </c:pt>
                <c:pt idx="3">
                  <c:v>10.868146626134912</c:v>
                </c:pt>
                <c:pt idx="4">
                  <c:v>13.246493334508346</c:v>
                </c:pt>
                <c:pt idx="5">
                  <c:v>20.984628510107669</c:v>
                </c:pt>
                <c:pt idx="6">
                  <c:v>5.6345609808367891</c:v>
                </c:pt>
                <c:pt idx="7">
                  <c:v>4.7388223368851463</c:v>
                </c:pt>
                <c:pt idx="8">
                  <c:v>3.2231710057088154</c:v>
                </c:pt>
                <c:pt idx="9">
                  <c:v>6.8521522089594171</c:v>
                </c:pt>
                <c:pt idx="10">
                  <c:v>19.432411749881059</c:v>
                </c:pt>
                <c:pt idx="11">
                  <c:v>22.692202322967166</c:v>
                </c:pt>
                <c:pt idx="12">
                  <c:v>5.9525520005417185</c:v>
                </c:pt>
                <c:pt idx="13">
                  <c:v>2.409147457015453</c:v>
                </c:pt>
                <c:pt idx="14">
                  <c:v>8.7074108561123147</c:v>
                </c:pt>
                <c:pt idx="15">
                  <c:v>7.6860578838564049</c:v>
                </c:pt>
                <c:pt idx="16">
                  <c:v>5.2202320701391312</c:v>
                </c:pt>
                <c:pt idx="17">
                  <c:v>18.472219113051672</c:v>
                </c:pt>
                <c:pt idx="18">
                  <c:v>6.4495982086858854</c:v>
                </c:pt>
                <c:pt idx="19">
                  <c:v>0.3012838971190287</c:v>
                </c:pt>
                <c:pt idx="20">
                  <c:v>18.36478224664436</c:v>
                </c:pt>
                <c:pt idx="21">
                  <c:v>4.477402260712263</c:v>
                </c:pt>
                <c:pt idx="22">
                  <c:v>4.0598807167155107</c:v>
                </c:pt>
                <c:pt idx="23">
                  <c:v>7.4821126393232955</c:v>
                </c:pt>
                <c:pt idx="24">
                  <c:v>3.1046679962962265</c:v>
                </c:pt>
                <c:pt idx="25">
                  <c:v>25.377862678173095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25.419595205720181</c:v>
                </c:pt>
                <c:pt idx="1">
                  <c:v>12.18242138348452</c:v>
                </c:pt>
                <c:pt idx="2">
                  <c:v>28.418236709307809</c:v>
                </c:pt>
                <c:pt idx="3">
                  <c:v>10.869329172008625</c:v>
                </c:pt>
                <c:pt idx="4">
                  <c:v>13.568246137822394</c:v>
                </c:pt>
                <c:pt idx="5">
                  <c:v>24.111083823195713</c:v>
                </c:pt>
                <c:pt idx="6">
                  <c:v>5.7155400206275901</c:v>
                </c:pt>
                <c:pt idx="7">
                  <c:v>8.2546458827233629</c:v>
                </c:pt>
                <c:pt idx="8">
                  <c:v>2.9905923271309751</c:v>
                </c:pt>
                <c:pt idx="9">
                  <c:v>6.6135029610226601</c:v>
                </c:pt>
                <c:pt idx="10">
                  <c:v>20.781195516525088</c:v>
                </c:pt>
                <c:pt idx="11">
                  <c:v>22.243135499914533</c:v>
                </c:pt>
                <c:pt idx="12">
                  <c:v>4.0949932076908864</c:v>
                </c:pt>
                <c:pt idx="13">
                  <c:v>2.8367783040128152</c:v>
                </c:pt>
                <c:pt idx="14">
                  <c:v>8.5819876369054136</c:v>
                </c:pt>
                <c:pt idx="15">
                  <c:v>7.272541411132778</c:v>
                </c:pt>
                <c:pt idx="16">
                  <c:v>5.9086267051119457</c:v>
                </c:pt>
                <c:pt idx="17">
                  <c:v>20.330448872558136</c:v>
                </c:pt>
                <c:pt idx="18">
                  <c:v>6.1075080487181097</c:v>
                </c:pt>
                <c:pt idx="19">
                  <c:v>0.24144263561670901</c:v>
                </c:pt>
                <c:pt idx="20">
                  <c:v>17.594083363861238</c:v>
                </c:pt>
                <c:pt idx="21">
                  <c:v>5.5442827736951497</c:v>
                </c:pt>
                <c:pt idx="22">
                  <c:v>4.0753902260852977</c:v>
                </c:pt>
                <c:pt idx="23">
                  <c:v>7.512272913921759</c:v>
                </c:pt>
                <c:pt idx="24">
                  <c:v>6.4656980083225584</c:v>
                </c:pt>
                <c:pt idx="25">
                  <c:v>21.081421252883615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4.8917579381013603</c:v>
                </c:pt>
                <c:pt idx="1">
                  <c:v>0.61042514957676985</c:v>
                </c:pt>
                <c:pt idx="2">
                  <c:v>3.0876663552563919</c:v>
                </c:pt>
                <c:pt idx="3">
                  <c:v>1.9906158666547444</c:v>
                </c:pt>
                <c:pt idx="4">
                  <c:v>0.90478514963293044</c:v>
                </c:pt>
                <c:pt idx="5">
                  <c:v>3.9082200258856581</c:v>
                </c:pt>
                <c:pt idx="6">
                  <c:v>1.1951278830516552</c:v>
                </c:pt>
                <c:pt idx="7">
                  <c:v>0.76940750318138829</c:v>
                </c:pt>
                <c:pt idx="8">
                  <c:v>6.5308707965058943E-2</c:v>
                </c:pt>
                <c:pt idx="9">
                  <c:v>1.5467968192453441E-2</c:v>
                </c:pt>
                <c:pt idx="10">
                  <c:v>2.0337206725618522</c:v>
                </c:pt>
                <c:pt idx="11">
                  <c:v>0.65905472736091042</c:v>
                </c:pt>
                <c:pt idx="12">
                  <c:v>-0.68901900787910098</c:v>
                </c:pt>
                <c:pt idx="13">
                  <c:v>-0.19153879646421768</c:v>
                </c:pt>
                <c:pt idx="14">
                  <c:v>-0.26706435581147403</c:v>
                </c:pt>
                <c:pt idx="15">
                  <c:v>0.12231776172846942</c:v>
                </c:pt>
                <c:pt idx="16">
                  <c:v>-0.74110886779565988</c:v>
                </c:pt>
                <c:pt idx="17">
                  <c:v>0.28221753199044386</c:v>
                </c:pt>
                <c:pt idx="18">
                  <c:v>-0.3035977982196929</c:v>
                </c:pt>
                <c:pt idx="19">
                  <c:v>1.556157645254419E-2</c:v>
                </c:pt>
                <c:pt idx="20">
                  <c:v>-0.15417980789007757</c:v>
                </c:pt>
                <c:pt idx="21">
                  <c:v>0.53753353721774966</c:v>
                </c:pt>
                <c:pt idx="22">
                  <c:v>-9.9766354668128443E-2</c:v>
                </c:pt>
                <c:pt idx="23">
                  <c:v>-0.30409120409452228</c:v>
                </c:pt>
                <c:pt idx="24">
                  <c:v>-0.51668739541109598</c:v>
                </c:pt>
                <c:pt idx="25">
                  <c:v>-0.88713476657615331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-0.37310989417487406</c:v>
                </c:pt>
                <c:pt idx="1">
                  <c:v>1.8609619273344169</c:v>
                </c:pt>
                <c:pt idx="2">
                  <c:v>7.5832003657284588</c:v>
                </c:pt>
                <c:pt idx="3">
                  <c:v>1.1825458737124706E-3</c:v>
                </c:pt>
                <c:pt idx="4">
                  <c:v>0.32175280331404821</c:v>
                </c:pt>
                <c:pt idx="5">
                  <c:v>3.1264553130880444</c:v>
                </c:pt>
                <c:pt idx="6">
                  <c:v>8.0979039790801011E-2</c:v>
                </c:pt>
                <c:pt idx="7">
                  <c:v>3.5158235458382165</c:v>
                </c:pt>
                <c:pt idx="8">
                  <c:v>-0.23257867857784031</c:v>
                </c:pt>
                <c:pt idx="9">
                  <c:v>-0.23864924793675701</c:v>
                </c:pt>
                <c:pt idx="10">
                  <c:v>1.3487837666440292</c:v>
                </c:pt>
                <c:pt idx="11">
                  <c:v>-0.44906682305263246</c:v>
                </c:pt>
                <c:pt idx="12">
                  <c:v>-1.8575587928508321</c:v>
                </c:pt>
                <c:pt idx="13">
                  <c:v>0.4276308469973622</c:v>
                </c:pt>
                <c:pt idx="14">
                  <c:v>-0.12542321920690114</c:v>
                </c:pt>
                <c:pt idx="15">
                  <c:v>-0.4135164727236269</c:v>
                </c:pt>
                <c:pt idx="16">
                  <c:v>0.6883946349728145</c:v>
                </c:pt>
                <c:pt idx="17">
                  <c:v>1.8582297595064645</c:v>
                </c:pt>
                <c:pt idx="18">
                  <c:v>-0.3420901599677757</c:v>
                </c:pt>
                <c:pt idx="19">
                  <c:v>-5.9841261502319693E-2</c:v>
                </c:pt>
                <c:pt idx="20">
                  <c:v>-0.77069888278312249</c:v>
                </c:pt>
                <c:pt idx="21">
                  <c:v>1.0668805129828867</c:v>
                </c:pt>
                <c:pt idx="22">
                  <c:v>1.5509509369787011E-2</c:v>
                </c:pt>
                <c:pt idx="23">
                  <c:v>3.0160274598463488E-2</c:v>
                </c:pt>
                <c:pt idx="24">
                  <c:v>3.3610300120263319</c:v>
                </c:pt>
                <c:pt idx="25">
                  <c:v>-4.2964414252894798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7.8648315579162924</c:v>
                </c:pt>
                <c:pt idx="1">
                  <c:v>9.1241214133989317</c:v>
                </c:pt>
                <c:pt idx="2">
                  <c:v>8.5068002629453652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3.6541716738061565</c:v>
                </c:pt>
                <c:pt idx="1">
                  <c:v>3.6511970681885253</c:v>
                </c:pt>
                <c:pt idx="2">
                  <c:v>4.0769109259858194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1.6705172859602695</c:v>
                </c:pt>
                <c:pt idx="1">
                  <c:v>1.9932154576746668</c:v>
                </c:pt>
                <c:pt idx="2">
                  <c:v>1.9127353113557195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1.493653795156296</c:v>
                </c:pt>
                <c:pt idx="1">
                  <c:v>1.6763495798834553</c:v>
                </c:pt>
                <c:pt idx="2">
                  <c:v>2.7624603459409225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1.1882741419608349</c:v>
                </c:pt>
                <c:pt idx="1">
                  <c:v>1.1401907430157077</c:v>
                </c:pt>
                <c:pt idx="2">
                  <c:v>1.0008173375268901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2.5725805415451122</c:v>
                </c:pt>
                <c:pt idx="1">
                  <c:v>2.4239360879557292</c:v>
                </c:pt>
                <c:pt idx="2">
                  <c:v>2.2132432980347923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6.5469652447843156</c:v>
                </c:pt>
                <c:pt idx="1">
                  <c:v>6.8741794811509012</c:v>
                </c:pt>
                <c:pt idx="2">
                  <c:v>6.9545355877466326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8.2908680256804335</c:v>
                </c:pt>
                <c:pt idx="1">
                  <c:v>8.0273243279553537</c:v>
                </c:pt>
                <c:pt idx="2">
                  <c:v>7.4437814366462689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2.4991612512495944</c:v>
                </c:pt>
                <c:pt idx="1">
                  <c:v>2.1057041889233372</c:v>
                </c:pt>
                <c:pt idx="2">
                  <c:v>1.3704108587891803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6.844728009972167</c:v>
                </c:pt>
                <c:pt idx="1">
                  <c:v>6.5345131233667129</c:v>
                </c:pt>
                <c:pt idx="2">
                  <c:v>6.8036908697883796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2.5411646975020248</c:v>
                </c:pt>
                <c:pt idx="1">
                  <c:v>2.2815333597533249</c:v>
                </c:pt>
                <c:pt idx="2">
                  <c:v>2.0439094586008446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0.10751464548394164</c:v>
                </c:pt>
                <c:pt idx="1">
                  <c:v>0.1065786177358805</c:v>
                </c:pt>
                <c:pt idx="2">
                  <c:v>8.080003869173541E-2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6.9685127692489415</c:v>
                </c:pt>
                <c:pt idx="1">
                  <c:v>6.4965075318795513</c:v>
                </c:pt>
                <c:pt idx="2">
                  <c:v>5.8879518644851325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1.4825358693422872</c:v>
                </c:pt>
                <c:pt idx="1">
                  <c:v>1.5838727145968017</c:v>
                </c:pt>
                <c:pt idx="2">
                  <c:v>1.8554231794572404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1.5652364126643039</c:v>
                </c:pt>
                <c:pt idx="1">
                  <c:v>1.4361752456658807</c:v>
                </c:pt>
                <c:pt idx="2">
                  <c:v>1.3638506186387229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2.9298759156724397</c:v>
                </c:pt>
                <c:pt idx="1">
                  <c:v>2.6467834174628795</c:v>
                </c:pt>
                <c:pt idx="2">
                  <c:v>2.5140213556621198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6.6781698682692747</c:v>
                </c:pt>
                <c:pt idx="1">
                  <c:v>7.3703553200463192</c:v>
                </c:pt>
                <c:pt idx="2">
                  <c:v>9.5103112994019128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3.3405320597700761</c:v>
                </c:pt>
                <c:pt idx="1">
                  <c:v>3.8445866368580459</c:v>
                </c:pt>
                <c:pt idx="2">
                  <c:v>3.6374777611594569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4.6440697284970271</c:v>
                </c:pt>
                <c:pt idx="1">
                  <c:v>4.6859223574159188</c:v>
                </c:pt>
                <c:pt idx="2">
                  <c:v>4.5406844160508681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6.4256933096353048</c:v>
                </c:pt>
                <c:pt idx="1">
                  <c:v>7.423273270474998</c:v>
                </c:pt>
                <c:pt idx="2">
                  <c:v>8.068900096446205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0.97861399104415825</c:v>
                </c:pt>
                <c:pt idx="1">
                  <c:v>0.85223142805132579</c:v>
                </c:pt>
                <c:pt idx="2">
                  <c:v>0.94934267155692209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3.3770113534136308</c:v>
                </c:pt>
                <c:pt idx="1">
                  <c:v>3.0802303806373512</c:v>
                </c:pt>
                <c:pt idx="2">
                  <c:v>2.8720069731791971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2.8461648913753947</c:v>
                </c:pt>
                <c:pt idx="1">
                  <c:v>2.7189286680520857</c:v>
                </c:pt>
                <c:pt idx="2">
                  <c:v>2.433793956505792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2.2431970174955573</c:v>
                </c:pt>
                <c:pt idx="1">
                  <c:v>1.8466473768298959</c:v>
                </c:pt>
                <c:pt idx="2">
                  <c:v>1.9773527785124405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1.3626822720834928</c:v>
                </c:pt>
                <c:pt idx="1">
                  <c:v>1.0982705240411565</c:v>
                </c:pt>
                <c:pt idx="2">
                  <c:v>2.1637795988563364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9.8832736704706861</c:v>
                </c:pt>
                <c:pt idx="1">
                  <c:v>8.977371678985266</c:v>
                </c:pt>
                <c:pt idx="2">
                  <c:v>7.0550076980351148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-0.93541141326314658</c:v>
                </c:pt>
                <c:pt idx="1">
                  <c:v>4.5669783968250499E-2</c:v>
                </c:pt>
                <c:pt idx="2">
                  <c:v>0.29618163019976507</c:v>
                </c:pt>
                <c:pt idx="3">
                  <c:v>1.4562983380363725</c:v>
                </c:pt>
                <c:pt idx="4">
                  <c:v>0.57708579003964289</c:v>
                </c:pt>
                <c:pt idx="5">
                  <c:v>-2.3066256159034637</c:v>
                </c:pt>
                <c:pt idx="6">
                  <c:v>4.4743584257584459</c:v>
                </c:pt>
                <c:pt idx="7">
                  <c:v>11.032591028004262</c:v>
                </c:pt>
                <c:pt idx="8">
                  <c:v>1.4878520331595411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12.293940525414511</c:v>
                </c:pt>
                <c:pt idx="1">
                  <c:v>5.5957657384775086</c:v>
                </c:pt>
                <c:pt idx="2">
                  <c:v>10.530250549447594</c:v>
                </c:pt>
                <c:pt idx="3">
                  <c:v>15.401962548013849</c:v>
                </c:pt>
                <c:pt idx="4">
                  <c:v>11.042286597458457</c:v>
                </c:pt>
                <c:pt idx="5">
                  <c:v>11.833035406361439</c:v>
                </c:pt>
                <c:pt idx="6">
                  <c:v>24.124391600997079</c:v>
                </c:pt>
                <c:pt idx="7">
                  <c:v>43.884768375843137</c:v>
                </c:pt>
                <c:pt idx="8">
                  <c:v>20.223001984125879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-0.37310989417487406</c:v>
                </c:pt>
                <c:pt idx="1">
                  <c:v>1.8609619273344169</c:v>
                </c:pt>
                <c:pt idx="2">
                  <c:v>7.5832003657284588</c:v>
                </c:pt>
                <c:pt idx="3">
                  <c:v>1.1825458737124706E-3</c:v>
                </c:pt>
                <c:pt idx="4">
                  <c:v>0.32175280331404821</c:v>
                </c:pt>
                <c:pt idx="5">
                  <c:v>3.1264553130880444</c:v>
                </c:pt>
                <c:pt idx="6">
                  <c:v>8.0979039790801011E-2</c:v>
                </c:pt>
                <c:pt idx="7">
                  <c:v>3.5158235458382165</c:v>
                </c:pt>
                <c:pt idx="8">
                  <c:v>-0.23257867857784031</c:v>
                </c:pt>
                <c:pt idx="9">
                  <c:v>-0.23864924793675701</c:v>
                </c:pt>
                <c:pt idx="10">
                  <c:v>1.3487837666440292</c:v>
                </c:pt>
                <c:pt idx="11">
                  <c:v>-0.44906682305263246</c:v>
                </c:pt>
                <c:pt idx="12">
                  <c:v>-1.8575587928508321</c:v>
                </c:pt>
                <c:pt idx="13">
                  <c:v>0.4276308469973622</c:v>
                </c:pt>
                <c:pt idx="14">
                  <c:v>-0.12542321920690114</c:v>
                </c:pt>
                <c:pt idx="15">
                  <c:v>-0.4135164727236269</c:v>
                </c:pt>
                <c:pt idx="16">
                  <c:v>0.6883946349728145</c:v>
                </c:pt>
                <c:pt idx="17">
                  <c:v>1.8582297595064645</c:v>
                </c:pt>
                <c:pt idx="18">
                  <c:v>-0.3420901599677757</c:v>
                </c:pt>
                <c:pt idx="19">
                  <c:v>-5.9841261502319693E-2</c:v>
                </c:pt>
                <c:pt idx="20">
                  <c:v>-0.77069888278312249</c:v>
                </c:pt>
                <c:pt idx="21">
                  <c:v>1.0668805129828867</c:v>
                </c:pt>
                <c:pt idx="22">
                  <c:v>1.5509509369787011E-2</c:v>
                </c:pt>
                <c:pt idx="23">
                  <c:v>3.0160274598463488E-2</c:v>
                </c:pt>
                <c:pt idx="24">
                  <c:v>3.3610300120263319</c:v>
                </c:pt>
                <c:pt idx="25">
                  <c:v>-4.2964414252894798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12.037744619400812</c:v>
                </c:pt>
                <c:pt idx="1">
                  <c:v>8.1852573647250715</c:v>
                </c:pt>
                <c:pt idx="2">
                  <c:v>17.317530527158681</c:v>
                </c:pt>
                <c:pt idx="3">
                  <c:v>5.6814925738433102</c:v>
                </c:pt>
                <c:pt idx="4">
                  <c:v>7.0702097269168203</c:v>
                </c:pt>
                <c:pt idx="5">
                  <c:v>13.815535547924329</c:v>
                </c:pt>
                <c:pt idx="6">
                  <c:v>2.3369353133265518</c:v>
                </c:pt>
                <c:pt idx="7">
                  <c:v>7.7550915490442485</c:v>
                </c:pt>
                <c:pt idx="8">
                  <c:v>0.75504803381060304</c:v>
                </c:pt>
                <c:pt idx="9">
                  <c:v>2.7504389800494562</c:v>
                </c:pt>
                <c:pt idx="10">
                  <c:v>10.526877724766225</c:v>
                </c:pt>
                <c:pt idx="11">
                  <c:v>11.029231038783246</c:v>
                </c:pt>
                <c:pt idx="12">
                  <c:v>0.80380436757819185</c:v>
                </c:pt>
                <c:pt idx="13">
                  <c:v>1.8660398589262102</c:v>
                </c:pt>
                <c:pt idx="14">
                  <c:v>3.2076569793424352</c:v>
                </c:pt>
                <c:pt idx="15">
                  <c:v>2.7929419500991464</c:v>
                </c:pt>
                <c:pt idx="16">
                  <c:v>3.1756478090906715</c:v>
                </c:pt>
                <c:pt idx="17">
                  <c:v>12.586098432632781</c:v>
                </c:pt>
                <c:pt idx="18">
                  <c:v>2.7609536860626149</c:v>
                </c:pt>
                <c:pt idx="19">
                  <c:v>5.4910429318450388E-2</c:v>
                </c:pt>
                <c:pt idx="20">
                  <c:v>7.1462560934252286</c:v>
                </c:pt>
                <c:pt idx="21">
                  <c:v>3.3839944560223634</c:v>
                </c:pt>
                <c:pt idx="22">
                  <c:v>1.6205899137450634</c:v>
                </c:pt>
                <c:pt idx="23">
                  <c:v>3.9751758247324451</c:v>
                </c:pt>
                <c:pt idx="24">
                  <c:v>5.8430508216154733</c:v>
                </c:pt>
                <c:pt idx="25">
                  <c:v>6.4508897037990369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44960.548611111109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automation/Data/Results/Workbooks/LEPs/BU_LEP/BU_LEP_Database.Main.xlsx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Buckinghamshire Thames Valley</v>
      </c>
      <c r="L1" s="19" t="str">
        <f>CONCATENATE("Industry Table 1.1  Employment by Industry Sector (SIC 2007), ",B$5,"-",F$5,", ",Info!B5)</f>
        <v>Industry Table 1.1  Employment by Industry Sector (SIC 2007), 2015-2035, Buckinghamshire Thames Valley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4.4939999999999998</v>
      </c>
      <c r="N5" s="11">
        <f t="shared" si="1"/>
        <v>5.5680000000000067</v>
      </c>
      <c r="O5" s="11">
        <f t="shared" si="1"/>
        <v>4.8459999999999894</v>
      </c>
      <c r="P5" s="11">
        <f t="shared" si="1"/>
        <v>5.0569999999999986</v>
      </c>
      <c r="Q5" s="11">
        <f t="shared" si="1"/>
        <v>5.3719999999999963</v>
      </c>
      <c r="R5" s="40">
        <f t="shared" ref="R5:R10" si="2">IF(D$5-B$5 &lt;&gt; 0,(EXP(LN(D7/B7)/(D$5-B$5))-1)*100,0)</f>
        <v>1.5196398389671462</v>
      </c>
      <c r="S5" s="40">
        <f t="shared" si="0"/>
        <v>0.68934281311592294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16.173000000000002</v>
      </c>
      <c r="N6" s="11">
        <f t="shared" si="1"/>
        <v>19.826000000000004</v>
      </c>
      <c r="O6" s="11">
        <f t="shared" si="1"/>
        <v>19.60800000000004</v>
      </c>
      <c r="P6" s="11">
        <f t="shared" si="1"/>
        <v>18.53</v>
      </c>
      <c r="Q6" s="11">
        <f t="shared" si="1"/>
        <v>16.442999999999977</v>
      </c>
      <c r="R6" s="40">
        <f t="shared" si="2"/>
        <v>3.9270362294384631</v>
      </c>
      <c r="S6" s="40">
        <f t="shared" si="0"/>
        <v>-1.1667256254593639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4.4939999999999998</v>
      </c>
      <c r="C7" s="11">
        <f t="array" ref="C7:C12">MMULT(aggregation!$B$3:$W$8,'Ind T2'!C5:C26)</f>
        <v>5.5680000000000067</v>
      </c>
      <c r="D7" s="11">
        <f t="array" ref="D7:D12">MMULT(aggregation!$B$3:$W$8,'Ind T2'!D5:D26)</f>
        <v>4.8459999999999894</v>
      </c>
      <c r="E7" s="11">
        <f t="array" ref="E7:E12">MMULT(aggregation!$B$3:$W$8,'Ind T2'!E5:E26)</f>
        <v>5.0569999999999986</v>
      </c>
      <c r="F7" s="11">
        <f t="array" ref="F7:F12">MMULT(aggregation!$B$3:$W$8,'Ind T2'!F5:F26)</f>
        <v>5.3719999999999963</v>
      </c>
      <c r="G7" s="11"/>
      <c r="H7" s="11">
        <f>F7-D7</f>
        <v>0.52600000000000691</v>
      </c>
      <c r="I7" s="11">
        <f t="array" ref="I7:I12">MMULT(aggregation!$B$3:$W$8,'RD T1'!AB7:AB28)</f>
        <v>2.3872253382562545</v>
      </c>
      <c r="J7" s="11">
        <f>SUM(H7:I7)</f>
        <v>2.9132253382562614</v>
      </c>
      <c r="K7" s="11"/>
      <c r="L7" t="str">
        <f t="shared" si="1"/>
        <v>Construction</v>
      </c>
      <c r="M7" s="11">
        <f t="shared" si="1"/>
        <v>16.83900000000007</v>
      </c>
      <c r="N7" s="11">
        <f t="shared" si="1"/>
        <v>23.021000000000008</v>
      </c>
      <c r="O7" s="11">
        <f t="shared" si="1"/>
        <v>23.746000000000038</v>
      </c>
      <c r="P7" s="11">
        <f t="shared" si="1"/>
        <v>25.426999999999943</v>
      </c>
      <c r="Q7" s="11">
        <f t="shared" si="1"/>
        <v>27.57</v>
      </c>
      <c r="R7" s="40">
        <f>IF(D$5-B$5 &lt;&gt; 0,(EXP(LN(D9/B9)/(D$5-B$5))-1)*100,0)</f>
        <v>7.1161200476399955</v>
      </c>
      <c r="S7" s="40">
        <f t="shared" si="0"/>
        <v>1.0003983918825732</v>
      </c>
    </row>
    <row r="8" spans="1:19" x14ac:dyDescent="0.2">
      <c r="A8" t="str">
        <f>name!C5</f>
        <v>Manufacturing</v>
      </c>
      <c r="B8" s="11">
        <v>16.173000000000002</v>
      </c>
      <c r="C8" s="11">
        <v>19.826000000000004</v>
      </c>
      <c r="D8" s="11">
        <v>19.60800000000004</v>
      </c>
      <c r="E8" s="11">
        <v>18.53</v>
      </c>
      <c r="F8" s="11">
        <v>16.442999999999977</v>
      </c>
      <c r="G8" s="11"/>
      <c r="H8" s="11">
        <f t="shared" ref="H8:H12" si="3">F8-D8</f>
        <v>-3.1650000000000631</v>
      </c>
      <c r="I8" s="11">
        <v>7.660024751327648</v>
      </c>
      <c r="J8" s="11">
        <f t="shared" ref="J8:J12" si="4">SUM(H8:I8)</f>
        <v>4.4950247513275849</v>
      </c>
      <c r="K8" s="11"/>
      <c r="L8" t="str">
        <f t="shared" si="1"/>
        <v>Trade, accomod. and transport</v>
      </c>
      <c r="M8" s="11">
        <f t="shared" si="1"/>
        <v>69.34999999999998</v>
      </c>
      <c r="N8" s="11">
        <f t="shared" si="1"/>
        <v>75.561999999999983</v>
      </c>
      <c r="O8" s="11">
        <f t="shared" si="1"/>
        <v>74.013000000000076</v>
      </c>
      <c r="P8" s="11">
        <f t="shared" si="1"/>
        <v>75.745999999999881</v>
      </c>
      <c r="Q8" s="11">
        <f t="shared" si="1"/>
        <v>78.452000000000012</v>
      </c>
      <c r="R8" s="40">
        <f t="shared" si="2"/>
        <v>1.3099984054286029</v>
      </c>
      <c r="S8" s="40">
        <f t="shared" si="0"/>
        <v>0.38906302179286811</v>
      </c>
    </row>
    <row r="9" spans="1:19" x14ac:dyDescent="0.2">
      <c r="A9" t="str">
        <f>name!C6</f>
        <v>Construction</v>
      </c>
      <c r="B9" s="11">
        <v>16.83900000000007</v>
      </c>
      <c r="C9" s="11">
        <v>23.021000000000008</v>
      </c>
      <c r="D9" s="11">
        <v>23.746000000000038</v>
      </c>
      <c r="E9" s="11">
        <v>25.426999999999943</v>
      </c>
      <c r="F9" s="11">
        <v>27.57</v>
      </c>
      <c r="G9" s="11"/>
      <c r="H9" s="11">
        <f t="shared" si="3"/>
        <v>3.8239999999999625</v>
      </c>
      <c r="I9" s="11">
        <v>10.713373011704599</v>
      </c>
      <c r="J9" s="11">
        <f t="shared" si="4"/>
        <v>14.537373011704561</v>
      </c>
      <c r="K9" s="11"/>
      <c r="L9" t="str">
        <f t="shared" si="1"/>
        <v>Business and other services</v>
      </c>
      <c r="M9" s="11">
        <f t="shared" si="1"/>
        <v>95.379999999999981</v>
      </c>
      <c r="N9" s="11">
        <f t="shared" si="1"/>
        <v>99.442000000000007</v>
      </c>
      <c r="O9" s="11">
        <f t="shared" si="1"/>
        <v>95.904999999999973</v>
      </c>
      <c r="P9" s="11">
        <f t="shared" si="1"/>
        <v>99.054999999999879</v>
      </c>
      <c r="Q9" s="11">
        <f t="shared" si="1"/>
        <v>104.658</v>
      </c>
      <c r="R9" s="40">
        <f t="shared" si="2"/>
        <v>0.10984439088022047</v>
      </c>
      <c r="S9" s="40">
        <f t="shared" si="0"/>
        <v>0.58396361239387851</v>
      </c>
    </row>
    <row r="10" spans="1:19" x14ac:dyDescent="0.2">
      <c r="A10" t="str">
        <f>name!C7</f>
        <v>Trade, accomod. and transport</v>
      </c>
      <c r="B10" s="11">
        <v>69.34999999999998</v>
      </c>
      <c r="C10" s="11">
        <v>75.561999999999983</v>
      </c>
      <c r="D10" s="11">
        <v>74.013000000000076</v>
      </c>
      <c r="E10" s="11">
        <v>75.745999999999881</v>
      </c>
      <c r="F10" s="11">
        <v>78.452000000000012</v>
      </c>
      <c r="G10" s="11"/>
      <c r="H10" s="11">
        <f t="shared" si="3"/>
        <v>4.4389999999999361</v>
      </c>
      <c r="I10" s="11">
        <v>35.499129911244204</v>
      </c>
      <c r="J10" s="11">
        <f t="shared" si="4"/>
        <v>39.93812991124414</v>
      </c>
      <c r="K10" s="11"/>
      <c r="L10" t="str">
        <f t="shared" si="1"/>
        <v>Non-marketed services</v>
      </c>
      <c r="M10" s="11">
        <f t="shared" si="1"/>
        <v>63.516000000000012</v>
      </c>
      <c r="N10" s="11">
        <f t="shared" si="1"/>
        <v>65.311000000000064</v>
      </c>
      <c r="O10" s="11">
        <f t="shared" si="1"/>
        <v>64.569000000000045</v>
      </c>
      <c r="P10" s="11">
        <f t="shared" si="1"/>
        <v>65.641000000000062</v>
      </c>
      <c r="Q10" s="11">
        <f t="shared" si="1"/>
        <v>66.319999999999993</v>
      </c>
      <c r="R10" s="40">
        <f t="shared" si="2"/>
        <v>0.3293928455947448</v>
      </c>
      <c r="S10" s="40">
        <f t="shared" si="0"/>
        <v>0.1785398020302198</v>
      </c>
    </row>
    <row r="11" spans="1:19" x14ac:dyDescent="0.2">
      <c r="A11" t="str">
        <f>name!C8</f>
        <v>Business and other services</v>
      </c>
      <c r="B11" s="11">
        <v>95.379999999999981</v>
      </c>
      <c r="C11" s="11">
        <v>99.442000000000007</v>
      </c>
      <c r="D11" s="11">
        <v>95.904999999999973</v>
      </c>
      <c r="E11" s="11">
        <v>99.054999999999879</v>
      </c>
      <c r="F11" s="11">
        <v>104.658</v>
      </c>
      <c r="G11" s="11"/>
      <c r="H11" s="11">
        <f t="shared" si="3"/>
        <v>8.7530000000000285</v>
      </c>
      <c r="I11" s="11">
        <v>47.62361620463318</v>
      </c>
      <c r="J11" s="11">
        <f t="shared" si="4"/>
        <v>56.376616204633208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63.516000000000012</v>
      </c>
      <c r="C12" s="11">
        <v>65.311000000000064</v>
      </c>
      <c r="D12" s="11">
        <v>64.569000000000045</v>
      </c>
      <c r="E12" s="11">
        <v>65.641000000000062</v>
      </c>
      <c r="F12" s="11">
        <v>66.319999999999993</v>
      </c>
      <c r="G12" s="11"/>
      <c r="H12" s="11">
        <f t="shared" si="3"/>
        <v>1.7509999999999479</v>
      </c>
      <c r="I12" s="11">
        <v>34.91803410897392</v>
      </c>
      <c r="J12" s="11">
        <f t="shared" si="4"/>
        <v>36.669034108973868</v>
      </c>
      <c r="K12" s="11"/>
      <c r="L12" s="24" t="str">
        <f t="shared" ref="L12:Q12" si="5">A14</f>
        <v>All industries</v>
      </c>
      <c r="M12" s="34">
        <f t="shared" si="5"/>
        <v>265.75200000000007</v>
      </c>
      <c r="N12" s="34">
        <f t="shared" si="5"/>
        <v>288.73000000000008</v>
      </c>
      <c r="O12" s="34">
        <f t="shared" si="5"/>
        <v>282.68700000000013</v>
      </c>
      <c r="P12" s="34">
        <f t="shared" si="5"/>
        <v>289.45599999999979</v>
      </c>
      <c r="Q12" s="34">
        <f t="shared" si="5"/>
        <v>298.815</v>
      </c>
      <c r="R12" s="43">
        <f>IF(D$5-B$5 &lt;&gt; 0,(EXP(LN(D14/B14)/(D$5-B$5))-1)*100,0)</f>
        <v>1.2431989711302105</v>
      </c>
      <c r="S12" s="43">
        <f>F41</f>
        <v>0.37058078759095725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265.75200000000007</v>
      </c>
      <c r="C14" s="34">
        <f t="shared" ref="C14:F14" si="6">SUM(C7:C12)</f>
        <v>288.73000000000008</v>
      </c>
      <c r="D14" s="34">
        <f t="shared" si="6"/>
        <v>282.68700000000013</v>
      </c>
      <c r="E14" s="34">
        <f t="shared" si="6"/>
        <v>289.45599999999979</v>
      </c>
      <c r="F14" s="34">
        <f t="shared" si="6"/>
        <v>298.815</v>
      </c>
      <c r="G14" s="34"/>
      <c r="H14" s="34">
        <f>SUM(H7:H12)</f>
        <v>16.127999999999819</v>
      </c>
      <c r="I14" s="34">
        <f>SUM(I7:I12)</f>
        <v>138.80140332613982</v>
      </c>
      <c r="J14" s="34">
        <f t="shared" ref="J14" si="7">SUM(J7:J12)</f>
        <v>154.92940332613964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1.6910503025377037</v>
      </c>
      <c r="C20" s="18">
        <f t="shared" si="8"/>
        <v>1.92844526027777</v>
      </c>
      <c r="D20" s="18">
        <f t="shared" si="8"/>
        <v>1.7142634786884388</v>
      </c>
      <c r="E20" s="18">
        <f t="shared" si="8"/>
        <v>1.7470703664805711</v>
      </c>
      <c r="F20" s="18">
        <f t="shared" si="8"/>
        <v>1.7977678496728731</v>
      </c>
      <c r="G20" s="351"/>
      <c r="H20" s="40">
        <f>IF(D7&gt;0,(H7/D7)*100,0)</f>
        <v>10.854312835328273</v>
      </c>
      <c r="I20" s="40">
        <f>IF(D7&gt;0,(I7/D7)*100,0)</f>
        <v>49.261769258280225</v>
      </c>
      <c r="J20" s="40">
        <f>IF(D7&gt;0,(J7/D7)*100,0)</f>
        <v>60.11608209360849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6.0857491194798152</v>
      </c>
      <c r="C21" s="18">
        <f t="shared" si="8"/>
        <v>6.8666227963841644</v>
      </c>
      <c r="D21" s="18">
        <f t="shared" si="8"/>
        <v>6.9362934977554787</v>
      </c>
      <c r="E21" s="18">
        <f t="shared" si="8"/>
        <v>6.4016638107346244</v>
      </c>
      <c r="F21" s="18">
        <f t="shared" si="8"/>
        <v>5.5027358064354122</v>
      </c>
      <c r="G21" s="351"/>
      <c r="H21" s="40">
        <f t="shared" ref="H21:H25" si="9">IF(D8&gt;0,(H8/D8)*100,0)</f>
        <v>-16.141370869033338</v>
      </c>
      <c r="I21" s="40">
        <f t="shared" ref="I21:I25" si="10">IF(D8&gt;0,(I8/D8)*100,0)</f>
        <v>39.065813705261284</v>
      </c>
      <c r="J21" s="40">
        <f t="shared" ref="J21:J27" si="11">IF(D8&gt;0,(J8/D8)*100,0)</f>
        <v>22.92444283622795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6.3363587103766159</v>
      </c>
      <c r="C22" s="18">
        <f t="shared" si="8"/>
        <v>7.9731929484293289</v>
      </c>
      <c r="D22" s="18">
        <f t="shared" si="8"/>
        <v>8.4001032944564216</v>
      </c>
      <c r="E22" s="18">
        <f t="shared" si="8"/>
        <v>8.7844093748272485</v>
      </c>
      <c r="F22" s="18">
        <f t="shared" si="8"/>
        <v>9.2264444555996175</v>
      </c>
      <c r="G22" s="351"/>
      <c r="H22" s="40">
        <f t="shared" si="9"/>
        <v>16.103764844605223</v>
      </c>
      <c r="I22" s="40">
        <f t="shared" si="10"/>
        <v>45.116537571399739</v>
      </c>
      <c r="J22" s="40">
        <f t="shared" si="11"/>
        <v>61.220302416004955</v>
      </c>
      <c r="K22" s="351"/>
    </row>
    <row r="23" spans="1:12" x14ac:dyDescent="0.2">
      <c r="A23" t="str">
        <f>$A$10</f>
        <v>Trade, accomod. and transport</v>
      </c>
      <c r="B23" s="18">
        <f t="shared" si="8"/>
        <v>26.095758451488592</v>
      </c>
      <c r="C23" s="18">
        <f t="shared" si="8"/>
        <v>26.170470681951986</v>
      </c>
      <c r="D23" s="18">
        <f t="shared" si="8"/>
        <v>26.181960967430424</v>
      </c>
      <c r="E23" s="18">
        <f t="shared" si="8"/>
        <v>26.168398651263036</v>
      </c>
      <c r="F23" s="18">
        <f t="shared" si="8"/>
        <v>26.254371433830297</v>
      </c>
      <c r="G23" s="351"/>
      <c r="H23" s="40">
        <f t="shared" si="9"/>
        <v>5.9975950170914993</v>
      </c>
      <c r="I23" s="40">
        <f t="shared" si="10"/>
        <v>47.963371179717299</v>
      </c>
      <c r="J23" s="40">
        <f t="shared" si="11"/>
        <v>53.960966196808805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35.890604774376094</v>
      </c>
      <c r="C24" s="18">
        <f t="shared" si="8"/>
        <v>34.441173414608798</v>
      </c>
      <c r="D24" s="18">
        <f t="shared" si="8"/>
        <v>33.926215213292416</v>
      </c>
      <c r="E24" s="18">
        <f t="shared" si="8"/>
        <v>34.221090597534669</v>
      </c>
      <c r="F24" s="18">
        <f t="shared" si="8"/>
        <v>35.024346167361074</v>
      </c>
      <c r="G24" s="351"/>
      <c r="H24" s="40">
        <f t="shared" si="9"/>
        <v>9.1267400031281287</v>
      </c>
      <c r="I24" s="40">
        <f t="shared" si="10"/>
        <v>49.657073358670765</v>
      </c>
      <c r="J24" s="40">
        <f t="shared" si="11"/>
        <v>58.783813361798885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23.90047864174117</v>
      </c>
      <c r="C25" s="18">
        <f t="shared" si="8"/>
        <v>22.620094898347954</v>
      </c>
      <c r="D25" s="18">
        <f t="shared" si="8"/>
        <v>22.841163548376834</v>
      </c>
      <c r="E25" s="18">
        <f t="shared" si="8"/>
        <v>22.677367199159843</v>
      </c>
      <c r="F25" s="18">
        <f t="shared" si="8"/>
        <v>22.194334287100713</v>
      </c>
      <c r="G25" s="351"/>
      <c r="H25" s="40">
        <f t="shared" si="9"/>
        <v>2.7118276572348132</v>
      </c>
      <c r="I25" s="40">
        <f t="shared" si="10"/>
        <v>54.07863542717697</v>
      </c>
      <c r="J25" s="40">
        <f t="shared" si="11"/>
        <v>56.790463084411783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5.7052499761219346</v>
      </c>
      <c r="I27" s="43">
        <f>IF(D14&gt;0,(I14/D14)*100,0)</f>
        <v>49.100738033988037</v>
      </c>
      <c r="J27" s="43">
        <f t="shared" si="11"/>
        <v>54.805988010109971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Buckinghamshire Thames Valley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5.5034204065074199</v>
      </c>
      <c r="C34" s="18">
        <f t="shared" si="12"/>
        <v>-12.966954022988798</v>
      </c>
      <c r="D34" s="18">
        <f t="shared" si="12"/>
        <v>0.85603923297405959</v>
      </c>
      <c r="E34" s="18">
        <f t="shared" si="12"/>
        <v>0.6060979510726261</v>
      </c>
      <c r="F34" s="18">
        <f t="shared" ref="F34:F39" si="13">IF(F$5-D$5 &lt;&gt; 0,(EXP(LN(F7/D7)/(F$5-D$5))-1)*100,0)</f>
        <v>0.68934281311592294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5.2231088027799633</v>
      </c>
      <c r="C35" s="18">
        <f t="shared" si="12"/>
        <v>-1.099566226167481</v>
      </c>
      <c r="D35" s="18">
        <f t="shared" si="12"/>
        <v>-1.124561121123413</v>
      </c>
      <c r="E35" s="18">
        <f t="shared" si="12"/>
        <v>-1.1878011344013784</v>
      </c>
      <c r="F35" s="18">
        <f t="shared" si="13"/>
        <v>-1.1667256254593639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8.1314363633472553</v>
      </c>
      <c r="C36" s="18">
        <f t="shared" si="12"/>
        <v>3.1492984666175561</v>
      </c>
      <c r="D36" s="18">
        <f t="shared" si="12"/>
        <v>1.3773493744661414</v>
      </c>
      <c r="E36" s="18">
        <f t="shared" si="12"/>
        <v>0.81244883250704003</v>
      </c>
      <c r="F36" s="18">
        <f t="shared" si="13"/>
        <v>1.0003983918825732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2.1678477628951587</v>
      </c>
      <c r="C37" s="18">
        <f t="shared" si="12"/>
        <v>-2.0499722082527039</v>
      </c>
      <c r="D37" s="18">
        <f>IF(E$5-D$5 &lt;&gt; 0,(EXP(LN(E10/D10)/(E$5-D$5))-1)*100,0)</f>
        <v>0.46397071164809844</v>
      </c>
      <c r="E37" s="18">
        <f t="shared" si="12"/>
        <v>0.35163012414907158</v>
      </c>
      <c r="F37" s="18">
        <f t="shared" si="13"/>
        <v>0.38906302179286811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1.0480956123328555</v>
      </c>
      <c r="C38" s="18">
        <f t="shared" si="12"/>
        <v>-3.556847207417424</v>
      </c>
      <c r="D38" s="18">
        <f t="shared" si="12"/>
        <v>0.64843596679331483</v>
      </c>
      <c r="E38" s="18">
        <f t="shared" si="12"/>
        <v>0.55174292399060576</v>
      </c>
      <c r="F38" s="18">
        <f t="shared" si="13"/>
        <v>0.58396361239387851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0.69914852917780657</v>
      </c>
      <c r="C39" s="18">
        <f t="shared" si="12"/>
        <v>-1.1361026473335589</v>
      </c>
      <c r="D39" s="18">
        <f t="shared" si="12"/>
        <v>0.3298644847936183</v>
      </c>
      <c r="E39" s="18">
        <f t="shared" si="12"/>
        <v>0.10296307169519459</v>
      </c>
      <c r="F39" s="18">
        <f t="shared" si="13"/>
        <v>0.1785398020302198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2.0948516243296744</v>
      </c>
      <c r="C41" s="18">
        <f>IF(D$5-C$5 &lt;&gt; 0,(EXP(LN(D14/C14)/(D$5-C$5))-1)*100,0)</f>
        <v>-2.0929588196584858</v>
      </c>
      <c r="D41" s="18">
        <f>IF(E$5-D$5 &lt;&gt; 0,(EXP(LN(E14/D14)/(E$5-D$5))-1)*100,0)</f>
        <v>0.47438206144148065</v>
      </c>
      <c r="E41" s="18">
        <f>IF(F$5-E$5 &lt;&gt; 0,(EXP(LN(F14/E14)/(F$5-E$5))-1)*100,0)</f>
        <v>0.31872037196465364</v>
      </c>
      <c r="F41" s="18">
        <f>IF(F$5-D$5 &lt;&gt; 0,(EXP(LN(F14/D14)/(F$5-D$5))-1)*100,0)</f>
        <v>0.37058078759095725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1.0740000000000069</v>
      </c>
      <c r="C45" s="27">
        <f>D7-C7</f>
        <v>-0.72200000000001729</v>
      </c>
      <c r="D45" s="27">
        <f>E7-D7</f>
        <v>0.21100000000000918</v>
      </c>
      <c r="E45" s="27">
        <f>F7-E7</f>
        <v>0.31499999999999773</v>
      </c>
      <c r="F45" s="27">
        <f>F7-D7</f>
        <v>0.52600000000000691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3.6530000000000022</v>
      </c>
      <c r="C46" s="27">
        <f>D8-C8</f>
        <v>-0.21799999999996444</v>
      </c>
      <c r="D46" s="27">
        <f t="shared" si="14"/>
        <v>-1.0780000000000385</v>
      </c>
      <c r="E46" s="27">
        <f t="shared" si="14"/>
        <v>-2.0870000000000246</v>
      </c>
      <c r="F46" s="27">
        <f t="shared" ref="F46:F52" si="15">F8-D8</f>
        <v>-3.1650000000000631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6.1819999999999382</v>
      </c>
      <c r="C47" s="27">
        <f t="shared" ref="C47:C50" si="16">D9-C9</f>
        <v>0.72500000000002984</v>
      </c>
      <c r="D47" s="27">
        <f t="shared" si="14"/>
        <v>1.680999999999905</v>
      </c>
      <c r="E47" s="27">
        <f t="shared" si="14"/>
        <v>2.1430000000000575</v>
      </c>
      <c r="F47" s="27">
        <f t="shared" si="15"/>
        <v>3.8239999999999625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6.2120000000000033</v>
      </c>
      <c r="C48" s="27">
        <f t="shared" si="16"/>
        <v>-1.5489999999999071</v>
      </c>
      <c r="D48" s="27">
        <f t="shared" si="14"/>
        <v>1.7329999999998051</v>
      </c>
      <c r="E48" s="27">
        <f t="shared" si="14"/>
        <v>2.706000000000131</v>
      </c>
      <c r="F48" s="27">
        <f t="shared" si="15"/>
        <v>4.4389999999999361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4.062000000000026</v>
      </c>
      <c r="C49" s="27">
        <f t="shared" si="16"/>
        <v>-3.5370000000000346</v>
      </c>
      <c r="D49" s="27">
        <f t="shared" si="14"/>
        <v>3.1499999999999062</v>
      </c>
      <c r="E49" s="27">
        <f t="shared" si="14"/>
        <v>5.6030000000001223</v>
      </c>
      <c r="F49" s="27">
        <f t="shared" si="15"/>
        <v>8.7530000000000285</v>
      </c>
    </row>
    <row r="50" spans="1:6" x14ac:dyDescent="0.2">
      <c r="A50" t="str">
        <f>$A$12</f>
        <v>Non-marketed services</v>
      </c>
      <c r="B50" s="27">
        <f t="shared" si="14"/>
        <v>1.7950000000000514</v>
      </c>
      <c r="C50" s="27">
        <f t="shared" si="16"/>
        <v>-0.74200000000001864</v>
      </c>
      <c r="D50" s="27">
        <f t="shared" si="14"/>
        <v>1.0720000000000169</v>
      </c>
      <c r="E50" s="27">
        <f t="shared" si="14"/>
        <v>0.67899999999993099</v>
      </c>
      <c r="F50" s="27">
        <f t="shared" si="15"/>
        <v>1.7509999999999479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22.978000000000009</v>
      </c>
      <c r="C52" s="29">
        <f>D14-C14</f>
        <v>-6.0429999999999495</v>
      </c>
      <c r="D52" s="29">
        <f t="shared" si="14"/>
        <v>6.7689999999996644</v>
      </c>
      <c r="E52" s="29">
        <f t="shared" si="14"/>
        <v>9.3590000000002078</v>
      </c>
      <c r="F52" s="29">
        <f t="shared" si="15"/>
        <v>16.127999999999872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Buckinghamshire Thames Valley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2.2589999999999977</v>
      </c>
      <c r="C5" s="11">
        <v>2.8650000000000073</v>
      </c>
      <c r="D5" s="11">
        <v>2.2850000000000028</v>
      </c>
      <c r="E5" s="11">
        <v>2.3649999999999993</v>
      </c>
      <c r="F5" s="11">
        <v>2.427</v>
      </c>
      <c r="G5" s="10"/>
    </row>
    <row r="6" spans="1:7" x14ac:dyDescent="0.2">
      <c r="A6" s="10" t="str">
        <f>name!B5</f>
        <v>Mining and quarrying</v>
      </c>
      <c r="B6" s="11">
        <v>4.1999999999999996E-2</v>
      </c>
      <c r="C6" s="11">
        <v>0.13899999999999982</v>
      </c>
      <c r="D6" s="11">
        <v>9.7000000000000003E-2</v>
      </c>
      <c r="E6" s="11">
        <v>8.5999999999999882E-2</v>
      </c>
      <c r="F6" s="11">
        <v>7.7000000000000068E-2</v>
      </c>
    </row>
    <row r="7" spans="1:7" x14ac:dyDescent="0.2">
      <c r="A7" s="10" t="str">
        <f>name!B6</f>
        <v>Food drink and tobacco</v>
      </c>
      <c r="B7" s="11">
        <v>1.3479999999999983</v>
      </c>
      <c r="C7" s="11">
        <v>2.3050000000000006</v>
      </c>
      <c r="D7" s="11">
        <v>2.2940000000000085</v>
      </c>
      <c r="E7" s="11">
        <v>2.5579999999999976</v>
      </c>
      <c r="F7" s="11">
        <v>2.8809999999999922</v>
      </c>
      <c r="G7" s="11"/>
    </row>
    <row r="8" spans="1:7" x14ac:dyDescent="0.2">
      <c r="A8" s="10" t="str">
        <f>name!B7</f>
        <v>Engineering</v>
      </c>
      <c r="B8" s="11">
        <v>3.3339999999999899</v>
      </c>
      <c r="C8" s="11">
        <v>4.4190000000000067</v>
      </c>
      <c r="D8" s="11">
        <v>4.2290000000000054</v>
      </c>
      <c r="E8" s="11">
        <v>3.9799999999999986</v>
      </c>
      <c r="F8" s="11">
        <v>3.0249999999999937</v>
      </c>
      <c r="G8" s="11"/>
    </row>
    <row r="9" spans="1:7" x14ac:dyDescent="0.2">
      <c r="A9" s="10" t="str">
        <f>name!B8</f>
        <v>Rest of manufacturing</v>
      </c>
      <c r="B9" s="11">
        <v>11.491000000000012</v>
      </c>
      <c r="C9" s="11">
        <v>13.101999999999997</v>
      </c>
      <c r="D9" s="11">
        <v>13.085000000000026</v>
      </c>
      <c r="E9" s="11">
        <v>11.992000000000003</v>
      </c>
      <c r="F9" s="11">
        <v>10.536999999999992</v>
      </c>
      <c r="G9" s="11"/>
    </row>
    <row r="10" spans="1:7" x14ac:dyDescent="0.2">
      <c r="A10" s="10" t="str">
        <f>name!B9</f>
        <v>Electricity and gas</v>
      </c>
      <c r="B10" s="11">
        <v>0.15999999999999975</v>
      </c>
      <c r="C10" s="11">
        <v>0.28500000000000031</v>
      </c>
      <c r="D10" s="11">
        <v>0.36499999999999921</v>
      </c>
      <c r="E10" s="11">
        <v>0.35299999999999954</v>
      </c>
      <c r="F10" s="11">
        <v>0.35600000000000059</v>
      </c>
      <c r="G10" s="11"/>
    </row>
    <row r="11" spans="1:7" x14ac:dyDescent="0.2">
      <c r="A11" s="10" t="str">
        <f>name!B10</f>
        <v>Water and sewerage</v>
      </c>
      <c r="B11" s="11">
        <v>2.0330000000000026</v>
      </c>
      <c r="C11" s="11">
        <v>2.2789999999999995</v>
      </c>
      <c r="D11" s="11">
        <v>2.0989999999999878</v>
      </c>
      <c r="E11" s="11">
        <v>2.2530000000000006</v>
      </c>
      <c r="F11" s="11">
        <v>2.5119999999999956</v>
      </c>
      <c r="G11" s="11"/>
    </row>
    <row r="12" spans="1:7" x14ac:dyDescent="0.2">
      <c r="A12" s="10" t="str">
        <f>name!B11</f>
        <v>Construction</v>
      </c>
      <c r="B12" s="11">
        <v>16.83900000000007</v>
      </c>
      <c r="C12" s="11">
        <v>23.021000000000008</v>
      </c>
      <c r="D12" s="11">
        <v>23.746000000000038</v>
      </c>
      <c r="E12" s="11">
        <v>25.426999999999943</v>
      </c>
      <c r="F12" s="11">
        <v>27.57</v>
      </c>
      <c r="G12" s="11"/>
    </row>
    <row r="13" spans="1:7" x14ac:dyDescent="0.2">
      <c r="A13" s="10" t="str">
        <f>name!B12</f>
        <v>Wholesale and retail trade</v>
      </c>
      <c r="B13" s="11">
        <v>46.06299999999996</v>
      </c>
      <c r="C13" s="11">
        <v>48.839999999999975</v>
      </c>
      <c r="D13" s="11">
        <v>49.728000000000073</v>
      </c>
      <c r="E13" s="11">
        <v>50.431999999999881</v>
      </c>
      <c r="F13" s="11">
        <v>51.214000000000013</v>
      </c>
      <c r="G13" s="11"/>
    </row>
    <row r="14" spans="1:7" x14ac:dyDescent="0.2">
      <c r="A14" s="10" t="str">
        <f>name!B13</f>
        <v>Transport and storage</v>
      </c>
      <c r="B14" s="11">
        <v>7.8600000000000074</v>
      </c>
      <c r="C14" s="11">
        <v>8.744999999999969</v>
      </c>
      <c r="D14" s="11">
        <v>7.4419999999999966</v>
      </c>
      <c r="E14" s="11">
        <v>7.7299999999999969</v>
      </c>
      <c r="F14" s="11">
        <v>7.7620000000000022</v>
      </c>
      <c r="G14" s="11"/>
    </row>
    <row r="15" spans="1:7" x14ac:dyDescent="0.2">
      <c r="A15" s="10" t="str">
        <f>name!B14</f>
        <v>Accommodation and food</v>
      </c>
      <c r="B15" s="11">
        <v>15.427000000000008</v>
      </c>
      <c r="C15" s="11">
        <v>17.977000000000039</v>
      </c>
      <c r="D15" s="11">
        <v>16.843000000000007</v>
      </c>
      <c r="E15" s="11">
        <v>17.584</v>
      </c>
      <c r="F15" s="11">
        <v>19.475999999999999</v>
      </c>
      <c r="G15" s="11"/>
    </row>
    <row r="16" spans="1:7" x14ac:dyDescent="0.2">
      <c r="A16" s="10" t="str">
        <f>name!B15</f>
        <v>Media</v>
      </c>
      <c r="B16" s="11">
        <v>5.3079999999999918</v>
      </c>
      <c r="C16" s="11">
        <v>3.8290000000000095</v>
      </c>
      <c r="D16" s="11">
        <v>4.3249999999999966</v>
      </c>
      <c r="E16" s="11">
        <v>4.1440000000000001</v>
      </c>
      <c r="F16" s="11">
        <v>4.0310000000000041</v>
      </c>
      <c r="G16" s="11"/>
    </row>
    <row r="17" spans="1:7" x14ac:dyDescent="0.2">
      <c r="A17" s="10" t="str">
        <f>name!B16</f>
        <v>Information technology</v>
      </c>
      <c r="B17" s="11">
        <v>12.797000000000002</v>
      </c>
      <c r="C17" s="11">
        <v>12.528000000000008</v>
      </c>
      <c r="D17" s="11">
        <v>12.670000000000019</v>
      </c>
      <c r="E17" s="11">
        <v>13.308000000000002</v>
      </c>
      <c r="F17" s="11">
        <v>14.039999999999997</v>
      </c>
      <c r="G17" s="11"/>
    </row>
    <row r="18" spans="1:7" x14ac:dyDescent="0.2">
      <c r="A18" s="10" t="str">
        <f>name!B17</f>
        <v>Finance and insurance</v>
      </c>
      <c r="B18" s="11">
        <v>5.2270000000000083</v>
      </c>
      <c r="C18" s="11">
        <v>5.4490000000000052</v>
      </c>
      <c r="D18" s="11">
        <v>5.488999999999999</v>
      </c>
      <c r="E18" s="11">
        <v>5.2799999999999958</v>
      </c>
      <c r="F18" s="11">
        <v>4.748999999999997</v>
      </c>
      <c r="G18" s="11"/>
    </row>
    <row r="19" spans="1:7" x14ac:dyDescent="0.2">
      <c r="A19" s="10" t="str">
        <f>name!B18</f>
        <v>Real estate</v>
      </c>
      <c r="B19" s="11">
        <v>5.5620000000000003</v>
      </c>
      <c r="C19" s="11">
        <v>4.589000000000004</v>
      </c>
      <c r="D19" s="11">
        <v>5.5819999999999848</v>
      </c>
      <c r="E19" s="11">
        <v>5.575999999999997</v>
      </c>
      <c r="F19" s="11">
        <v>6.2720000000000002</v>
      </c>
      <c r="G19" s="11"/>
    </row>
    <row r="20" spans="1:7" x14ac:dyDescent="0.2">
      <c r="A20" s="10" t="str">
        <f>name!B19</f>
        <v>Professional services</v>
      </c>
      <c r="B20" s="11">
        <v>26.351999999999954</v>
      </c>
      <c r="C20" s="11">
        <v>28.09999999999993</v>
      </c>
      <c r="D20" s="11">
        <v>26.083999999999978</v>
      </c>
      <c r="E20" s="11">
        <v>27.438999999999968</v>
      </c>
      <c r="F20" s="11">
        <v>29.371999999999979</v>
      </c>
      <c r="G20" s="11"/>
    </row>
    <row r="21" spans="1:7" x14ac:dyDescent="0.2">
      <c r="A21" s="10" t="str">
        <f>name!B20</f>
        <v>Support services</v>
      </c>
      <c r="B21" s="11">
        <v>21.942000000000004</v>
      </c>
      <c r="C21" s="11">
        <v>28.434000000000029</v>
      </c>
      <c r="D21" s="11">
        <v>25.593000000000011</v>
      </c>
      <c r="E21" s="11">
        <v>27.166999999999906</v>
      </c>
      <c r="F21" s="11">
        <v>29.666000000000022</v>
      </c>
      <c r="G21" s="11"/>
    </row>
    <row r="22" spans="1:7" x14ac:dyDescent="0.2">
      <c r="A22" s="10" t="str">
        <f>name!B21</f>
        <v>Public admin. and defence</v>
      </c>
      <c r="B22" s="11">
        <v>8.7390000000000132</v>
      </c>
      <c r="C22" s="11">
        <v>8.2150000000000087</v>
      </c>
      <c r="D22" s="11">
        <v>8.304000000000002</v>
      </c>
      <c r="E22" s="11">
        <v>8.56899999999996</v>
      </c>
      <c r="F22" s="11">
        <v>8.4110000000000067</v>
      </c>
      <c r="G22" s="11"/>
    </row>
    <row r="23" spans="1:7" x14ac:dyDescent="0.2">
      <c r="A23" s="10" t="str">
        <f>name!B22</f>
        <v>Education</v>
      </c>
      <c r="B23" s="11">
        <v>26.116999999999976</v>
      </c>
      <c r="C23" s="11">
        <v>26.001999999999988</v>
      </c>
      <c r="D23" s="11">
        <v>25.321000000000026</v>
      </c>
      <c r="E23" s="11">
        <v>25.191000000000045</v>
      </c>
      <c r="F23" s="11">
        <v>25.66400000000003</v>
      </c>
      <c r="G23" s="11"/>
    </row>
    <row r="24" spans="1:7" x14ac:dyDescent="0.2">
      <c r="A24" s="10" t="str">
        <f>name!B23</f>
        <v>Health and social work</v>
      </c>
      <c r="B24" s="11">
        <v>28.660000000000025</v>
      </c>
      <c r="C24" s="11">
        <v>31.094000000000072</v>
      </c>
      <c r="D24" s="11">
        <v>30.944000000000024</v>
      </c>
      <c r="E24" s="11">
        <v>31.881000000000061</v>
      </c>
      <c r="F24" s="11">
        <v>32.244999999999962</v>
      </c>
      <c r="G24" s="11"/>
    </row>
    <row r="25" spans="1:7" x14ac:dyDescent="0.2">
      <c r="A25" s="10" t="str">
        <f>name!B24</f>
        <v>Arts and entertainment</v>
      </c>
      <c r="B25" s="11">
        <v>7.9770000000000154</v>
      </c>
      <c r="C25" s="11">
        <v>7.1249999999999991</v>
      </c>
      <c r="D25" s="11">
        <v>7.0779999999999861</v>
      </c>
      <c r="E25" s="11">
        <v>7.4319999999999986</v>
      </c>
      <c r="F25" s="11">
        <v>7.9050000000000038</v>
      </c>
      <c r="G25" s="11"/>
    </row>
    <row r="26" spans="1:7" x14ac:dyDescent="0.2">
      <c r="A26" s="10" t="str">
        <f>name!B25</f>
        <v>Other services</v>
      </c>
      <c r="B26" s="11">
        <v>10.214999999999998</v>
      </c>
      <c r="C26" s="11">
        <v>9.3880000000000159</v>
      </c>
      <c r="D26" s="11">
        <v>9.0839999999999925</v>
      </c>
      <c r="E26" s="11">
        <v>8.7089999999999996</v>
      </c>
      <c r="F26" s="11">
        <v>8.6229999999999993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265.75200000000001</v>
      </c>
      <c r="C28" s="11">
        <f t="shared" ref="C28:F28" si="0">SUM(C5:C26)</f>
        <v>288.73000000000008</v>
      </c>
      <c r="D28" s="11">
        <f t="shared" si="0"/>
        <v>282.68700000000018</v>
      </c>
      <c r="E28" s="11">
        <f t="shared" si="0"/>
        <v>289.45599999999979</v>
      </c>
      <c r="F28" s="11">
        <f t="shared" si="0"/>
        <v>298.815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0.85004063939311747</v>
      </c>
      <c r="C32" s="18">
        <f t="shared" ref="C32:E32" si="1">C5/C$28*100</f>
        <v>0.99227652131749622</v>
      </c>
      <c r="D32" s="18">
        <f t="shared" si="1"/>
        <v>0.80831449624496399</v>
      </c>
      <c r="E32" s="18">
        <f t="shared" si="1"/>
        <v>0.81704991432203899</v>
      </c>
      <c r="F32" s="18">
        <f>F5/F$28*100</f>
        <v>0.81220822247879132</v>
      </c>
    </row>
    <row r="33" spans="1:6" x14ac:dyDescent="0.2">
      <c r="A33" t="str">
        <f>$A$6</f>
        <v>Mining and quarrying</v>
      </c>
      <c r="B33" s="18">
        <f t="shared" ref="B33:F53" si="2">B6/B$28*100</f>
        <v>1.5804208434931813E-2</v>
      </c>
      <c r="C33" s="18">
        <f t="shared" si="2"/>
        <v>4.8141862639836448E-2</v>
      </c>
      <c r="D33" s="18">
        <f t="shared" si="2"/>
        <v>3.431356942484088E-2</v>
      </c>
      <c r="E33" s="18">
        <f t="shared" si="2"/>
        <v>2.9710905975346837E-2</v>
      </c>
      <c r="F33" s="18">
        <f t="shared" si="2"/>
        <v>2.5768452052273169E-2</v>
      </c>
    </row>
    <row r="34" spans="1:6" x14ac:dyDescent="0.2">
      <c r="A34" t="str">
        <f>$A$7</f>
        <v>Food drink and tobacco</v>
      </c>
      <c r="B34" s="18">
        <f t="shared" si="2"/>
        <v>0.50723983262590622</v>
      </c>
      <c r="C34" s="18">
        <f t="shared" si="2"/>
        <v>0.79832369341599418</v>
      </c>
      <c r="D34" s="18">
        <f t="shared" si="2"/>
        <v>0.81149822949056982</v>
      </c>
      <c r="E34" s="18">
        <f t="shared" si="2"/>
        <v>0.88372671494113075</v>
      </c>
      <c r="F34" s="18">
        <f t="shared" si="2"/>
        <v>0.9641416930207628</v>
      </c>
    </row>
    <row r="35" spans="1:6" x14ac:dyDescent="0.2">
      <c r="A35" t="str">
        <f>$A$8</f>
        <v>Engineering</v>
      </c>
      <c r="B35" s="18">
        <f t="shared" si="2"/>
        <v>1.2545531171919646</v>
      </c>
      <c r="C35" s="18">
        <f t="shared" si="2"/>
        <v>1.5304956187441574</v>
      </c>
      <c r="D35" s="18">
        <f t="shared" si="2"/>
        <v>1.4960008772953841</v>
      </c>
      <c r="E35" s="18">
        <f t="shared" si="2"/>
        <v>1.3749930904869831</v>
      </c>
      <c r="F35" s="18">
        <f t="shared" si="2"/>
        <v>1.0123320449107287</v>
      </c>
    </row>
    <row r="36" spans="1:6" x14ac:dyDescent="0.2">
      <c r="A36" t="str">
        <f>$A$9</f>
        <v>Rest of manufacturing</v>
      </c>
      <c r="B36" s="18">
        <f t="shared" si="2"/>
        <v>4.3239561696619448</v>
      </c>
      <c r="C36" s="18">
        <f t="shared" si="2"/>
        <v>4.5378034842240131</v>
      </c>
      <c r="D36" s="18">
        <f t="shared" si="2"/>
        <v>4.6287943909695235</v>
      </c>
      <c r="E36" s="18">
        <f t="shared" si="2"/>
        <v>4.1429440053065099</v>
      </c>
      <c r="F36" s="18">
        <f t="shared" si="2"/>
        <v>3.5262620685039217</v>
      </c>
    </row>
    <row r="37" spans="1:6" x14ac:dyDescent="0.2">
      <c r="A37" t="str">
        <f>$A$10</f>
        <v>Electricity and gas</v>
      </c>
      <c r="B37" s="18">
        <f t="shared" si="2"/>
        <v>6.0206508323549679E-2</v>
      </c>
      <c r="C37" s="18">
        <f t="shared" si="2"/>
        <v>9.870813562844187E-2</v>
      </c>
      <c r="D37" s="18">
        <f t="shared" si="2"/>
        <v>0.12911807051615357</v>
      </c>
      <c r="E37" s="18">
        <f t="shared" si="2"/>
        <v>0.12195290475927249</v>
      </c>
      <c r="F37" s="18">
        <f t="shared" si="2"/>
        <v>0.11913725883908124</v>
      </c>
    </row>
    <row r="38" spans="1:6" x14ac:dyDescent="0.2">
      <c r="A38" t="str">
        <f>$A$11</f>
        <v>Water and sewerage</v>
      </c>
      <c r="B38" s="18">
        <f t="shared" si="2"/>
        <v>0.76499894638610533</v>
      </c>
      <c r="C38" s="18">
        <f t="shared" si="2"/>
        <v>0.78931874069199559</v>
      </c>
      <c r="D38" s="18">
        <f t="shared" si="2"/>
        <v>0.74251734250248025</v>
      </c>
      <c r="E38" s="18">
        <f t="shared" si="2"/>
        <v>0.77835664142391325</v>
      </c>
      <c r="F38" s="18">
        <f t="shared" si="2"/>
        <v>0.84065391630272768</v>
      </c>
    </row>
    <row r="39" spans="1:6" x14ac:dyDescent="0.2">
      <c r="A39" t="str">
        <f>$A$12</f>
        <v>Construction</v>
      </c>
      <c r="B39" s="18">
        <f t="shared" si="2"/>
        <v>6.3363587103766177</v>
      </c>
      <c r="C39" s="18">
        <f t="shared" si="2"/>
        <v>7.9731929484293289</v>
      </c>
      <c r="D39" s="18">
        <f t="shared" si="2"/>
        <v>8.4001032944564216</v>
      </c>
      <c r="E39" s="18">
        <f t="shared" si="2"/>
        <v>8.7844093748272485</v>
      </c>
      <c r="F39" s="18">
        <f t="shared" si="2"/>
        <v>9.2264444555996175</v>
      </c>
    </row>
    <row r="40" spans="1:6" x14ac:dyDescent="0.2">
      <c r="A40" t="str">
        <f>$A$13</f>
        <v>Wholesale and retail trade</v>
      </c>
      <c r="B40" s="18">
        <f t="shared" si="2"/>
        <v>17.333077455672942</v>
      </c>
      <c r="C40" s="18">
        <f t="shared" si="2"/>
        <v>16.915457347695064</v>
      </c>
      <c r="D40" s="18">
        <f t="shared" si="2"/>
        <v>17.591187426376184</v>
      </c>
      <c r="E40" s="18">
        <f t="shared" si="2"/>
        <v>17.42302802498477</v>
      </c>
      <c r="F40" s="18">
        <f t="shared" si="2"/>
        <v>17.13903251175477</v>
      </c>
    </row>
    <row r="41" spans="1:6" x14ac:dyDescent="0.2">
      <c r="A41" t="str">
        <f>$A$14</f>
        <v>Transport and storage</v>
      </c>
      <c r="B41" s="18">
        <f t="shared" si="2"/>
        <v>2.9576447213943853</v>
      </c>
      <c r="C41" s="18">
        <f t="shared" si="2"/>
        <v>3.0287812142832289</v>
      </c>
      <c r="D41" s="18">
        <f t="shared" si="2"/>
        <v>2.6325936459759354</v>
      </c>
      <c r="E41" s="18">
        <f t="shared" si="2"/>
        <v>2.6705267812724571</v>
      </c>
      <c r="F41" s="18">
        <f t="shared" si="2"/>
        <v>2.5975938289577174</v>
      </c>
    </row>
    <row r="42" spans="1:6" x14ac:dyDescent="0.2">
      <c r="A42" t="str">
        <f>$A$15</f>
        <v>Accommodation and food</v>
      </c>
      <c r="B42" s="18">
        <f t="shared" si="2"/>
        <v>5.8050362744212682</v>
      </c>
      <c r="C42" s="18">
        <f t="shared" si="2"/>
        <v>6.2262321199736892</v>
      </c>
      <c r="D42" s="18">
        <f t="shared" si="2"/>
        <v>5.9581798950783007</v>
      </c>
      <c r="E42" s="18">
        <f t="shared" si="2"/>
        <v>6.074843845005808</v>
      </c>
      <c r="F42" s="18">
        <f t="shared" si="2"/>
        <v>6.5177450931178145</v>
      </c>
    </row>
    <row r="43" spans="1:6" x14ac:dyDescent="0.2">
      <c r="A43" t="str">
        <f>$A$16</f>
        <v>Media</v>
      </c>
      <c r="B43" s="18">
        <f t="shared" si="2"/>
        <v>1.9973509136337608</v>
      </c>
      <c r="C43" s="18">
        <f t="shared" si="2"/>
        <v>1.3261524607765069</v>
      </c>
      <c r="D43" s="18">
        <f t="shared" si="2"/>
        <v>1.5299606985818215</v>
      </c>
      <c r="E43" s="18">
        <f t="shared" si="2"/>
        <v>1.4316510972306682</v>
      </c>
      <c r="F43" s="18">
        <f t="shared" si="2"/>
        <v>1.3489951976975734</v>
      </c>
    </row>
    <row r="44" spans="1:6" x14ac:dyDescent="0.2">
      <c r="A44" t="str">
        <f>$A$17</f>
        <v>Information technology</v>
      </c>
      <c r="B44" s="18">
        <f t="shared" si="2"/>
        <v>4.8153917938529158</v>
      </c>
      <c r="C44" s="18">
        <f t="shared" si="2"/>
        <v>4.3390018356249795</v>
      </c>
      <c r="D44" s="18">
        <f t="shared" si="2"/>
        <v>4.4819889135333471</v>
      </c>
      <c r="E44" s="18">
        <f t="shared" si="2"/>
        <v>4.5975899618594918</v>
      </c>
      <c r="F44" s="18">
        <f t="shared" si="2"/>
        <v>4.698559309271622</v>
      </c>
    </row>
    <row r="45" spans="1:6" x14ac:dyDescent="0.2">
      <c r="A45" t="str">
        <f>$A$18</f>
        <v>Finance and insurance</v>
      </c>
      <c r="B45" s="18">
        <f t="shared" si="2"/>
        <v>1.9668713687949697</v>
      </c>
      <c r="C45" s="18">
        <f t="shared" si="2"/>
        <v>1.8872302843487005</v>
      </c>
      <c r="D45" s="18">
        <f t="shared" si="2"/>
        <v>1.9417235316799131</v>
      </c>
      <c r="E45" s="18">
        <f t="shared" si="2"/>
        <v>1.8241114366259465</v>
      </c>
      <c r="F45" s="18">
        <f t="shared" si="2"/>
        <v>1.5892776467044816</v>
      </c>
    </row>
    <row r="46" spans="1:6" x14ac:dyDescent="0.2">
      <c r="A46" t="str">
        <f>$A$19</f>
        <v>Real estate</v>
      </c>
      <c r="B46" s="18">
        <f t="shared" si="2"/>
        <v>2.0929287455973991</v>
      </c>
      <c r="C46" s="18">
        <f t="shared" si="2"/>
        <v>1.5893741557856829</v>
      </c>
      <c r="D46" s="18">
        <f t="shared" si="2"/>
        <v>1.9746221085511471</v>
      </c>
      <c r="E46" s="18">
        <f t="shared" si="2"/>
        <v>1.9263722292852801</v>
      </c>
      <c r="F46" s="18">
        <f t="shared" si="2"/>
        <v>2.0989575489851582</v>
      </c>
    </row>
    <row r="47" spans="1:6" x14ac:dyDescent="0.2">
      <c r="A47" s="10" t="str">
        <f>$A$20</f>
        <v>Professional services</v>
      </c>
      <c r="B47" s="18">
        <f t="shared" si="2"/>
        <v>9.9160119208886304</v>
      </c>
      <c r="C47" s="18">
        <f t="shared" si="2"/>
        <v>9.7322758286287954</v>
      </c>
      <c r="D47" s="18">
        <f t="shared" si="2"/>
        <v>9.2271664420365855</v>
      </c>
      <c r="E47" s="18">
        <f t="shared" si="2"/>
        <v>9.4795063843900245</v>
      </c>
      <c r="F47" s="18">
        <f t="shared" si="2"/>
        <v>9.8294931646670936</v>
      </c>
    </row>
    <row r="48" spans="1:6" x14ac:dyDescent="0.2">
      <c r="A48" s="10" t="str">
        <f>$A$21</f>
        <v>Support services</v>
      </c>
      <c r="B48" s="18">
        <f t="shared" si="2"/>
        <v>8.2565700352208093</v>
      </c>
      <c r="C48" s="18">
        <f t="shared" si="2"/>
        <v>9.8479548366986531</v>
      </c>
      <c r="D48" s="18">
        <f t="shared" si="2"/>
        <v>9.0534761060819893</v>
      </c>
      <c r="E48" s="18">
        <f t="shared" si="2"/>
        <v>9.3855370073516973</v>
      </c>
      <c r="F48" s="18">
        <f t="shared" si="2"/>
        <v>9.927881799775788</v>
      </c>
    </row>
    <row r="49" spans="1:9" x14ac:dyDescent="0.2">
      <c r="A49" s="10" t="str">
        <f>$A$22</f>
        <v>Public admin. and defence</v>
      </c>
      <c r="B49" s="18">
        <f t="shared" si="2"/>
        <v>3.2884042264968891</v>
      </c>
      <c r="C49" s="18">
        <f t="shared" si="2"/>
        <v>2.8452187164478948</v>
      </c>
      <c r="D49" s="18">
        <f t="shared" si="2"/>
        <v>2.9375245412771003</v>
      </c>
      <c r="E49" s="18">
        <f t="shared" si="2"/>
        <v>2.9603808523575141</v>
      </c>
      <c r="F49" s="18">
        <f t="shared" si="2"/>
        <v>2.8147850676840207</v>
      </c>
    </row>
    <row r="50" spans="1:9" x14ac:dyDescent="0.2">
      <c r="A50" s="10" t="str">
        <f>$A$23</f>
        <v>Education</v>
      </c>
      <c r="B50" s="18">
        <f t="shared" si="2"/>
        <v>9.827583611788425</v>
      </c>
      <c r="C50" s="18">
        <f t="shared" si="2"/>
        <v>9.0056454126692689</v>
      </c>
      <c r="D50" s="18">
        <f t="shared" si="2"/>
        <v>8.9572566124370816</v>
      </c>
      <c r="E50" s="18">
        <f t="shared" si="2"/>
        <v>8.7028771212205189</v>
      </c>
      <c r="F50" s="18">
        <f t="shared" si="2"/>
        <v>8.5885916035005039</v>
      </c>
    </row>
    <row r="51" spans="1:9" x14ac:dyDescent="0.2">
      <c r="A51" s="10" t="str">
        <f>$A$24</f>
        <v>Health and social work</v>
      </c>
      <c r="B51" s="18">
        <f t="shared" si="2"/>
        <v>10.784490803455862</v>
      </c>
      <c r="C51" s="18">
        <f t="shared" si="2"/>
        <v>10.769230769230791</v>
      </c>
      <c r="D51" s="18">
        <f t="shared" si="2"/>
        <v>10.946382394662651</v>
      </c>
      <c r="E51" s="18">
        <f t="shared" si="2"/>
        <v>11.01410922558181</v>
      </c>
      <c r="F51" s="18">
        <f t="shared" si="2"/>
        <v>10.79095761591619</v>
      </c>
    </row>
    <row r="52" spans="1:9" x14ac:dyDescent="0.2">
      <c r="A52" s="10" t="str">
        <f>$A$25</f>
        <v>Arts and entertainment</v>
      </c>
      <c r="B52" s="18">
        <f t="shared" si="2"/>
        <v>3.001670730605984</v>
      </c>
      <c r="C52" s="18">
        <f t="shared" si="2"/>
        <v>2.4677033907110442</v>
      </c>
      <c r="D52" s="18">
        <f t="shared" si="2"/>
        <v>2.5038293235981781</v>
      </c>
      <c r="E52" s="18">
        <f t="shared" si="2"/>
        <v>2.5675750373113719</v>
      </c>
      <c r="F52" s="18">
        <f t="shared" si="2"/>
        <v>2.6454495256262249</v>
      </c>
    </row>
    <row r="53" spans="1:9" x14ac:dyDescent="0.2">
      <c r="A53" s="10" t="str">
        <f>$A$26</f>
        <v>Other services</v>
      </c>
      <c r="B53" s="18">
        <f t="shared" si="2"/>
        <v>3.8438092657816303</v>
      </c>
      <c r="C53" s="18">
        <f t="shared" si="2"/>
        <v>3.2514806220344314</v>
      </c>
      <c r="D53" s="18">
        <f t="shared" si="2"/>
        <v>3.2134480892294262</v>
      </c>
      <c r="E53" s="18">
        <f t="shared" si="2"/>
        <v>3.0087474434801855</v>
      </c>
      <c r="F53" s="18">
        <f t="shared" si="2"/>
        <v>2.885731974633134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Buckinghamshire Thames Valley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6.1211869470334079</v>
      </c>
      <c r="C63" s="18">
        <f>IF(AND(D$3-C$3 &lt;&gt; 0,C5&lt;&gt;0,D5&lt;&gt;0),(EXP(LN(D5/C5)/(D$3-C$3))-1)*100,0)</f>
        <v>-20.244328097731344</v>
      </c>
      <c r="D63" s="18">
        <f t="shared" ref="B63:E78" si="3">IF(AND(E$3-D$3 &lt;&gt; 0,D5&lt;&gt;0,E5&lt;&gt;0),(EXP(LN(E5/D5)/(E$3-D$3))-1)*100,0)</f>
        <v>0.69061376583221534</v>
      </c>
      <c r="E63" s="18">
        <f t="shared" si="3"/>
        <v>0.25911416999693238</v>
      </c>
      <c r="F63" s="18">
        <f>IF(AND(F$3-D$3 &lt;&gt; 0,D5&lt;&gt;0,F5&lt;&gt;0),(EXP(LN(F5/D5)/(F$3-D$3))-1)*100,0)</f>
        <v>0.40274151535348857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34.878080731462482</v>
      </c>
      <c r="C64" s="18">
        <f t="shared" ref="C64:C78" si="4">IF(AND(D$3-C$3 &lt;&gt; 0,C6&lt;&gt;0,D6&lt;&gt;0),(EXP(LN(D6/C6)/(D$3-C$3))-1)*100,0)</f>
        <v>-30.215827338129408</v>
      </c>
      <c r="D64" s="18">
        <f t="shared" si="3"/>
        <v>-2.3785299216278477</v>
      </c>
      <c r="E64" s="18">
        <f t="shared" si="3"/>
        <v>-1.0993314417074074</v>
      </c>
      <c r="F64" s="18">
        <f t="shared" ref="F64:F84" si="5">IF(AND(F$3-D$3 &lt;&gt; 0,D6&lt;&gt;0,F6&lt;&gt;0),(EXP(LN(F6/D6)/(F$3-D$3))-1)*100,0)</f>
        <v>-1.5275826350509725</v>
      </c>
    </row>
    <row r="65" spans="1:6" x14ac:dyDescent="0.2">
      <c r="A65" t="str">
        <f>$A$7</f>
        <v>Food drink and tobacco</v>
      </c>
      <c r="B65" s="18">
        <f t="shared" si="3"/>
        <v>14.352393543095809</v>
      </c>
      <c r="C65" s="18">
        <f t="shared" si="4"/>
        <v>-0.47722342733154122</v>
      </c>
      <c r="D65" s="18">
        <f t="shared" si="3"/>
        <v>2.2024778801146283</v>
      </c>
      <c r="E65" s="18">
        <f t="shared" si="3"/>
        <v>1.1962156390047829</v>
      </c>
      <c r="F65" s="18">
        <f t="shared" si="5"/>
        <v>1.5305307157514436</v>
      </c>
    </row>
    <row r="66" spans="1:6" x14ac:dyDescent="0.2">
      <c r="A66" t="str">
        <f>$A$8</f>
        <v>Engineering</v>
      </c>
      <c r="B66" s="18">
        <f t="shared" si="3"/>
        <v>7.297499596464796</v>
      </c>
      <c r="C66" s="18">
        <f t="shared" si="4"/>
        <v>-4.2996152975786632</v>
      </c>
      <c r="D66" s="18">
        <f t="shared" si="3"/>
        <v>-1.2063394571348751</v>
      </c>
      <c r="E66" s="18">
        <f t="shared" si="3"/>
        <v>-2.706409522243014</v>
      </c>
      <c r="F66" s="18">
        <f t="shared" si="5"/>
        <v>-2.2089341617426483</v>
      </c>
    </row>
    <row r="67" spans="1:6" x14ac:dyDescent="0.2">
      <c r="A67" t="str">
        <f>$A$9</f>
        <v>Rest of manufacturing</v>
      </c>
      <c r="B67" s="18">
        <f t="shared" si="3"/>
        <v>3.3344048730631792</v>
      </c>
      <c r="C67" s="18">
        <f t="shared" si="4"/>
        <v>-0.12975118302527289</v>
      </c>
      <c r="D67" s="18">
        <f t="shared" si="3"/>
        <v>-1.7294065872079045</v>
      </c>
      <c r="E67" s="18">
        <f t="shared" si="3"/>
        <v>-1.2851395243133279</v>
      </c>
      <c r="F67" s="18">
        <f t="shared" si="5"/>
        <v>-1.4334512610392647</v>
      </c>
    </row>
    <row r="68" spans="1:6" x14ac:dyDescent="0.2">
      <c r="A68" t="str">
        <f>$A$10</f>
        <v>Electricity and gas</v>
      </c>
      <c r="B68" s="18">
        <f t="shared" si="3"/>
        <v>15.52639445182713</v>
      </c>
      <c r="C68" s="18">
        <f t="shared" si="4"/>
        <v>28.070175438596067</v>
      </c>
      <c r="D68" s="18">
        <f t="shared" si="3"/>
        <v>-0.66635586996530716</v>
      </c>
      <c r="E68" s="18">
        <f t="shared" si="3"/>
        <v>8.4662557715597941E-2</v>
      </c>
      <c r="F68" s="18">
        <f t="shared" si="5"/>
        <v>-0.1663057100783627</v>
      </c>
    </row>
    <row r="69" spans="1:6" x14ac:dyDescent="0.2">
      <c r="A69" t="str">
        <f>$A$11</f>
        <v>Water and sewerage</v>
      </c>
      <c r="B69" s="18">
        <f t="shared" si="3"/>
        <v>2.8967686874308063</v>
      </c>
      <c r="C69" s="18">
        <f t="shared" si="4"/>
        <v>-7.8982009653361889</v>
      </c>
      <c r="D69" s="18">
        <f t="shared" si="3"/>
        <v>1.4261056417671947</v>
      </c>
      <c r="E69" s="18">
        <f t="shared" si="3"/>
        <v>1.0941079299704448</v>
      </c>
      <c r="F69" s="18">
        <f t="shared" si="5"/>
        <v>1.2046529104664527</v>
      </c>
    </row>
    <row r="70" spans="1:6" x14ac:dyDescent="0.2">
      <c r="A70" t="str">
        <f>$A$12</f>
        <v>Construction</v>
      </c>
      <c r="B70" s="18">
        <f t="shared" si="3"/>
        <v>8.1314363633472553</v>
      </c>
      <c r="C70" s="18">
        <f t="shared" si="4"/>
        <v>3.1492984666175561</v>
      </c>
      <c r="D70" s="18">
        <f t="shared" si="3"/>
        <v>1.3773493744661414</v>
      </c>
      <c r="E70" s="18">
        <f t="shared" si="3"/>
        <v>0.81244883250704003</v>
      </c>
      <c r="F70" s="18">
        <f t="shared" si="5"/>
        <v>1.0003983918825732</v>
      </c>
    </row>
    <row r="71" spans="1:6" x14ac:dyDescent="0.2">
      <c r="A71" t="str">
        <f>$A$13</f>
        <v>Wholesale and retail trade</v>
      </c>
      <c r="B71" s="18">
        <f t="shared" si="3"/>
        <v>1.4742520708056706</v>
      </c>
      <c r="C71" s="18">
        <f t="shared" si="4"/>
        <v>1.8181818181820297</v>
      </c>
      <c r="D71" s="18">
        <f t="shared" si="3"/>
        <v>0.28155040055635183</v>
      </c>
      <c r="E71" s="18">
        <f t="shared" si="3"/>
        <v>0.15398882053734297</v>
      </c>
      <c r="F71" s="18">
        <f t="shared" si="5"/>
        <v>0.19649130781935753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2.7032807588094787</v>
      </c>
      <c r="C72" s="18">
        <f t="shared" si="4"/>
        <v>-14.89994282447087</v>
      </c>
      <c r="D72" s="18">
        <f t="shared" si="3"/>
        <v>0.76227529114469839</v>
      </c>
      <c r="E72" s="18">
        <f t="shared" si="3"/>
        <v>4.1320237933262227E-2</v>
      </c>
      <c r="F72" s="18">
        <f t="shared" si="5"/>
        <v>0.28106359866733044</v>
      </c>
    </row>
    <row r="73" spans="1:6" x14ac:dyDescent="0.2">
      <c r="A73" t="str">
        <f>$A$15</f>
        <v>Accommodation and food</v>
      </c>
      <c r="B73" s="18">
        <f t="shared" si="6"/>
        <v>3.8984179674244057</v>
      </c>
      <c r="C73" s="18">
        <f>IF(AND(D$3-C$3 &lt;&gt; 0,C15&lt;&gt;0,D15&lt;&gt;0),(EXP(LN(D15/C15)/(D$3-C$3))-1)*100,0)</f>
        <v>-6.3080602992714567</v>
      </c>
      <c r="D73" s="18">
        <f t="shared" si="3"/>
        <v>0.86480315112817951</v>
      </c>
      <c r="E73" s="18">
        <f t="shared" si="3"/>
        <v>1.0271749996767943</v>
      </c>
      <c r="F73" s="18">
        <f t="shared" si="5"/>
        <v>0.97302202806466287</v>
      </c>
    </row>
    <row r="74" spans="1:6" x14ac:dyDescent="0.2">
      <c r="A74" t="str">
        <f>$A$16</f>
        <v>Media</v>
      </c>
      <c r="B74" s="18">
        <f t="shared" si="6"/>
        <v>-7.8408176355789339</v>
      </c>
      <c r="C74" s="18">
        <f>IF(AND(D$3-C$3 &lt;&gt; 0,C16&lt;&gt;0,D16&lt;&gt;0),(EXP(LN(D16/C16)/(D$3-C$3))-1)*100,0)</f>
        <v>12.953773831287174</v>
      </c>
      <c r="D74" s="18">
        <f t="shared" si="3"/>
        <v>-0.851367870215336</v>
      </c>
      <c r="E74" s="18">
        <f t="shared" si="3"/>
        <v>-0.27608838130163127</v>
      </c>
      <c r="F74" s="18">
        <f t="shared" si="5"/>
        <v>-0.46821813360751197</v>
      </c>
    </row>
    <row r="75" spans="1:6" x14ac:dyDescent="0.2">
      <c r="A75" t="str">
        <f>$A$17</f>
        <v>Information technology</v>
      </c>
      <c r="B75" s="18">
        <f t="shared" si="6"/>
        <v>-0.5297078042559078</v>
      </c>
      <c r="C75" s="18">
        <f t="shared" si="4"/>
        <v>1.1334610472542472</v>
      </c>
      <c r="D75" s="18">
        <f t="shared" si="3"/>
        <v>0.98741031777744848</v>
      </c>
      <c r="E75" s="18">
        <f t="shared" si="3"/>
        <v>0.53688650214518407</v>
      </c>
      <c r="F75" s="18">
        <f t="shared" si="5"/>
        <v>0.68683734436914001</v>
      </c>
    </row>
    <row r="76" spans="1:6" x14ac:dyDescent="0.2">
      <c r="A76" t="str">
        <f>$A$18</f>
        <v>Finance and insurance</v>
      </c>
      <c r="B76" s="18">
        <f t="shared" si="6"/>
        <v>1.045290533633314</v>
      </c>
      <c r="C76" s="18">
        <f t="shared" si="4"/>
        <v>0.73407964764165001</v>
      </c>
      <c r="D76" s="18">
        <f t="shared" si="3"/>
        <v>-0.77339363852831911</v>
      </c>
      <c r="E76" s="18">
        <f t="shared" si="3"/>
        <v>-1.0543229198083703</v>
      </c>
      <c r="F76" s="18">
        <f t="shared" si="5"/>
        <v>-0.9607683112007992</v>
      </c>
    </row>
    <row r="77" spans="1:6" x14ac:dyDescent="0.2">
      <c r="A77" t="str">
        <f>$A$19</f>
        <v>Real estate</v>
      </c>
      <c r="B77" s="18">
        <f t="shared" si="6"/>
        <v>-4.6936651767195414</v>
      </c>
      <c r="C77" s="18">
        <f t="shared" si="4"/>
        <v>21.638701242100232</v>
      </c>
      <c r="D77" s="18">
        <f t="shared" si="3"/>
        <v>-2.1506920048408595E-2</v>
      </c>
      <c r="E77" s="18">
        <f t="shared" si="3"/>
        <v>1.1831809552685701</v>
      </c>
      <c r="F77" s="18">
        <f t="shared" si="5"/>
        <v>0.78001403508447531</v>
      </c>
    </row>
    <row r="78" spans="1:6" x14ac:dyDescent="0.2">
      <c r="A78" t="str">
        <f>$A$20</f>
        <v>Professional services</v>
      </c>
      <c r="B78" s="18">
        <f t="shared" si="6"/>
        <v>1.618594660867223</v>
      </c>
      <c r="C78" s="18">
        <f t="shared" si="4"/>
        <v>-7.1743772241991355</v>
      </c>
      <c r="D78" s="18">
        <f t="shared" si="3"/>
        <v>1.0180120319267516</v>
      </c>
      <c r="E78" s="18">
        <f t="shared" si="3"/>
        <v>0.68308727624279975</v>
      </c>
      <c r="F78" s="18">
        <f t="shared" si="5"/>
        <v>0.79460529691985915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6.6941080430300781</v>
      </c>
      <c r="C79" s="18">
        <f t="shared" ref="C79:C84" si="8">IF(AND(D$3-C$3 &lt;&gt; 0,C21&lt;&gt;0,D21&lt;&gt;0),(EXP(LN(D21/C21)/(D$3-C$3))-1)*100,0)</f>
        <v>-9.9915594007175095</v>
      </c>
      <c r="D79" s="18">
        <f t="shared" ref="D79:D84" si="9">IF(AND(E$3-D$3 &lt;&gt; 0,D21&lt;&gt;0,E21&lt;&gt;0),(EXP(LN(E21/D21)/(E$3-D$3))-1)*100,0)</f>
        <v>1.2008353187932919</v>
      </c>
      <c r="E79" s="18">
        <f t="shared" ref="E79:E84" si="10">IF(AND(F$3-E$3 &lt;&gt; 0,E21&lt;&gt;0,F21&lt;&gt;0),(EXP(LN(F21/E21)/(F$3-E$3))-1)*100,0)</f>
        <v>0.88386933440807169</v>
      </c>
      <c r="F79" s="18">
        <f t="shared" si="5"/>
        <v>0.98941420281561943</v>
      </c>
    </row>
    <row r="80" spans="1:6" x14ac:dyDescent="0.2">
      <c r="A80" s="10" t="str">
        <f>$A$22</f>
        <v>Public admin. and defence</v>
      </c>
      <c r="B80" s="18">
        <f t="shared" si="7"/>
        <v>-1.5339634421766113</v>
      </c>
      <c r="C80" s="18">
        <f t="shared" si="8"/>
        <v>1.0833840535604766</v>
      </c>
      <c r="D80" s="18">
        <f t="shared" si="9"/>
        <v>0.63025204782767297</v>
      </c>
      <c r="E80" s="18">
        <f t="shared" si="10"/>
        <v>-0.18593359599138326</v>
      </c>
      <c r="F80" s="18">
        <f t="shared" si="5"/>
        <v>8.5390080300173921E-2</v>
      </c>
    </row>
    <row r="81" spans="1:6" x14ac:dyDescent="0.2">
      <c r="A81" s="10" t="str">
        <f>$A$23</f>
        <v>Education</v>
      </c>
      <c r="B81" s="18">
        <f t="shared" si="7"/>
        <v>-0.11026379361439576</v>
      </c>
      <c r="C81" s="18">
        <f t="shared" si="8"/>
        <v>-2.6190293054379032</v>
      </c>
      <c r="D81" s="18">
        <f t="shared" si="9"/>
        <v>-0.10289309066702224</v>
      </c>
      <c r="E81" s="18">
        <f t="shared" si="10"/>
        <v>0.18619757094340272</v>
      </c>
      <c r="F81" s="18">
        <f t="shared" si="5"/>
        <v>8.974118143840748E-2</v>
      </c>
    </row>
    <row r="82" spans="1:6" x14ac:dyDescent="0.2">
      <c r="A82" s="10" t="str">
        <f>$A$24</f>
        <v>Health and social work</v>
      </c>
      <c r="B82" s="18">
        <f t="shared" si="7"/>
        <v>2.058716438657493</v>
      </c>
      <c r="C82" s="18">
        <f t="shared" si="8"/>
        <v>-0.48240818164291266</v>
      </c>
      <c r="D82" s="18">
        <f t="shared" si="9"/>
        <v>0.59840536984749892</v>
      </c>
      <c r="E82" s="18">
        <f t="shared" si="10"/>
        <v>0.11359218113966563</v>
      </c>
      <c r="F82" s="18">
        <f t="shared" si="5"/>
        <v>0.27493641344380482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-2.7843198088868593</v>
      </c>
      <c r="C83" s="18">
        <f t="shared" si="8"/>
        <v>-0.65964912280720434</v>
      </c>
      <c r="D83" s="18">
        <f t="shared" si="9"/>
        <v>0.98085151491318356</v>
      </c>
      <c r="E83" s="18">
        <f t="shared" si="10"/>
        <v>0.61891208633297889</v>
      </c>
      <c r="F83" s="18">
        <f t="shared" si="5"/>
        <v>0.73941419052372392</v>
      </c>
    </row>
    <row r="84" spans="1:6" x14ac:dyDescent="0.2">
      <c r="A84" s="10" t="str">
        <f>$A$26</f>
        <v>Other services</v>
      </c>
      <c r="B84" s="18">
        <f t="shared" si="7"/>
        <v>-2.0885059748288359</v>
      </c>
      <c r="C84" s="18">
        <f t="shared" si="8"/>
        <v>-3.2381763953986287</v>
      </c>
      <c r="D84" s="18">
        <f t="shared" si="9"/>
        <v>-0.83960844469117557</v>
      </c>
      <c r="E84" s="18">
        <f t="shared" si="10"/>
        <v>-9.9189991577919301E-2</v>
      </c>
      <c r="F84" s="18">
        <f t="shared" si="5"/>
        <v>-0.34660840325559938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2.0948516243296744</v>
      </c>
      <c r="C86" s="18">
        <f>IF(AND(D$3-C$3 &lt;&gt; 0,C28&lt;&gt;0,D28&lt;&gt;0),(EXP(LN(D28/C28)/(D$3-C$3))-1)*100,0)</f>
        <v>-2.0929588196584636</v>
      </c>
      <c r="D86" s="18">
        <f>IF(AND(E$3-D$3 &lt;&gt; 0,D28&lt;&gt;0,E28&lt;&gt;0),(EXP(LN(E28/D28)/(E$3-D$3))-1)*100,0)</f>
        <v>0.47438206144145845</v>
      </c>
      <c r="E86" s="18">
        <f>IF(AND(F$3-E$3 &lt;&gt; 0,E28&lt;&gt;0,F28&lt;&gt;0),(EXP(LN(F28/E28)/(F$3-E$3))-1)*100,0)</f>
        <v>0.31872037196465364</v>
      </c>
      <c r="F86" s="18">
        <f>IF(AND(F$3-D$3 &lt;&gt; 0,D28&lt;&gt;0,F28&lt;&gt;0),(EXP(LN(F28/D28)/(F$3-D$3))-1)*100,0)</f>
        <v>0.37058078759095725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0.60600000000000964</v>
      </c>
      <c r="C90" s="27">
        <f>D5-C5</f>
        <v>-0.58000000000000451</v>
      </c>
      <c r="D90" s="27">
        <f t="shared" si="11"/>
        <v>7.9999999999996518E-2</v>
      </c>
      <c r="E90" s="27">
        <f t="shared" si="11"/>
        <v>6.2000000000000721E-2</v>
      </c>
      <c r="F90" s="27">
        <f>F5-D5</f>
        <v>0.14199999999999724</v>
      </c>
    </row>
    <row r="91" spans="1:6" x14ac:dyDescent="0.2">
      <c r="A91" t="str">
        <f>$A$6</f>
        <v>Mining and quarrying</v>
      </c>
      <c r="B91" s="27">
        <f t="shared" si="11"/>
        <v>9.6999999999999822E-2</v>
      </c>
      <c r="C91" s="27">
        <f t="shared" ref="C91:C105" si="12">D6-C6</f>
        <v>-4.1999999999999815E-2</v>
      </c>
      <c r="D91" s="27">
        <f t="shared" si="11"/>
        <v>-1.1000000000000121E-2</v>
      </c>
      <c r="E91" s="27">
        <f t="shared" si="11"/>
        <v>-8.9999999999998137E-3</v>
      </c>
      <c r="F91" s="27">
        <f t="shared" ref="F91:F111" si="13">F6-D6</f>
        <v>-1.9999999999999934E-2</v>
      </c>
    </row>
    <row r="92" spans="1:6" x14ac:dyDescent="0.2">
      <c r="A92" t="str">
        <f>$A$7</f>
        <v>Food drink and tobacco</v>
      </c>
      <c r="B92" s="27">
        <f t="shared" si="11"/>
        <v>0.95700000000000229</v>
      </c>
      <c r="C92" s="27">
        <f t="shared" si="12"/>
        <v>-1.0999999999992127E-2</v>
      </c>
      <c r="D92" s="27">
        <f t="shared" si="11"/>
        <v>0.26399999999998913</v>
      </c>
      <c r="E92" s="27">
        <f t="shared" si="11"/>
        <v>0.32299999999999462</v>
      </c>
      <c r="F92" s="27">
        <f t="shared" si="13"/>
        <v>0.58699999999998376</v>
      </c>
    </row>
    <row r="93" spans="1:6" x14ac:dyDescent="0.2">
      <c r="A93" t="str">
        <f>$A$8</f>
        <v>Engineering</v>
      </c>
      <c r="B93" s="27">
        <f t="shared" si="11"/>
        <v>1.0850000000000168</v>
      </c>
      <c r="C93" s="27">
        <f t="shared" si="12"/>
        <v>-0.19000000000000128</v>
      </c>
      <c r="D93" s="27">
        <f t="shared" si="11"/>
        <v>-0.24900000000000677</v>
      </c>
      <c r="E93" s="27">
        <f t="shared" si="11"/>
        <v>-0.95500000000000496</v>
      </c>
      <c r="F93" s="27">
        <f t="shared" si="13"/>
        <v>-1.2040000000000117</v>
      </c>
    </row>
    <row r="94" spans="1:6" x14ac:dyDescent="0.2">
      <c r="A94" t="str">
        <f>$A$9</f>
        <v>Rest of manufacturing</v>
      </c>
      <c r="B94" s="27">
        <f t="shared" si="11"/>
        <v>1.6109999999999847</v>
      </c>
      <c r="C94" s="27">
        <f t="shared" si="12"/>
        <v>-1.6999999999971038E-2</v>
      </c>
      <c r="D94" s="27">
        <f t="shared" si="11"/>
        <v>-1.0930000000000231</v>
      </c>
      <c r="E94" s="27">
        <f t="shared" si="11"/>
        <v>-1.4550000000000107</v>
      </c>
      <c r="F94" s="27">
        <f t="shared" si="13"/>
        <v>-2.5480000000000338</v>
      </c>
    </row>
    <row r="95" spans="1:6" x14ac:dyDescent="0.2">
      <c r="A95" t="str">
        <f>$A$10</f>
        <v>Electricity and gas</v>
      </c>
      <c r="B95" s="27">
        <f t="shared" si="11"/>
        <v>0.12500000000000056</v>
      </c>
      <c r="C95" s="27">
        <f t="shared" si="12"/>
        <v>7.9999999999998905E-2</v>
      </c>
      <c r="D95" s="27">
        <f t="shared" si="11"/>
        <v>-1.1999999999999678E-2</v>
      </c>
      <c r="E95" s="27">
        <f t="shared" si="11"/>
        <v>3.0000000000010574E-3</v>
      </c>
      <c r="F95" s="27">
        <f t="shared" si="13"/>
        <v>-8.9999999999986202E-3</v>
      </c>
    </row>
    <row r="96" spans="1:6" x14ac:dyDescent="0.2">
      <c r="A96" t="str">
        <f>$A$11</f>
        <v>Water and sewerage</v>
      </c>
      <c r="B96" s="27">
        <f t="shared" si="11"/>
        <v>0.24599999999999689</v>
      </c>
      <c r="C96" s="27">
        <f t="shared" si="12"/>
        <v>-0.18000000000001171</v>
      </c>
      <c r="D96" s="27">
        <f t="shared" si="11"/>
        <v>0.15400000000001279</v>
      </c>
      <c r="E96" s="27">
        <f t="shared" si="11"/>
        <v>0.25899999999999501</v>
      </c>
      <c r="F96" s="27">
        <f t="shared" si="13"/>
        <v>0.41300000000000781</v>
      </c>
    </row>
    <row r="97" spans="1:6" x14ac:dyDescent="0.2">
      <c r="A97" t="str">
        <f>$A$12</f>
        <v>Construction</v>
      </c>
      <c r="B97" s="27">
        <f t="shared" si="11"/>
        <v>6.1819999999999382</v>
      </c>
      <c r="C97" s="27">
        <f t="shared" si="12"/>
        <v>0.72500000000002984</v>
      </c>
      <c r="D97" s="27">
        <f t="shared" si="11"/>
        <v>1.680999999999905</v>
      </c>
      <c r="E97" s="27">
        <f t="shared" si="11"/>
        <v>2.1430000000000575</v>
      </c>
      <c r="F97" s="27">
        <f t="shared" si="13"/>
        <v>3.8239999999999625</v>
      </c>
    </row>
    <row r="98" spans="1:6" x14ac:dyDescent="0.2">
      <c r="A98" t="str">
        <f>$A$13</f>
        <v>Wholesale and retail trade</v>
      </c>
      <c r="B98" s="27">
        <f t="shared" si="11"/>
        <v>2.7770000000000152</v>
      </c>
      <c r="C98" s="27">
        <f t="shared" si="12"/>
        <v>0.8880000000000976</v>
      </c>
      <c r="D98" s="27">
        <f t="shared" si="11"/>
        <v>0.70399999999980878</v>
      </c>
      <c r="E98" s="27">
        <f t="shared" si="11"/>
        <v>0.78200000000013148</v>
      </c>
      <c r="F98" s="27">
        <f t="shared" si="13"/>
        <v>1.4859999999999403</v>
      </c>
    </row>
    <row r="99" spans="1:6" x14ac:dyDescent="0.2">
      <c r="A99" t="str">
        <f>$A$14</f>
        <v>Transport and storage</v>
      </c>
      <c r="B99" s="27">
        <f t="shared" si="11"/>
        <v>0.8849999999999616</v>
      </c>
      <c r="C99" s="27">
        <f t="shared" si="12"/>
        <v>-1.3029999999999724</v>
      </c>
      <c r="D99" s="27">
        <f t="shared" si="11"/>
        <v>0.28800000000000026</v>
      </c>
      <c r="E99" s="27">
        <f t="shared" si="11"/>
        <v>3.2000000000005357E-2</v>
      </c>
      <c r="F99" s="27">
        <f t="shared" si="13"/>
        <v>0.32000000000000561</v>
      </c>
    </row>
    <row r="100" spans="1:6" x14ac:dyDescent="0.2">
      <c r="A100" t="str">
        <f>$A$15</f>
        <v>Accommodation and food</v>
      </c>
      <c r="B100" s="27">
        <f t="shared" si="11"/>
        <v>2.5500000000000309</v>
      </c>
      <c r="C100" s="27">
        <f t="shared" si="12"/>
        <v>-1.1340000000000323</v>
      </c>
      <c r="D100" s="27">
        <f t="shared" si="11"/>
        <v>0.74099999999999255</v>
      </c>
      <c r="E100" s="27">
        <f t="shared" si="11"/>
        <v>1.8919999999999995</v>
      </c>
      <c r="F100" s="27">
        <f t="shared" si="13"/>
        <v>2.632999999999992</v>
      </c>
    </row>
    <row r="101" spans="1:6" x14ac:dyDescent="0.2">
      <c r="A101" t="str">
        <f>$A$16</f>
        <v>Media</v>
      </c>
      <c r="B101" s="27">
        <f t="shared" si="11"/>
        <v>-1.4789999999999823</v>
      </c>
      <c r="C101" s="27">
        <f t="shared" si="12"/>
        <v>0.49599999999998712</v>
      </c>
      <c r="D101" s="27">
        <f t="shared" si="11"/>
        <v>-0.1809999999999965</v>
      </c>
      <c r="E101" s="27">
        <f t="shared" si="11"/>
        <v>-0.11299999999999599</v>
      </c>
      <c r="F101" s="27">
        <f t="shared" si="13"/>
        <v>-0.29399999999999249</v>
      </c>
    </row>
    <row r="102" spans="1:6" x14ac:dyDescent="0.2">
      <c r="A102" t="str">
        <f>$A$17</f>
        <v>Information technology</v>
      </c>
      <c r="B102" s="27">
        <f t="shared" si="11"/>
        <v>-0.2689999999999948</v>
      </c>
      <c r="C102" s="27">
        <f t="shared" si="12"/>
        <v>0.14200000000001189</v>
      </c>
      <c r="D102" s="27">
        <f t="shared" si="11"/>
        <v>0.63799999999998214</v>
      </c>
      <c r="E102" s="27">
        <f t="shared" si="11"/>
        <v>0.73199999999999577</v>
      </c>
      <c r="F102" s="27">
        <f t="shared" si="13"/>
        <v>1.3699999999999779</v>
      </c>
    </row>
    <row r="103" spans="1:6" x14ac:dyDescent="0.2">
      <c r="A103" t="str">
        <f>$A$18</f>
        <v>Finance and insurance</v>
      </c>
      <c r="B103" s="27">
        <f t="shared" si="11"/>
        <v>0.22199999999999687</v>
      </c>
      <c r="C103" s="27">
        <f t="shared" si="12"/>
        <v>3.9999999999993818E-2</v>
      </c>
      <c r="D103" s="27">
        <f t="shared" si="11"/>
        <v>-0.20900000000000318</v>
      </c>
      <c r="E103" s="27">
        <f t="shared" si="11"/>
        <v>-0.53099999999999881</v>
      </c>
      <c r="F103" s="27">
        <f t="shared" si="13"/>
        <v>-0.74000000000000199</v>
      </c>
    </row>
    <row r="104" spans="1:6" x14ac:dyDescent="0.2">
      <c r="A104" t="str">
        <f>$A$19</f>
        <v>Real estate</v>
      </c>
      <c r="B104" s="27">
        <f t="shared" si="11"/>
        <v>-0.97299999999999631</v>
      </c>
      <c r="C104" s="27">
        <f t="shared" si="12"/>
        <v>0.99299999999998079</v>
      </c>
      <c r="D104" s="27">
        <f t="shared" si="11"/>
        <v>-5.9999999999877929E-3</v>
      </c>
      <c r="E104" s="27">
        <f t="shared" si="11"/>
        <v>0.69600000000000328</v>
      </c>
      <c r="F104" s="27">
        <f t="shared" si="13"/>
        <v>0.69000000000001549</v>
      </c>
    </row>
    <row r="105" spans="1:6" x14ac:dyDescent="0.2">
      <c r="A105" t="str">
        <f>$A$20</f>
        <v>Professional services</v>
      </c>
      <c r="B105" s="27">
        <f t="shared" si="11"/>
        <v>1.7479999999999762</v>
      </c>
      <c r="C105" s="27">
        <f t="shared" si="12"/>
        <v>-2.0159999999999521</v>
      </c>
      <c r="D105" s="27">
        <f t="shared" si="11"/>
        <v>1.3549999999999898</v>
      </c>
      <c r="E105" s="27">
        <f t="shared" si="11"/>
        <v>1.9330000000000105</v>
      </c>
      <c r="F105" s="27">
        <f t="shared" si="13"/>
        <v>3.2880000000000003</v>
      </c>
    </row>
    <row r="106" spans="1:6" x14ac:dyDescent="0.2">
      <c r="A106" s="10" t="str">
        <f>$A$21</f>
        <v>Support services</v>
      </c>
      <c r="B106" s="27">
        <f t="shared" ref="B106:B111" si="14">C21-B21</f>
        <v>6.4920000000000258</v>
      </c>
      <c r="C106" s="27">
        <f t="shared" ref="C106:C111" si="15">D21-C21</f>
        <v>-2.8410000000000188</v>
      </c>
      <c r="D106" s="27">
        <f t="shared" ref="D106:D111" si="16">E21-D21</f>
        <v>1.573999999999895</v>
      </c>
      <c r="E106" s="27">
        <f t="shared" ref="E106:E111" si="17">F21-E21</f>
        <v>2.499000000000116</v>
      </c>
      <c r="F106" s="27">
        <f t="shared" si="13"/>
        <v>4.0730000000000111</v>
      </c>
    </row>
    <row r="107" spans="1:6" x14ac:dyDescent="0.2">
      <c r="A107" s="10" t="str">
        <f>$A$22</f>
        <v>Public admin. and defence</v>
      </c>
      <c r="B107" s="27">
        <f t="shared" si="14"/>
        <v>-0.52400000000000446</v>
      </c>
      <c r="C107" s="27">
        <f t="shared" si="15"/>
        <v>8.8999999999993307E-2</v>
      </c>
      <c r="D107" s="27">
        <f t="shared" si="16"/>
        <v>0.26499999999995794</v>
      </c>
      <c r="E107" s="27">
        <f t="shared" si="17"/>
        <v>-0.15799999999995329</v>
      </c>
      <c r="F107" s="27">
        <f t="shared" si="13"/>
        <v>0.10700000000000465</v>
      </c>
    </row>
    <row r="108" spans="1:6" x14ac:dyDescent="0.2">
      <c r="A108" s="10" t="str">
        <f>$A$23</f>
        <v>Education</v>
      </c>
      <c r="B108" s="27">
        <f t="shared" si="14"/>
        <v>-0.11499999999998778</v>
      </c>
      <c r="C108" s="27">
        <f t="shared" si="15"/>
        <v>-0.68099999999996186</v>
      </c>
      <c r="D108" s="27">
        <f t="shared" si="16"/>
        <v>-0.12999999999998124</v>
      </c>
      <c r="E108" s="27">
        <f t="shared" si="17"/>
        <v>0.47299999999998477</v>
      </c>
      <c r="F108" s="27">
        <f t="shared" si="13"/>
        <v>0.34300000000000352</v>
      </c>
    </row>
    <row r="109" spans="1:6" x14ac:dyDescent="0.2">
      <c r="A109" s="10" t="str">
        <f>$A$24</f>
        <v>Health and social work</v>
      </c>
      <c r="B109" s="27">
        <f t="shared" si="14"/>
        <v>2.4340000000000472</v>
      </c>
      <c r="C109" s="27">
        <f t="shared" si="15"/>
        <v>-0.15000000000004832</v>
      </c>
      <c r="D109" s="27">
        <f t="shared" si="16"/>
        <v>0.93700000000003669</v>
      </c>
      <c r="E109" s="27">
        <f t="shared" si="17"/>
        <v>0.36399999999990129</v>
      </c>
      <c r="F109" s="27">
        <f t="shared" si="13"/>
        <v>1.300999999999938</v>
      </c>
    </row>
    <row r="110" spans="1:6" x14ac:dyDescent="0.2">
      <c r="A110" s="10" t="str">
        <f>$A$25</f>
        <v>Arts and entertainment</v>
      </c>
      <c r="B110" s="27">
        <f t="shared" si="14"/>
        <v>-0.8520000000000163</v>
      </c>
      <c r="C110" s="27">
        <f t="shared" si="15"/>
        <v>-4.7000000000013031E-2</v>
      </c>
      <c r="D110" s="27">
        <f t="shared" si="16"/>
        <v>0.35400000000001253</v>
      </c>
      <c r="E110" s="27">
        <f t="shared" si="17"/>
        <v>0.47300000000000519</v>
      </c>
      <c r="F110" s="27">
        <f t="shared" si="13"/>
        <v>0.82700000000001772</v>
      </c>
    </row>
    <row r="111" spans="1:6" x14ac:dyDescent="0.2">
      <c r="A111" s="10" t="str">
        <f>$A$26</f>
        <v>Other services</v>
      </c>
      <c r="B111" s="27">
        <f t="shared" si="14"/>
        <v>-0.82699999999998219</v>
      </c>
      <c r="C111" s="27">
        <f t="shared" si="15"/>
        <v>-0.30400000000002336</v>
      </c>
      <c r="D111" s="27">
        <f t="shared" si="16"/>
        <v>-0.37499999999999289</v>
      </c>
      <c r="E111" s="27">
        <f t="shared" si="17"/>
        <v>-8.6000000000000298E-2</v>
      </c>
      <c r="F111" s="27">
        <f t="shared" si="13"/>
        <v>-0.46099999999999319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22.978000000000065</v>
      </c>
      <c r="C113" s="29">
        <f>D28-C28</f>
        <v>-6.0429999999998927</v>
      </c>
      <c r="D113" s="29">
        <f>E28-D28</f>
        <v>6.7689999999996076</v>
      </c>
      <c r="E113" s="29">
        <f>F28-E28</f>
        <v>9.3590000000002078</v>
      </c>
      <c r="F113" s="29">
        <f>F28-D28</f>
        <v>16.127999999999815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Buckinghamshire Thames Valley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4.4939999999999998</v>
      </c>
      <c r="C7" s="31">
        <f>'Ind T1'!C7</f>
        <v>5.5680000000000067</v>
      </c>
      <c r="D7" s="31">
        <f>'Ind T1'!D7</f>
        <v>4.8459999999999894</v>
      </c>
      <c r="E7" s="31">
        <f>'Ind T1'!E7</f>
        <v>5.0569999999999986</v>
      </c>
      <c r="F7" s="31">
        <f>'Ind T1'!F7</f>
        <v>5.3719999999999963</v>
      </c>
      <c r="H7" s="31">
        <f>C7-B7</f>
        <v>1.0740000000000069</v>
      </c>
      <c r="I7" s="31">
        <f>D7-C7</f>
        <v>-0.72200000000001729</v>
      </c>
      <c r="J7" s="31">
        <f>E7-D7</f>
        <v>0.21100000000000918</v>
      </c>
      <c r="K7" s="31">
        <f>F7-E7</f>
        <v>0.31499999999999773</v>
      </c>
      <c r="L7" s="31">
        <f>F7-D7</f>
        <v>0.52600000000000691</v>
      </c>
    </row>
    <row r="8" spans="1:12" x14ac:dyDescent="0.2">
      <c r="A8" t="str">
        <f>'Ind T2'!A5</f>
        <v>Agriculture</v>
      </c>
      <c r="B8" s="32">
        <f>'Ind T2'!B5</f>
        <v>2.2589999999999977</v>
      </c>
      <c r="C8" s="32">
        <f>'Ind T2'!C5</f>
        <v>2.8650000000000073</v>
      </c>
      <c r="D8" s="32">
        <f>'Ind T2'!D5</f>
        <v>2.2850000000000028</v>
      </c>
      <c r="E8" s="32">
        <f>'Ind T2'!E5</f>
        <v>2.3649999999999993</v>
      </c>
      <c r="F8" s="32">
        <f>'Ind T2'!F5</f>
        <v>2.427</v>
      </c>
      <c r="H8" s="11">
        <f t="shared" ref="H8:H40" si="0">C8-B8</f>
        <v>0.60600000000000964</v>
      </c>
      <c r="I8" s="31">
        <f t="shared" ref="I8:I38" si="1">D8-C8</f>
        <v>-0.58000000000000451</v>
      </c>
      <c r="J8" s="11">
        <f t="shared" ref="J8:J38" si="2">E8-D8</f>
        <v>7.9999999999996518E-2</v>
      </c>
      <c r="K8" s="11">
        <f t="shared" ref="K8:K38" si="3">F8-E8</f>
        <v>6.2000000000000721E-2</v>
      </c>
      <c r="L8" s="31">
        <f t="shared" ref="L8:L40" si="4">F8-D8</f>
        <v>0.14199999999999724</v>
      </c>
    </row>
    <row r="9" spans="1:12" x14ac:dyDescent="0.2">
      <c r="A9" t="str">
        <f>'Ind T2'!A6</f>
        <v>Mining and quarrying</v>
      </c>
      <c r="B9" s="32">
        <f>'Ind T2'!B6</f>
        <v>4.1999999999999996E-2</v>
      </c>
      <c r="C9" s="32">
        <f>'Ind T2'!C6</f>
        <v>0.13899999999999982</v>
      </c>
      <c r="D9" s="32">
        <f>'Ind T2'!D6</f>
        <v>9.7000000000000003E-2</v>
      </c>
      <c r="E9" s="32">
        <f>'Ind T2'!E6</f>
        <v>8.5999999999999882E-2</v>
      </c>
      <c r="F9" s="32">
        <f>'Ind T2'!F6</f>
        <v>7.7000000000000068E-2</v>
      </c>
      <c r="H9" s="11">
        <f t="shared" si="0"/>
        <v>9.6999999999999822E-2</v>
      </c>
      <c r="I9" s="31">
        <f t="shared" si="1"/>
        <v>-4.1999999999999815E-2</v>
      </c>
      <c r="J9" s="11">
        <f t="shared" si="2"/>
        <v>-1.1000000000000121E-2</v>
      </c>
      <c r="K9" s="11">
        <f t="shared" si="3"/>
        <v>-8.9999999999998137E-3</v>
      </c>
      <c r="L9" s="31">
        <f t="shared" si="4"/>
        <v>-1.9999999999999934E-2</v>
      </c>
    </row>
    <row r="10" spans="1:12" x14ac:dyDescent="0.2">
      <c r="A10" t="str">
        <f>'Ind T2'!A10</f>
        <v>Electricity and gas</v>
      </c>
      <c r="B10" s="32">
        <f>'Ind T2'!B10</f>
        <v>0.15999999999999975</v>
      </c>
      <c r="C10" s="32">
        <f>'Ind T2'!C10</f>
        <v>0.28500000000000031</v>
      </c>
      <c r="D10" s="32">
        <f>'Ind T2'!D10</f>
        <v>0.36499999999999921</v>
      </c>
      <c r="E10" s="32">
        <f>'Ind T2'!E10</f>
        <v>0.35299999999999954</v>
      </c>
      <c r="F10" s="32">
        <f>'Ind T2'!F10</f>
        <v>0.35600000000000059</v>
      </c>
      <c r="H10" s="11">
        <f t="shared" si="0"/>
        <v>0.12500000000000056</v>
      </c>
      <c r="I10" s="31">
        <f t="shared" si="1"/>
        <v>7.9999999999998905E-2</v>
      </c>
      <c r="J10" s="11">
        <f t="shared" si="2"/>
        <v>-1.1999999999999678E-2</v>
      </c>
      <c r="K10" s="11">
        <f t="shared" si="3"/>
        <v>3.0000000000010574E-3</v>
      </c>
      <c r="L10" s="31">
        <f t="shared" si="4"/>
        <v>-8.9999999999986202E-3</v>
      </c>
    </row>
    <row r="11" spans="1:12" x14ac:dyDescent="0.2">
      <c r="A11" t="str">
        <f>'Ind T2'!A11</f>
        <v>Water and sewerage</v>
      </c>
      <c r="B11" s="32">
        <f>'Ind T2'!B11</f>
        <v>2.0330000000000026</v>
      </c>
      <c r="C11" s="32">
        <f>'Ind T2'!C11</f>
        <v>2.2789999999999995</v>
      </c>
      <c r="D11" s="32">
        <f>'Ind T2'!D11</f>
        <v>2.0989999999999878</v>
      </c>
      <c r="E11" s="32">
        <f>'Ind T2'!E11</f>
        <v>2.2530000000000006</v>
      </c>
      <c r="F11" s="32">
        <f>'Ind T2'!F11</f>
        <v>2.5119999999999956</v>
      </c>
      <c r="H11" s="11">
        <f t="shared" ref="H11" si="5">C11-B11</f>
        <v>0.24599999999999689</v>
      </c>
      <c r="I11" s="31">
        <f t="shared" ref="I11" si="6">D11-C11</f>
        <v>-0.18000000000001171</v>
      </c>
      <c r="J11" s="11">
        <f t="shared" ref="J11" si="7">E11-D11</f>
        <v>0.15400000000001279</v>
      </c>
      <c r="K11" s="11">
        <f t="shared" ref="K11" si="8">F11-E11</f>
        <v>0.25899999999999501</v>
      </c>
      <c r="L11" s="31">
        <f t="shared" si="4"/>
        <v>0.41300000000000781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16.173000000000002</v>
      </c>
      <c r="C13" s="31">
        <f>'Ind T1'!C8</f>
        <v>19.826000000000004</v>
      </c>
      <c r="D13" s="31">
        <f>'Ind T1'!D8</f>
        <v>19.60800000000004</v>
      </c>
      <c r="E13" s="31">
        <f>'Ind T1'!E8</f>
        <v>18.53</v>
      </c>
      <c r="F13" s="31">
        <f>'Ind T1'!F8</f>
        <v>16.442999999999977</v>
      </c>
      <c r="H13" s="31">
        <f t="shared" si="0"/>
        <v>3.6530000000000022</v>
      </c>
      <c r="I13" s="31">
        <f t="shared" si="1"/>
        <v>-0.21799999999996444</v>
      </c>
      <c r="J13" s="31">
        <f t="shared" si="2"/>
        <v>-1.0780000000000385</v>
      </c>
      <c r="K13" s="31">
        <f t="shared" si="3"/>
        <v>-2.0870000000000246</v>
      </c>
      <c r="L13" s="31">
        <f t="shared" si="4"/>
        <v>-3.1650000000000631</v>
      </c>
    </row>
    <row r="14" spans="1:12" x14ac:dyDescent="0.2">
      <c r="A14" t="str">
        <f>'Ind T2'!A7</f>
        <v>Food drink and tobacco</v>
      </c>
      <c r="B14" s="32">
        <f>'Ind T2'!B7</f>
        <v>1.3479999999999983</v>
      </c>
      <c r="C14" s="32">
        <f>'Ind T2'!C7</f>
        <v>2.3050000000000006</v>
      </c>
      <c r="D14" s="32">
        <f>'Ind T2'!D7</f>
        <v>2.2940000000000085</v>
      </c>
      <c r="E14" s="32">
        <f>'Ind T2'!E7</f>
        <v>2.5579999999999976</v>
      </c>
      <c r="F14" s="32">
        <f>'Ind T2'!F7</f>
        <v>2.8809999999999922</v>
      </c>
      <c r="H14" s="11">
        <f t="shared" si="0"/>
        <v>0.95700000000000229</v>
      </c>
      <c r="I14" s="31">
        <f t="shared" si="1"/>
        <v>-1.0999999999992127E-2</v>
      </c>
      <c r="J14" s="11">
        <f t="shared" si="2"/>
        <v>0.26399999999998913</v>
      </c>
      <c r="K14" s="11">
        <f t="shared" si="3"/>
        <v>0.32299999999999462</v>
      </c>
      <c r="L14" s="31">
        <f t="shared" si="4"/>
        <v>0.58699999999998376</v>
      </c>
    </row>
    <row r="15" spans="1:12" x14ac:dyDescent="0.2">
      <c r="A15" t="str">
        <f>'Ind T2'!A8</f>
        <v>Engineering</v>
      </c>
      <c r="B15" s="32">
        <f>'Ind T2'!B8</f>
        <v>3.3339999999999899</v>
      </c>
      <c r="C15" s="32">
        <f>'Ind T2'!C8</f>
        <v>4.4190000000000067</v>
      </c>
      <c r="D15" s="32">
        <f>'Ind T2'!D8</f>
        <v>4.2290000000000054</v>
      </c>
      <c r="E15" s="32">
        <f>'Ind T2'!E8</f>
        <v>3.9799999999999986</v>
      </c>
      <c r="F15" s="32">
        <f>'Ind T2'!F8</f>
        <v>3.0249999999999937</v>
      </c>
      <c r="H15" s="11">
        <f t="shared" si="0"/>
        <v>1.0850000000000168</v>
      </c>
      <c r="I15" s="31">
        <f t="shared" si="1"/>
        <v>-0.19000000000000128</v>
      </c>
      <c r="J15" s="11">
        <f t="shared" si="2"/>
        <v>-0.24900000000000677</v>
      </c>
      <c r="K15" s="11">
        <f t="shared" si="3"/>
        <v>-0.95500000000000496</v>
      </c>
      <c r="L15" s="31">
        <f t="shared" si="4"/>
        <v>-1.2040000000000117</v>
      </c>
    </row>
    <row r="16" spans="1:12" x14ac:dyDescent="0.2">
      <c r="A16" t="str">
        <f>'Ind T2'!A9</f>
        <v>Rest of manufacturing</v>
      </c>
      <c r="B16" s="32">
        <f>'Ind T2'!B9</f>
        <v>11.491000000000012</v>
      </c>
      <c r="C16" s="32">
        <f>'Ind T2'!C9</f>
        <v>13.101999999999997</v>
      </c>
      <c r="D16" s="32">
        <f>'Ind T2'!D9</f>
        <v>13.085000000000026</v>
      </c>
      <c r="E16" s="32">
        <f>'Ind T2'!E9</f>
        <v>11.992000000000003</v>
      </c>
      <c r="F16" s="32">
        <f>'Ind T2'!F9</f>
        <v>10.536999999999992</v>
      </c>
      <c r="H16" s="11">
        <f t="shared" si="0"/>
        <v>1.6109999999999847</v>
      </c>
      <c r="I16" s="31">
        <f t="shared" si="1"/>
        <v>-1.6999999999971038E-2</v>
      </c>
      <c r="J16" s="11">
        <f t="shared" si="2"/>
        <v>-1.0930000000000231</v>
      </c>
      <c r="K16" s="11">
        <f t="shared" si="3"/>
        <v>-1.4550000000000107</v>
      </c>
      <c r="L16" s="31">
        <f t="shared" si="4"/>
        <v>-2.5480000000000338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16.83900000000007</v>
      </c>
      <c r="C18" s="31">
        <f>'Ind T1'!C9</f>
        <v>23.021000000000008</v>
      </c>
      <c r="D18" s="31">
        <f>'Ind T1'!D9</f>
        <v>23.746000000000038</v>
      </c>
      <c r="E18" s="31">
        <f>'Ind T1'!E9</f>
        <v>25.426999999999943</v>
      </c>
      <c r="F18" s="31">
        <f>'Ind T1'!F9</f>
        <v>27.57</v>
      </c>
      <c r="H18" s="31">
        <f t="shared" si="0"/>
        <v>6.1819999999999382</v>
      </c>
      <c r="I18" s="31">
        <f t="shared" si="1"/>
        <v>0.72500000000002984</v>
      </c>
      <c r="J18" s="31">
        <f t="shared" si="2"/>
        <v>1.680999999999905</v>
      </c>
      <c r="K18" s="31">
        <f t="shared" si="3"/>
        <v>2.1430000000000575</v>
      </c>
      <c r="L18" s="31">
        <f t="shared" si="4"/>
        <v>3.8239999999999625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69.34999999999998</v>
      </c>
      <c r="C20" s="31">
        <f>'Ind T1'!C10</f>
        <v>75.561999999999983</v>
      </c>
      <c r="D20" s="31">
        <f>'Ind T1'!D10</f>
        <v>74.013000000000076</v>
      </c>
      <c r="E20" s="31">
        <f>'Ind T1'!E10</f>
        <v>75.745999999999881</v>
      </c>
      <c r="F20" s="31">
        <f>'Ind T1'!F10</f>
        <v>78.452000000000012</v>
      </c>
      <c r="H20" s="31">
        <f t="shared" si="0"/>
        <v>6.2120000000000033</v>
      </c>
      <c r="I20" s="31">
        <f t="shared" si="1"/>
        <v>-1.5489999999999071</v>
      </c>
      <c r="J20" s="31">
        <f t="shared" si="2"/>
        <v>1.7329999999998051</v>
      </c>
      <c r="K20" s="31">
        <f t="shared" si="3"/>
        <v>2.706000000000131</v>
      </c>
      <c r="L20" s="31">
        <f t="shared" si="4"/>
        <v>4.4389999999999361</v>
      </c>
    </row>
    <row r="21" spans="1:12" x14ac:dyDescent="0.2">
      <c r="A21" s="10" t="str">
        <f>'Ind T2'!A13</f>
        <v>Wholesale and retail trade</v>
      </c>
      <c r="B21" s="32">
        <f>'Ind T2'!B13</f>
        <v>46.06299999999996</v>
      </c>
      <c r="C21" s="32">
        <f>'Ind T2'!C13</f>
        <v>48.839999999999975</v>
      </c>
      <c r="D21" s="32">
        <f>'Ind T2'!D13</f>
        <v>49.728000000000073</v>
      </c>
      <c r="E21" s="32">
        <f>'Ind T2'!E13</f>
        <v>50.431999999999881</v>
      </c>
      <c r="F21" s="32">
        <f>'Ind T2'!F13</f>
        <v>51.214000000000013</v>
      </c>
      <c r="H21" s="11">
        <f t="shared" si="0"/>
        <v>2.7770000000000152</v>
      </c>
      <c r="I21" s="31">
        <f t="shared" si="1"/>
        <v>0.8880000000000976</v>
      </c>
      <c r="J21" s="11">
        <f t="shared" si="2"/>
        <v>0.70399999999980878</v>
      </c>
      <c r="K21" s="11">
        <f t="shared" si="3"/>
        <v>0.78200000000013148</v>
      </c>
      <c r="L21" s="31">
        <f t="shared" si="4"/>
        <v>1.4859999999999403</v>
      </c>
    </row>
    <row r="22" spans="1:12" x14ac:dyDescent="0.2">
      <c r="A22" s="10" t="str">
        <f>'Ind T2'!A14</f>
        <v>Transport and storage</v>
      </c>
      <c r="B22" s="32">
        <f>'Ind T2'!B14</f>
        <v>7.8600000000000074</v>
      </c>
      <c r="C22" s="32">
        <f>'Ind T2'!C14</f>
        <v>8.744999999999969</v>
      </c>
      <c r="D22" s="32">
        <f>'Ind T2'!D14</f>
        <v>7.4419999999999966</v>
      </c>
      <c r="E22" s="32">
        <f>'Ind T2'!E14</f>
        <v>7.7299999999999969</v>
      </c>
      <c r="F22" s="32">
        <f>'Ind T2'!F14</f>
        <v>7.7620000000000022</v>
      </c>
      <c r="H22" s="11">
        <f t="shared" si="0"/>
        <v>0.8849999999999616</v>
      </c>
      <c r="I22" s="31">
        <f t="shared" si="1"/>
        <v>-1.3029999999999724</v>
      </c>
      <c r="J22" s="11">
        <f t="shared" si="2"/>
        <v>0.28800000000000026</v>
      </c>
      <c r="K22" s="11">
        <f t="shared" si="3"/>
        <v>3.2000000000005357E-2</v>
      </c>
      <c r="L22" s="31">
        <f t="shared" si="4"/>
        <v>0.32000000000000561</v>
      </c>
    </row>
    <row r="23" spans="1:12" x14ac:dyDescent="0.2">
      <c r="A23" s="10" t="str">
        <f>'Ind T2'!A15</f>
        <v>Accommodation and food</v>
      </c>
      <c r="B23" s="32">
        <f>'Ind T2'!B15</f>
        <v>15.427000000000008</v>
      </c>
      <c r="C23" s="32">
        <f>'Ind T2'!C15</f>
        <v>17.977000000000039</v>
      </c>
      <c r="D23" s="32">
        <f>'Ind T2'!D15</f>
        <v>16.843000000000007</v>
      </c>
      <c r="E23" s="32">
        <f>'Ind T2'!E15</f>
        <v>17.584</v>
      </c>
      <c r="F23" s="32">
        <f>'Ind T2'!F15</f>
        <v>19.475999999999999</v>
      </c>
      <c r="H23" s="11">
        <f t="shared" si="0"/>
        <v>2.5500000000000309</v>
      </c>
      <c r="I23" s="31">
        <f t="shared" si="1"/>
        <v>-1.1340000000000323</v>
      </c>
      <c r="J23" s="11">
        <f t="shared" si="2"/>
        <v>0.74099999999999255</v>
      </c>
      <c r="K23" s="11">
        <f t="shared" si="3"/>
        <v>1.8919999999999995</v>
      </c>
      <c r="L23" s="31">
        <f t="shared" si="4"/>
        <v>2.632999999999992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95.379999999999981</v>
      </c>
      <c r="C25" s="31">
        <f>'Ind T1'!C11</f>
        <v>99.442000000000007</v>
      </c>
      <c r="D25" s="31">
        <f>'Ind T1'!D11</f>
        <v>95.904999999999973</v>
      </c>
      <c r="E25" s="31">
        <f>'Ind T1'!E11</f>
        <v>99.054999999999879</v>
      </c>
      <c r="F25" s="31">
        <f>'Ind T1'!F11</f>
        <v>104.658</v>
      </c>
      <c r="H25" s="31">
        <f t="shared" si="0"/>
        <v>4.062000000000026</v>
      </c>
      <c r="I25" s="31">
        <f t="shared" si="1"/>
        <v>-3.5370000000000346</v>
      </c>
      <c r="J25" s="31">
        <f t="shared" si="2"/>
        <v>3.1499999999999062</v>
      </c>
      <c r="K25" s="31">
        <f t="shared" si="3"/>
        <v>5.6030000000001223</v>
      </c>
      <c r="L25" s="31">
        <f t="shared" si="4"/>
        <v>8.7530000000000285</v>
      </c>
    </row>
    <row r="26" spans="1:12" x14ac:dyDescent="0.2">
      <c r="A26" s="10" t="str">
        <f>'Ind T2'!A16</f>
        <v>Media</v>
      </c>
      <c r="B26" s="11">
        <f>'Ind T2'!B16</f>
        <v>5.3079999999999918</v>
      </c>
      <c r="C26" s="11">
        <f>'Ind T2'!C16</f>
        <v>3.8290000000000095</v>
      </c>
      <c r="D26" s="11">
        <f>'Ind T2'!D16</f>
        <v>4.3249999999999966</v>
      </c>
      <c r="E26" s="11">
        <f>'Ind T2'!E16</f>
        <v>4.1440000000000001</v>
      </c>
      <c r="F26" s="11">
        <f>'Ind T2'!F16</f>
        <v>4.0310000000000041</v>
      </c>
      <c r="H26" s="11">
        <f t="shared" si="0"/>
        <v>-1.4789999999999823</v>
      </c>
      <c r="I26" s="31">
        <f t="shared" si="1"/>
        <v>0.49599999999998712</v>
      </c>
      <c r="J26" s="11">
        <f t="shared" si="2"/>
        <v>-0.1809999999999965</v>
      </c>
      <c r="K26" s="11">
        <f t="shared" si="3"/>
        <v>-0.11299999999999599</v>
      </c>
      <c r="L26" s="31">
        <f t="shared" si="4"/>
        <v>-0.29399999999999249</v>
      </c>
    </row>
    <row r="27" spans="1:12" x14ac:dyDescent="0.2">
      <c r="A27" s="10" t="str">
        <f>'Ind T2'!A17</f>
        <v>Information technology</v>
      </c>
      <c r="B27" s="11">
        <f>'Ind T2'!B17</f>
        <v>12.797000000000002</v>
      </c>
      <c r="C27" s="11">
        <f>'Ind T2'!C17</f>
        <v>12.528000000000008</v>
      </c>
      <c r="D27" s="11">
        <f>'Ind T2'!D17</f>
        <v>12.670000000000019</v>
      </c>
      <c r="E27" s="11">
        <f>'Ind T2'!E17</f>
        <v>13.308000000000002</v>
      </c>
      <c r="F27" s="11">
        <f>'Ind T2'!F17</f>
        <v>14.039999999999997</v>
      </c>
      <c r="H27" s="11">
        <f t="shared" si="0"/>
        <v>-0.2689999999999948</v>
      </c>
      <c r="I27" s="31">
        <f t="shared" si="1"/>
        <v>0.14200000000001189</v>
      </c>
      <c r="J27" s="11">
        <f t="shared" si="2"/>
        <v>0.63799999999998214</v>
      </c>
      <c r="K27" s="11">
        <f t="shared" si="3"/>
        <v>0.73199999999999577</v>
      </c>
      <c r="L27" s="31">
        <f t="shared" si="4"/>
        <v>1.3699999999999779</v>
      </c>
    </row>
    <row r="28" spans="1:12" x14ac:dyDescent="0.2">
      <c r="A28" s="10" t="str">
        <f>'Ind T2'!A18</f>
        <v>Finance and insurance</v>
      </c>
      <c r="B28" s="11">
        <f>'Ind T2'!B18</f>
        <v>5.2270000000000083</v>
      </c>
      <c r="C28" s="11">
        <f>'Ind T2'!C18</f>
        <v>5.4490000000000052</v>
      </c>
      <c r="D28" s="11">
        <f>'Ind T2'!D18</f>
        <v>5.488999999999999</v>
      </c>
      <c r="E28" s="11">
        <f>'Ind T2'!E18</f>
        <v>5.2799999999999958</v>
      </c>
      <c r="F28" s="11">
        <f>'Ind T2'!F18</f>
        <v>4.748999999999997</v>
      </c>
      <c r="H28" s="11">
        <f t="shared" si="0"/>
        <v>0.22199999999999687</v>
      </c>
      <c r="I28" s="31">
        <f t="shared" si="1"/>
        <v>3.9999999999993818E-2</v>
      </c>
      <c r="J28" s="11">
        <f t="shared" si="2"/>
        <v>-0.20900000000000318</v>
      </c>
      <c r="K28" s="11">
        <f t="shared" si="3"/>
        <v>-0.53099999999999881</v>
      </c>
      <c r="L28" s="31">
        <f t="shared" si="4"/>
        <v>-0.74000000000000199</v>
      </c>
    </row>
    <row r="29" spans="1:12" x14ac:dyDescent="0.2">
      <c r="A29" s="10" t="str">
        <f>'Ind T2'!A19</f>
        <v>Real estate</v>
      </c>
      <c r="B29" s="11">
        <f>'Ind T2'!B19</f>
        <v>5.5620000000000003</v>
      </c>
      <c r="C29" s="11">
        <f>'Ind T2'!C19</f>
        <v>4.589000000000004</v>
      </c>
      <c r="D29" s="11">
        <f>'Ind T2'!D19</f>
        <v>5.5819999999999848</v>
      </c>
      <c r="E29" s="11">
        <f>'Ind T2'!E19</f>
        <v>5.575999999999997</v>
      </c>
      <c r="F29" s="11">
        <f>'Ind T2'!F19</f>
        <v>6.2720000000000002</v>
      </c>
      <c r="H29" s="11">
        <f t="shared" ref="H29:H31" si="9">C29-B29</f>
        <v>-0.97299999999999631</v>
      </c>
      <c r="I29" s="31">
        <f t="shared" ref="I29:I31" si="10">D29-C29</f>
        <v>0.99299999999998079</v>
      </c>
      <c r="J29" s="11">
        <f t="shared" ref="J29:J31" si="11">E29-D29</f>
        <v>-5.9999999999877929E-3</v>
      </c>
      <c r="K29" s="11">
        <f t="shared" ref="K29:K31" si="12">F29-E29</f>
        <v>0.69600000000000328</v>
      </c>
      <c r="L29" s="31">
        <f t="shared" si="4"/>
        <v>0.69000000000001549</v>
      </c>
    </row>
    <row r="30" spans="1:12" x14ac:dyDescent="0.2">
      <c r="A30" s="10" t="str">
        <f>'Ind T2'!A20</f>
        <v>Professional services</v>
      </c>
      <c r="B30" s="11">
        <f>'Ind T2'!B20</f>
        <v>26.351999999999954</v>
      </c>
      <c r="C30" s="11">
        <f>'Ind T2'!C20</f>
        <v>28.09999999999993</v>
      </c>
      <c r="D30" s="11">
        <f>'Ind T2'!D20</f>
        <v>26.083999999999978</v>
      </c>
      <c r="E30" s="11">
        <f>'Ind T2'!E20</f>
        <v>27.438999999999968</v>
      </c>
      <c r="F30" s="11">
        <f>'Ind T2'!F20</f>
        <v>29.371999999999979</v>
      </c>
      <c r="H30" s="11">
        <f t="shared" si="9"/>
        <v>1.7479999999999762</v>
      </c>
      <c r="I30" s="31">
        <f t="shared" si="10"/>
        <v>-2.0159999999999521</v>
      </c>
      <c r="J30" s="11">
        <f t="shared" si="11"/>
        <v>1.3549999999999898</v>
      </c>
      <c r="K30" s="11">
        <f t="shared" si="12"/>
        <v>1.9330000000000105</v>
      </c>
      <c r="L30" s="31">
        <f t="shared" si="4"/>
        <v>3.2880000000000003</v>
      </c>
    </row>
    <row r="31" spans="1:12" x14ac:dyDescent="0.2">
      <c r="A31" s="10" t="str">
        <f>'Ind T2'!A21</f>
        <v>Support services</v>
      </c>
      <c r="B31" s="11">
        <f>'Ind T2'!B21</f>
        <v>21.942000000000004</v>
      </c>
      <c r="C31" s="11">
        <f>'Ind T2'!C21</f>
        <v>28.434000000000029</v>
      </c>
      <c r="D31" s="11">
        <f>'Ind T2'!D21</f>
        <v>25.593000000000011</v>
      </c>
      <c r="E31" s="11">
        <f>'Ind T2'!E21</f>
        <v>27.166999999999906</v>
      </c>
      <c r="F31" s="11">
        <f>'Ind T2'!F21</f>
        <v>29.666000000000022</v>
      </c>
      <c r="H31" s="11">
        <f t="shared" si="9"/>
        <v>6.4920000000000258</v>
      </c>
      <c r="I31" s="31">
        <f t="shared" si="10"/>
        <v>-2.8410000000000188</v>
      </c>
      <c r="J31" s="11">
        <f t="shared" si="11"/>
        <v>1.573999999999895</v>
      </c>
      <c r="K31" s="11">
        <f t="shared" si="12"/>
        <v>2.499000000000116</v>
      </c>
      <c r="L31" s="31">
        <f t="shared" si="4"/>
        <v>4.0730000000000111</v>
      </c>
    </row>
    <row r="32" spans="1:12" x14ac:dyDescent="0.2">
      <c r="A32" s="10" t="str">
        <f>'Ind T2'!A25</f>
        <v>Arts and entertainment</v>
      </c>
      <c r="B32" s="11">
        <f>'Ind T2'!B25</f>
        <v>7.9770000000000154</v>
      </c>
      <c r="C32" s="11">
        <f>'Ind T2'!C25</f>
        <v>7.1249999999999991</v>
      </c>
      <c r="D32" s="11">
        <f>'Ind T2'!D25</f>
        <v>7.0779999999999861</v>
      </c>
      <c r="E32" s="11">
        <f>'Ind T2'!E25</f>
        <v>7.4319999999999986</v>
      </c>
      <c r="F32" s="11">
        <f>'Ind T2'!F25</f>
        <v>7.9050000000000038</v>
      </c>
      <c r="H32" s="11">
        <f t="shared" ref="H32" si="13">C32-B32</f>
        <v>-0.8520000000000163</v>
      </c>
      <c r="I32" s="31">
        <f t="shared" ref="I32:I33" si="14">D32-C32</f>
        <v>-4.7000000000013031E-2</v>
      </c>
      <c r="J32" s="11">
        <f t="shared" ref="J32:J33" si="15">E32-D32</f>
        <v>0.35400000000001253</v>
      </c>
      <c r="K32" s="11">
        <f t="shared" ref="K32:K33" si="16">F32-E32</f>
        <v>0.47300000000000519</v>
      </c>
      <c r="L32" s="31">
        <f t="shared" si="4"/>
        <v>0.82700000000001772</v>
      </c>
    </row>
    <row r="33" spans="1:12" x14ac:dyDescent="0.2">
      <c r="A33" s="10" t="str">
        <f>'Ind T2'!A26</f>
        <v>Other services</v>
      </c>
      <c r="B33" s="11">
        <f>'Ind T2'!B26</f>
        <v>10.214999999999998</v>
      </c>
      <c r="C33" s="11">
        <f>'Ind T2'!C26</f>
        <v>9.3880000000000159</v>
      </c>
      <c r="D33" s="11">
        <f>'Ind T2'!D26</f>
        <v>9.0839999999999925</v>
      </c>
      <c r="E33" s="11">
        <f>'Ind T2'!E26</f>
        <v>8.7089999999999996</v>
      </c>
      <c r="F33" s="11">
        <f>'Ind T2'!F26</f>
        <v>8.6229999999999993</v>
      </c>
      <c r="H33" s="11">
        <f>C33-B33</f>
        <v>-0.82699999999998219</v>
      </c>
      <c r="I33" s="31">
        <f t="shared" si="14"/>
        <v>-0.30400000000002336</v>
      </c>
      <c r="J33" s="11">
        <f t="shared" si="15"/>
        <v>-0.37499999999999289</v>
      </c>
      <c r="K33" s="11">
        <f t="shared" si="16"/>
        <v>-8.6000000000000298E-2</v>
      </c>
      <c r="L33" s="31">
        <f t="shared" si="4"/>
        <v>-0.46099999999999319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63.516000000000012</v>
      </c>
      <c r="C35" s="31">
        <f>'Ind T1'!C12</f>
        <v>65.311000000000064</v>
      </c>
      <c r="D35" s="31">
        <f>'Ind T1'!D12</f>
        <v>64.569000000000045</v>
      </c>
      <c r="E35" s="31">
        <f>'Ind T1'!E12</f>
        <v>65.641000000000062</v>
      </c>
      <c r="F35" s="31">
        <f>'Ind T1'!F12</f>
        <v>66.319999999999993</v>
      </c>
      <c r="H35" s="31">
        <f t="shared" si="0"/>
        <v>1.7950000000000514</v>
      </c>
      <c r="I35" s="31">
        <f t="shared" si="1"/>
        <v>-0.74200000000001864</v>
      </c>
      <c r="J35" s="31">
        <f t="shared" si="2"/>
        <v>1.0720000000000169</v>
      </c>
      <c r="K35" s="31">
        <f t="shared" si="3"/>
        <v>0.67899999999993099</v>
      </c>
      <c r="L35" s="31">
        <f t="shared" si="4"/>
        <v>1.7509999999999479</v>
      </c>
    </row>
    <row r="36" spans="1:12" x14ac:dyDescent="0.2">
      <c r="A36" s="10" t="str">
        <f>'Ind T2'!A22</f>
        <v>Public admin. and defence</v>
      </c>
      <c r="B36" s="32">
        <f>'Ind T2'!B22</f>
        <v>8.7390000000000132</v>
      </c>
      <c r="C36" s="32">
        <f>'Ind T2'!C22</f>
        <v>8.2150000000000087</v>
      </c>
      <c r="D36" s="32">
        <f>'Ind T2'!D22</f>
        <v>8.304000000000002</v>
      </c>
      <c r="E36" s="32">
        <f>'Ind T2'!E22</f>
        <v>8.56899999999996</v>
      </c>
      <c r="F36" s="32">
        <f>'Ind T2'!F22</f>
        <v>8.4110000000000067</v>
      </c>
      <c r="H36" s="11">
        <f t="shared" si="0"/>
        <v>-0.52400000000000446</v>
      </c>
      <c r="I36" s="31">
        <f t="shared" si="1"/>
        <v>8.8999999999993307E-2</v>
      </c>
      <c r="J36" s="11">
        <f t="shared" si="2"/>
        <v>0.26499999999995794</v>
      </c>
      <c r="K36" s="11">
        <f t="shared" si="3"/>
        <v>-0.15799999999995329</v>
      </c>
      <c r="L36" s="31">
        <f t="shared" si="4"/>
        <v>0.10700000000000465</v>
      </c>
    </row>
    <row r="37" spans="1:12" x14ac:dyDescent="0.2">
      <c r="A37" s="10" t="str">
        <f>'Ind T2'!A23</f>
        <v>Education</v>
      </c>
      <c r="B37" s="32">
        <f>'Ind T2'!B23</f>
        <v>26.116999999999976</v>
      </c>
      <c r="C37" s="32">
        <f>'Ind T2'!C23</f>
        <v>26.001999999999988</v>
      </c>
      <c r="D37" s="32">
        <f>'Ind T2'!D23</f>
        <v>25.321000000000026</v>
      </c>
      <c r="E37" s="32">
        <f>'Ind T2'!E23</f>
        <v>25.191000000000045</v>
      </c>
      <c r="F37" s="32">
        <f>'Ind T2'!F23</f>
        <v>25.66400000000003</v>
      </c>
      <c r="H37" s="11">
        <f t="shared" si="0"/>
        <v>-0.11499999999998778</v>
      </c>
      <c r="I37" s="31">
        <f t="shared" si="1"/>
        <v>-0.68099999999996186</v>
      </c>
      <c r="J37" s="11">
        <f t="shared" si="2"/>
        <v>-0.12999999999998124</v>
      </c>
      <c r="K37" s="11">
        <f t="shared" si="3"/>
        <v>0.47299999999998477</v>
      </c>
      <c r="L37" s="31">
        <f t="shared" si="4"/>
        <v>0.34300000000000352</v>
      </c>
    </row>
    <row r="38" spans="1:12" x14ac:dyDescent="0.2">
      <c r="A38" s="10" t="str">
        <f>'Ind T2'!A24</f>
        <v>Health and social work</v>
      </c>
      <c r="B38" s="32">
        <f>'Ind T2'!B24</f>
        <v>28.660000000000025</v>
      </c>
      <c r="C38" s="32">
        <f>'Ind T2'!C24</f>
        <v>31.094000000000072</v>
      </c>
      <c r="D38" s="32">
        <f>'Ind T2'!D24</f>
        <v>30.944000000000024</v>
      </c>
      <c r="E38" s="32">
        <f>'Ind T2'!E24</f>
        <v>31.881000000000061</v>
      </c>
      <c r="F38" s="32">
        <f>'Ind T2'!F24</f>
        <v>32.244999999999962</v>
      </c>
      <c r="H38" s="11">
        <f t="shared" si="0"/>
        <v>2.4340000000000472</v>
      </c>
      <c r="I38" s="31">
        <f t="shared" si="1"/>
        <v>-0.15000000000004832</v>
      </c>
      <c r="J38" s="11">
        <f t="shared" si="2"/>
        <v>0.93700000000003669</v>
      </c>
      <c r="K38" s="11">
        <f t="shared" si="3"/>
        <v>0.36399999999990129</v>
      </c>
      <c r="L38" s="31">
        <f t="shared" si="4"/>
        <v>1.300999999999938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265.75200000000007</v>
      </c>
      <c r="C40" s="33">
        <f>'Ind T1'!C14</f>
        <v>288.73000000000008</v>
      </c>
      <c r="D40" s="33">
        <f>'Ind T1'!D14</f>
        <v>282.68700000000013</v>
      </c>
      <c r="E40" s="33">
        <f>'Ind T1'!E14</f>
        <v>289.45599999999979</v>
      </c>
      <c r="F40" s="33">
        <f>'Ind T1'!F14</f>
        <v>298.815</v>
      </c>
      <c r="G40" s="24"/>
      <c r="H40" s="34">
        <f t="shared" si="0"/>
        <v>22.978000000000009</v>
      </c>
      <c r="I40" s="34">
        <f>D40-C40</f>
        <v>-6.0429999999999495</v>
      </c>
      <c r="J40" s="34">
        <f>E40-D40</f>
        <v>6.7689999999996644</v>
      </c>
      <c r="K40" s="34">
        <f>F40-E40</f>
        <v>9.3590000000002078</v>
      </c>
      <c r="L40" s="205">
        <f t="shared" si="4"/>
        <v>16.127999999999872</v>
      </c>
    </row>
    <row r="44" spans="1:12" ht="15.75" x14ac:dyDescent="0.25">
      <c r="A44" s="19" t="str">
        <f>CONCATENATE(A1," (Continued)")</f>
        <v>Industry Table 4  Employment by Industry Group in Sector (SIC 2007), 2015-2035, Buckinghamshire Thames Valley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5.5034204065074199</v>
      </c>
      <c r="C50" s="44">
        <f t="shared" ref="B50:E54" si="17">IF(AND(D$5-C$5 &lt;&gt; 0,C7&lt;&gt;0,D7&lt;&gt;0),(EXP(LN(D7/C7)/(D$5-C$5))-1)*100,0)</f>
        <v>-12.966954022988798</v>
      </c>
      <c r="D50" s="44">
        <f t="shared" si="17"/>
        <v>0.85603923297405959</v>
      </c>
      <c r="E50" s="44">
        <f t="shared" si="17"/>
        <v>0.6060979510726261</v>
      </c>
      <c r="F50" s="44">
        <f>IF(AND(F$5-D$5 &lt;&gt; 0,D7&lt;&gt;0,F7&lt;&gt;0),(EXP(LN(F7/D7)/(F$5-D$5))-1)*100,0)</f>
        <v>0.68934281311592294</v>
      </c>
      <c r="H50" s="44">
        <f>(B7/B$40)*100</f>
        <v>1.6910503025377037</v>
      </c>
      <c r="I50" s="44">
        <f>(C7/C$40)*100</f>
        <v>1.92844526027777</v>
      </c>
      <c r="J50" s="44">
        <f>(D7/D$40)*100</f>
        <v>1.7142634786884388</v>
      </c>
      <c r="K50" s="44">
        <f>(E7/E$40)*100</f>
        <v>1.7470703664805711</v>
      </c>
      <c r="L50" s="44">
        <f>(F7/F$40)*100</f>
        <v>1.7977678496728731</v>
      </c>
    </row>
    <row r="51" spans="1:12" x14ac:dyDescent="0.2">
      <c r="A51" t="str">
        <f>A8</f>
        <v>Agriculture</v>
      </c>
      <c r="B51" s="40">
        <f t="shared" si="17"/>
        <v>6.1211869470334079</v>
      </c>
      <c r="C51" s="44">
        <f t="shared" si="17"/>
        <v>-20.244328097731344</v>
      </c>
      <c r="D51" s="40">
        <f t="shared" si="17"/>
        <v>0.69061376583221534</v>
      </c>
      <c r="E51" s="40">
        <f t="shared" si="17"/>
        <v>0.25911416999693238</v>
      </c>
      <c r="F51" s="44">
        <f t="shared" ref="F51:F83" si="18">IF(AND(F$5-D$5 &lt;&gt; 0,D8&lt;&gt;0,F8&lt;&gt;0),(EXP(LN(F8/D8)/(F$5-D$5))-1)*100,0)</f>
        <v>0.40274151535348857</v>
      </c>
      <c r="H51" s="40">
        <f t="shared" ref="H51:L54" si="19">(B8/B$7)*100</f>
        <v>50.267022696929189</v>
      </c>
      <c r="I51" s="40">
        <f t="shared" si="19"/>
        <v>51.454741379310406</v>
      </c>
      <c r="J51" s="40">
        <f t="shared" si="19"/>
        <v>47.152290548906471</v>
      </c>
      <c r="K51" s="40">
        <f t="shared" si="19"/>
        <v>46.766857820842397</v>
      </c>
      <c r="L51" s="40">
        <f t="shared" si="19"/>
        <v>45.178704393149701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34.878080731462482</v>
      </c>
      <c r="C52" s="44">
        <f t="shared" si="17"/>
        <v>-30.215827338129408</v>
      </c>
      <c r="D52" s="40">
        <f t="shared" si="17"/>
        <v>-2.3785299216278477</v>
      </c>
      <c r="E52" s="40">
        <f t="shared" si="17"/>
        <v>-1.0993314417074074</v>
      </c>
      <c r="F52" s="44">
        <f t="shared" si="18"/>
        <v>-1.5275826350509725</v>
      </c>
      <c r="H52" s="40">
        <f t="shared" si="19"/>
        <v>0.93457943925233633</v>
      </c>
      <c r="I52" s="40">
        <f t="shared" si="19"/>
        <v>2.4964080459770051</v>
      </c>
      <c r="J52" s="40">
        <f t="shared" si="19"/>
        <v>2.0016508460586095</v>
      </c>
      <c r="K52" s="40">
        <f t="shared" si="19"/>
        <v>1.7006130116669942</v>
      </c>
      <c r="L52" s="40">
        <f t="shared" si="19"/>
        <v>1.4333581533879398</v>
      </c>
    </row>
    <row r="53" spans="1:12" x14ac:dyDescent="0.2">
      <c r="A53" t="str">
        <f>A10</f>
        <v>Electricity and gas</v>
      </c>
      <c r="B53" s="40">
        <f t="shared" si="17"/>
        <v>15.52639445182713</v>
      </c>
      <c r="C53" s="44">
        <f t="shared" si="17"/>
        <v>28.070175438596067</v>
      </c>
      <c r="D53" s="40">
        <f t="shared" si="17"/>
        <v>-0.66635586996530716</v>
      </c>
      <c r="E53" s="40">
        <f t="shared" si="17"/>
        <v>8.4662557715597941E-2</v>
      </c>
      <c r="F53" s="44">
        <f t="shared" si="18"/>
        <v>-0.1663057100783627</v>
      </c>
      <c r="H53" s="40">
        <f t="shared" si="19"/>
        <v>3.5603026257231813</v>
      </c>
      <c r="I53" s="40">
        <f t="shared" si="19"/>
        <v>5.1185344827586201</v>
      </c>
      <c r="J53" s="40">
        <f t="shared" si="19"/>
        <v>7.531985142385472</v>
      </c>
      <c r="K53" s="40">
        <f t="shared" si="19"/>
        <v>6.9804231757959192</v>
      </c>
      <c r="L53" s="40">
        <f t="shared" si="19"/>
        <v>6.6269545793000901</v>
      </c>
    </row>
    <row r="54" spans="1:12" x14ac:dyDescent="0.2">
      <c r="A54" t="str">
        <f>A11</f>
        <v>Water and sewerage</v>
      </c>
      <c r="B54" s="40">
        <f t="shared" si="17"/>
        <v>2.8967686874308063</v>
      </c>
      <c r="C54" s="44">
        <f t="shared" si="17"/>
        <v>-7.8982009653361889</v>
      </c>
      <c r="D54" s="40">
        <f t="shared" si="17"/>
        <v>1.4261056417671947</v>
      </c>
      <c r="E54" s="40">
        <f t="shared" si="17"/>
        <v>1.0941079299704448</v>
      </c>
      <c r="F54" s="44">
        <f t="shared" si="18"/>
        <v>1.2046529104664527</v>
      </c>
      <c r="H54" s="40">
        <f t="shared" si="19"/>
        <v>45.238095238095298</v>
      </c>
      <c r="I54" s="40">
        <f t="shared" si="19"/>
        <v>40.930316091953969</v>
      </c>
      <c r="J54" s="40">
        <f t="shared" si="19"/>
        <v>43.314073462649446</v>
      </c>
      <c r="K54" s="40">
        <f t="shared" si="19"/>
        <v>44.552105991694702</v>
      </c>
      <c r="L54" s="40">
        <f t="shared" si="19"/>
        <v>46.760982874162274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5.2231088027799633</v>
      </c>
      <c r="C56" s="44">
        <f t="shared" si="20"/>
        <v>-1.099566226167481</v>
      </c>
      <c r="D56" s="44">
        <f t="shared" si="20"/>
        <v>-1.124561121123413</v>
      </c>
      <c r="E56" s="44">
        <f t="shared" si="20"/>
        <v>-1.1878011344013784</v>
      </c>
      <c r="F56" s="44">
        <f t="shared" si="18"/>
        <v>-1.1667256254593639</v>
      </c>
      <c r="H56" s="44">
        <f>(B13/B$40)*100</f>
        <v>6.0857491194798152</v>
      </c>
      <c r="I56" s="44">
        <f>(C13/C$40)*100</f>
        <v>6.8666227963841644</v>
      </c>
      <c r="J56" s="44">
        <f>(D13/D$40)*100</f>
        <v>6.9362934977554787</v>
      </c>
      <c r="K56" s="44">
        <f>(E13/E$40)*100</f>
        <v>6.4016638107346244</v>
      </c>
      <c r="L56" s="44">
        <f>(F13/F$40)*100</f>
        <v>5.5027358064354122</v>
      </c>
    </row>
    <row r="57" spans="1:12" x14ac:dyDescent="0.2">
      <c r="A57" t="str">
        <f>A14</f>
        <v>Food drink and tobacco</v>
      </c>
      <c r="B57" s="40">
        <f t="shared" si="20"/>
        <v>14.352393543095809</v>
      </c>
      <c r="C57" s="44">
        <f t="shared" si="20"/>
        <v>-0.47722342733154122</v>
      </c>
      <c r="D57" s="40">
        <f t="shared" si="20"/>
        <v>2.2024778801146283</v>
      </c>
      <c r="E57" s="40">
        <f t="shared" si="20"/>
        <v>1.1962156390047829</v>
      </c>
      <c r="F57" s="44">
        <f t="shared" si="18"/>
        <v>1.5305307157514436</v>
      </c>
      <c r="H57" s="40">
        <f t="shared" ref="H57:L59" si="21">(B14/B$13)*100</f>
        <v>8.3348791195201759</v>
      </c>
      <c r="I57" s="40">
        <f t="shared" si="21"/>
        <v>11.626147483102997</v>
      </c>
      <c r="J57" s="40">
        <f t="shared" si="21"/>
        <v>11.699306405548775</v>
      </c>
      <c r="K57" s="40">
        <f t="shared" si="21"/>
        <v>13.804641122504032</v>
      </c>
      <c r="L57" s="40">
        <f t="shared" si="21"/>
        <v>17.521133613087613</v>
      </c>
    </row>
    <row r="58" spans="1:12" x14ac:dyDescent="0.2">
      <c r="A58" t="str">
        <f>A15</f>
        <v>Engineering</v>
      </c>
      <c r="B58" s="40">
        <f t="shared" si="20"/>
        <v>7.297499596464796</v>
      </c>
      <c r="C58" s="44">
        <f t="shared" si="20"/>
        <v>-4.2996152975786632</v>
      </c>
      <c r="D58" s="40">
        <f t="shared" si="20"/>
        <v>-1.2063394571348751</v>
      </c>
      <c r="E58" s="40">
        <f t="shared" si="20"/>
        <v>-2.706409522243014</v>
      </c>
      <c r="F58" s="44">
        <f t="shared" si="18"/>
        <v>-2.2089341617426483</v>
      </c>
      <c r="H58" s="40">
        <f t="shared" si="21"/>
        <v>20.614604587893336</v>
      </c>
      <c r="I58" s="40">
        <f t="shared" si="21"/>
        <v>22.288913547866468</v>
      </c>
      <c r="J58" s="40">
        <f t="shared" si="21"/>
        <v>21.567727458180318</v>
      </c>
      <c r="K58" s="40">
        <f t="shared" si="21"/>
        <v>21.47868321640582</v>
      </c>
      <c r="L58" s="40">
        <f t="shared" si="21"/>
        <v>18.396886212978156</v>
      </c>
    </row>
    <row r="59" spans="1:12" x14ac:dyDescent="0.2">
      <c r="A59" t="str">
        <f>A16</f>
        <v>Rest of manufacturing</v>
      </c>
      <c r="B59" s="40">
        <f t="shared" si="20"/>
        <v>3.3344048730631792</v>
      </c>
      <c r="C59" s="44">
        <f t="shared" si="20"/>
        <v>-0.12975118302527289</v>
      </c>
      <c r="D59" s="40">
        <f t="shared" si="20"/>
        <v>-1.7294065872079045</v>
      </c>
      <c r="E59" s="40">
        <f t="shared" si="20"/>
        <v>-1.2851395243133279</v>
      </c>
      <c r="F59" s="44">
        <f t="shared" si="18"/>
        <v>-1.4334512610392647</v>
      </c>
      <c r="H59" s="40">
        <f t="shared" si="21"/>
        <v>71.050516292586479</v>
      </c>
      <c r="I59" s="40">
        <f t="shared" si="21"/>
        <v>66.084938969030532</v>
      </c>
      <c r="J59" s="40">
        <f t="shared" si="21"/>
        <v>66.732966136270903</v>
      </c>
      <c r="K59" s="40">
        <f t="shared" si="21"/>
        <v>64.716675661090136</v>
      </c>
      <c r="L59" s="40">
        <f t="shared" si="21"/>
        <v>64.081980173934241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8.1314363633472553</v>
      </c>
      <c r="C61" s="44">
        <f>IF(AND(D$5-C$5 &lt;&gt; 0,C18&lt;&gt;0,D18&lt;&gt;0),(EXP(LN(D18/C18)/(D$5-C$5))-1)*100,0)</f>
        <v>3.1492984666175561</v>
      </c>
      <c r="D61" s="44">
        <f>IF(AND(E$5-D$5 &lt;&gt; 0,D18&lt;&gt;0,E18&lt;&gt;0),(EXP(LN(E18/D18)/(E$5-D$5))-1)*100,0)</f>
        <v>1.3773493744661414</v>
      </c>
      <c r="E61" s="44">
        <f>IF(AND(F$5-E$5 &lt;&gt; 0,E18&lt;&gt;0,F18&lt;&gt;0),(EXP(LN(F18/E18)/(F$5-E$5))-1)*100,0)</f>
        <v>0.81244883250704003</v>
      </c>
      <c r="F61" s="44">
        <f t="shared" si="18"/>
        <v>1.0003983918825732</v>
      </c>
      <c r="H61" s="44">
        <f>(B18/B$40)*100</f>
        <v>6.3363587103766159</v>
      </c>
      <c r="I61" s="44">
        <f>(C18/C$40)*100</f>
        <v>7.9731929484293289</v>
      </c>
      <c r="J61" s="44">
        <f>(D18/D$40)*100</f>
        <v>8.4001032944564216</v>
      </c>
      <c r="K61" s="44">
        <f>(E18/E$40)*100</f>
        <v>8.7844093748272485</v>
      </c>
      <c r="L61" s="44">
        <f>(F18/F$40)*100</f>
        <v>9.2264444555996175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2.1678477628951587</v>
      </c>
      <c r="C63" s="44">
        <f t="shared" si="22"/>
        <v>-2.0499722082527039</v>
      </c>
      <c r="D63" s="44">
        <f t="shared" si="22"/>
        <v>0.46397071164809844</v>
      </c>
      <c r="E63" s="44">
        <f t="shared" si="22"/>
        <v>0.35163012414907158</v>
      </c>
      <c r="F63" s="44">
        <f t="shared" si="18"/>
        <v>0.38906302179286811</v>
      </c>
      <c r="H63" s="44">
        <f>(B20/B$40)*100</f>
        <v>26.095758451488592</v>
      </c>
      <c r="I63" s="44">
        <f>(C20/C$40)*100</f>
        <v>26.170470681951986</v>
      </c>
      <c r="J63" s="44">
        <f>(D20/D$40)*100</f>
        <v>26.181960967430424</v>
      </c>
      <c r="K63" s="44">
        <f>(E20/E$40)*100</f>
        <v>26.168398651263036</v>
      </c>
      <c r="L63" s="44">
        <f>(F20/F$40)*100</f>
        <v>26.254371433830297</v>
      </c>
    </row>
    <row r="64" spans="1:12" x14ac:dyDescent="0.2">
      <c r="A64" t="str">
        <f>A21</f>
        <v>Wholesale and retail trade</v>
      </c>
      <c r="B64" s="40">
        <f t="shared" si="22"/>
        <v>1.4742520708056706</v>
      </c>
      <c r="C64" s="44">
        <f t="shared" si="22"/>
        <v>1.8181818181820297</v>
      </c>
      <c r="D64" s="40">
        <f t="shared" si="22"/>
        <v>0.28155040055635183</v>
      </c>
      <c r="E64" s="40">
        <f t="shared" si="22"/>
        <v>0.15398882053734297</v>
      </c>
      <c r="F64" s="44">
        <f t="shared" si="18"/>
        <v>0.19649130781935753</v>
      </c>
      <c r="H64" s="40">
        <f t="shared" ref="H64:L66" si="23">(B21/B$20)*100</f>
        <v>66.421052631578902</v>
      </c>
      <c r="I64" s="40">
        <f t="shared" si="23"/>
        <v>64.635663428707531</v>
      </c>
      <c r="J64" s="40">
        <f t="shared" si="23"/>
        <v>67.188196668152926</v>
      </c>
      <c r="K64" s="40">
        <f t="shared" si="23"/>
        <v>66.580413487180792</v>
      </c>
      <c r="L64" s="40">
        <f t="shared" si="23"/>
        <v>65.280681180849442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2.7032807588094787</v>
      </c>
      <c r="C65" s="44">
        <f t="shared" si="22"/>
        <v>-14.89994282447087</v>
      </c>
      <c r="D65" s="40">
        <f t="shared" si="22"/>
        <v>0.76227529114469839</v>
      </c>
      <c r="E65" s="40">
        <f t="shared" si="22"/>
        <v>4.1320237933262227E-2</v>
      </c>
      <c r="F65" s="44">
        <f t="shared" si="18"/>
        <v>0.28106359866733044</v>
      </c>
      <c r="H65" s="40">
        <f t="shared" si="23"/>
        <v>11.333813987022365</v>
      </c>
      <c r="I65" s="40">
        <f t="shared" si="23"/>
        <v>11.573277573383409</v>
      </c>
      <c r="J65" s="40">
        <f t="shared" si="23"/>
        <v>10.054990339534932</v>
      </c>
      <c r="K65" s="40">
        <f t="shared" si="23"/>
        <v>10.20515934834844</v>
      </c>
      <c r="L65" s="40">
        <f t="shared" si="23"/>
        <v>9.8939478917044834</v>
      </c>
    </row>
    <row r="66" spans="1:12" x14ac:dyDescent="0.2">
      <c r="A66" t="str">
        <f>A23</f>
        <v>Accommodation and food</v>
      </c>
      <c r="B66" s="40">
        <f t="shared" si="22"/>
        <v>3.8984179674244057</v>
      </c>
      <c r="C66" s="44">
        <f t="shared" si="22"/>
        <v>-6.3080602992714567</v>
      </c>
      <c r="D66" s="40">
        <f t="shared" si="22"/>
        <v>0.86480315112817951</v>
      </c>
      <c r="E66" s="40">
        <f t="shared" si="22"/>
        <v>1.0271749996767943</v>
      </c>
      <c r="F66" s="44">
        <f t="shared" si="18"/>
        <v>0.97302202806466287</v>
      </c>
      <c r="H66" s="40">
        <f t="shared" si="23"/>
        <v>22.24513338139872</v>
      </c>
      <c r="I66" s="40">
        <f t="shared" si="23"/>
        <v>23.791058997909058</v>
      </c>
      <c r="J66" s="40">
        <f t="shared" si="23"/>
        <v>22.756812992312149</v>
      </c>
      <c r="K66" s="40">
        <f t="shared" si="23"/>
        <v>23.214427164470766</v>
      </c>
      <c r="L66" s="40">
        <f t="shared" si="23"/>
        <v>24.825370927446077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1.0480956123328555</v>
      </c>
      <c r="C68" s="44">
        <f t="shared" si="24"/>
        <v>-3.556847207417424</v>
      </c>
      <c r="D68" s="44">
        <f t="shared" si="24"/>
        <v>0.64843596679331483</v>
      </c>
      <c r="E68" s="44">
        <f t="shared" si="24"/>
        <v>0.55174292399060576</v>
      </c>
      <c r="F68" s="44">
        <f t="shared" si="18"/>
        <v>0.58396361239387851</v>
      </c>
      <c r="H68" s="44">
        <f>(B25/B$40)*100</f>
        <v>35.890604774376094</v>
      </c>
      <c r="I68" s="44">
        <f>(C25/C$40)*100</f>
        <v>34.441173414608798</v>
      </c>
      <c r="J68" s="44">
        <f>(D25/D$40)*100</f>
        <v>33.926215213292416</v>
      </c>
      <c r="K68" s="44">
        <f>(E25/E$40)*100</f>
        <v>34.221090597534669</v>
      </c>
      <c r="L68" s="44">
        <f>(F25/F$40)*100</f>
        <v>35.024346167361074</v>
      </c>
    </row>
    <row r="69" spans="1:12" x14ac:dyDescent="0.2">
      <c r="A69" t="str">
        <f>A26</f>
        <v>Media</v>
      </c>
      <c r="B69" s="40">
        <f t="shared" si="24"/>
        <v>-7.8408176355789339</v>
      </c>
      <c r="C69" s="44">
        <f t="shared" si="24"/>
        <v>12.953773831287174</v>
      </c>
      <c r="D69" s="40">
        <f t="shared" si="24"/>
        <v>-0.851367870215336</v>
      </c>
      <c r="E69" s="40">
        <f t="shared" si="24"/>
        <v>-0.27608838130163127</v>
      </c>
      <c r="F69" s="44">
        <f t="shared" si="18"/>
        <v>-0.46821813360751197</v>
      </c>
      <c r="H69" s="40">
        <f t="shared" ref="H69:L71" si="25">(B26/B$25)*100</f>
        <v>5.5651079890962389</v>
      </c>
      <c r="I69" s="40">
        <f t="shared" si="25"/>
        <v>3.8504857102632779</v>
      </c>
      <c r="J69" s="40">
        <f t="shared" si="25"/>
        <v>4.5096710286220718</v>
      </c>
      <c r="K69" s="40">
        <f t="shared" si="25"/>
        <v>4.1835344000807684</v>
      </c>
      <c r="L69" s="40">
        <f t="shared" si="25"/>
        <v>3.8515928070477212</v>
      </c>
    </row>
    <row r="70" spans="1:12" x14ac:dyDescent="0.2">
      <c r="A70" t="str">
        <f>A27</f>
        <v>Information technology</v>
      </c>
      <c r="B70" s="40">
        <f t="shared" si="24"/>
        <v>-0.5297078042559078</v>
      </c>
      <c r="C70" s="44">
        <f t="shared" si="24"/>
        <v>1.1334610472542472</v>
      </c>
      <c r="D70" s="40">
        <f t="shared" si="24"/>
        <v>0.98741031777744848</v>
      </c>
      <c r="E70" s="40">
        <f t="shared" si="24"/>
        <v>0.53688650214518407</v>
      </c>
      <c r="F70" s="44">
        <f t="shared" si="18"/>
        <v>0.68683734436914001</v>
      </c>
      <c r="H70" s="40">
        <f t="shared" si="25"/>
        <v>13.416858880268407</v>
      </c>
      <c r="I70" s="40">
        <f t="shared" si="25"/>
        <v>12.598298505661598</v>
      </c>
      <c r="J70" s="40">
        <f t="shared" si="25"/>
        <v>13.210990042229314</v>
      </c>
      <c r="K70" s="40">
        <f t="shared" si="25"/>
        <v>13.434960375548954</v>
      </c>
      <c r="L70" s="40">
        <f t="shared" si="25"/>
        <v>13.415123545261705</v>
      </c>
    </row>
    <row r="71" spans="1:12" x14ac:dyDescent="0.2">
      <c r="A71" t="str">
        <f>A28</f>
        <v>Finance and insurance</v>
      </c>
      <c r="B71" s="40">
        <f t="shared" si="24"/>
        <v>1.045290533633314</v>
      </c>
      <c r="C71" s="44">
        <f t="shared" si="24"/>
        <v>0.73407964764165001</v>
      </c>
      <c r="D71" s="40">
        <f t="shared" si="24"/>
        <v>-0.77339363852831911</v>
      </c>
      <c r="E71" s="40">
        <f t="shared" si="24"/>
        <v>-1.0543229198083703</v>
      </c>
      <c r="F71" s="44">
        <f t="shared" si="18"/>
        <v>-0.9607683112007992</v>
      </c>
      <c r="H71" s="40">
        <f t="shared" si="25"/>
        <v>5.4801845250576742</v>
      </c>
      <c r="I71" s="40">
        <f t="shared" si="25"/>
        <v>5.4795760342712381</v>
      </c>
      <c r="J71" s="40">
        <f t="shared" si="25"/>
        <v>5.7233720869610556</v>
      </c>
      <c r="K71" s="40">
        <f t="shared" si="25"/>
        <v>5.3303720155469207</v>
      </c>
      <c r="L71" s="40">
        <f t="shared" si="25"/>
        <v>4.5376368743908699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-4.6936651767195414</v>
      </c>
      <c r="C72" s="44">
        <f t="shared" si="27"/>
        <v>21.638701242100232</v>
      </c>
      <c r="D72" s="40">
        <f t="shared" si="27"/>
        <v>-2.1506920048408595E-2</v>
      </c>
      <c r="E72" s="40">
        <f t="shared" si="27"/>
        <v>1.1831809552685701</v>
      </c>
      <c r="F72" s="44">
        <f t="shared" si="18"/>
        <v>0.78001403508447531</v>
      </c>
      <c r="H72" s="40">
        <f t="shared" ref="H72:L72" si="28">(B29/B$25)*100</f>
        <v>5.831411197316001</v>
      </c>
      <c r="I72" s="40">
        <f t="shared" si="28"/>
        <v>4.6147503067114535</v>
      </c>
      <c r="J72" s="40">
        <f t="shared" si="28"/>
        <v>5.8203430478077118</v>
      </c>
      <c r="K72" s="40">
        <f t="shared" si="28"/>
        <v>5.6291959012669768</v>
      </c>
      <c r="L72" s="40">
        <f t="shared" si="28"/>
        <v>5.9928529113875673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1.618594660867223</v>
      </c>
      <c r="C73" s="44">
        <f t="shared" si="29"/>
        <v>-7.1743772241991355</v>
      </c>
      <c r="D73" s="40">
        <f t="shared" si="29"/>
        <v>1.0180120319267516</v>
      </c>
      <c r="E73" s="40">
        <f t="shared" si="29"/>
        <v>0.68308727624279975</v>
      </c>
      <c r="F73" s="44">
        <f t="shared" si="18"/>
        <v>0.79460529691985915</v>
      </c>
      <c r="H73" s="40">
        <f t="shared" ref="H73:L73" si="30">(B30/B$25)*100</f>
        <v>27.628433633885468</v>
      </c>
      <c r="I73" s="40">
        <f t="shared" si="30"/>
        <v>28.257677842360302</v>
      </c>
      <c r="J73" s="40">
        <f t="shared" si="30"/>
        <v>27.197747771231935</v>
      </c>
      <c r="K73" s="40">
        <f t="shared" si="30"/>
        <v>27.700772298218162</v>
      </c>
      <c r="L73" s="40">
        <f t="shared" si="30"/>
        <v>28.064744214489078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6.6941080430300781</v>
      </c>
      <c r="C74" s="44">
        <f t="shared" si="31"/>
        <v>-9.9915594007175095</v>
      </c>
      <c r="D74" s="40">
        <f t="shared" si="31"/>
        <v>1.2008353187932919</v>
      </c>
      <c r="E74" s="40">
        <f t="shared" si="31"/>
        <v>0.88386933440807169</v>
      </c>
      <c r="F74" s="44">
        <f t="shared" si="18"/>
        <v>0.98941420281561943</v>
      </c>
      <c r="H74" s="40">
        <f>(B31/B$25)*100</f>
        <v>23.004822814007138</v>
      </c>
      <c r="I74" s="40">
        <f t="shared" ref="I74:L74" si="32">(C31/C$25)*100</f>
        <v>28.593552020273151</v>
      </c>
      <c r="J74" s="40">
        <f t="shared" si="32"/>
        <v>26.685782805901692</v>
      </c>
      <c r="K74" s="40">
        <f t="shared" si="32"/>
        <v>27.426177376205075</v>
      </c>
      <c r="L74" s="40">
        <f t="shared" si="32"/>
        <v>28.345659194710411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-2.7843198088868593</v>
      </c>
      <c r="C75" s="44">
        <f t="shared" si="33"/>
        <v>-0.65964912280720434</v>
      </c>
      <c r="D75" s="40">
        <f t="shared" si="33"/>
        <v>0.98085151491318356</v>
      </c>
      <c r="E75" s="40">
        <f t="shared" si="33"/>
        <v>0.61891208633297889</v>
      </c>
      <c r="F75" s="44">
        <f t="shared" si="18"/>
        <v>0.73941419052372392</v>
      </c>
      <c r="H75" s="40">
        <f t="shared" ref="H75:L75" si="34">(B32/B$25)*100</f>
        <v>8.3633885510589394</v>
      </c>
      <c r="I75" s="40">
        <f t="shared" si="34"/>
        <v>7.1649805917016947</v>
      </c>
      <c r="J75" s="40">
        <f t="shared" si="34"/>
        <v>7.3802200093842734</v>
      </c>
      <c r="K75" s="40">
        <f t="shared" si="34"/>
        <v>7.502902427944079</v>
      </c>
      <c r="L75" s="40">
        <f t="shared" si="34"/>
        <v>7.5531731926847474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-2.0885059748288359</v>
      </c>
      <c r="C76" s="44">
        <f t="shared" si="35"/>
        <v>-3.2381763953986287</v>
      </c>
      <c r="D76" s="40">
        <f t="shared" si="35"/>
        <v>-0.83960844469117557</v>
      </c>
      <c r="E76" s="40">
        <f t="shared" si="35"/>
        <v>-9.9189991577919301E-2</v>
      </c>
      <c r="F76" s="44">
        <f t="shared" si="18"/>
        <v>-0.34660840325559938</v>
      </c>
      <c r="H76" s="40">
        <f t="shared" ref="H76:L76" si="36">(B33/B$25)*100</f>
        <v>10.709792409310127</v>
      </c>
      <c r="I76" s="40">
        <f t="shared" si="36"/>
        <v>9.4406789887572806</v>
      </c>
      <c r="J76" s="40">
        <f t="shared" si="36"/>
        <v>9.4718732078619414</v>
      </c>
      <c r="K76" s="40">
        <f t="shared" si="36"/>
        <v>8.7920852051890463</v>
      </c>
      <c r="L76" s="40">
        <f t="shared" si="36"/>
        <v>8.2392172600278997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0.69914852917780657</v>
      </c>
      <c r="C78" s="44">
        <f t="shared" ref="C78:C83" si="38">IF(AND(D$5-C$5 &lt;&gt; 0,C35&lt;&gt;0,D35&lt;&gt;0),(EXP(LN(D35/C35)/(D$5-C$5))-1)*100,0)</f>
        <v>-1.1361026473335589</v>
      </c>
      <c r="D78" s="44">
        <f t="shared" si="37"/>
        <v>0.3298644847936183</v>
      </c>
      <c r="E78" s="44">
        <f t="shared" si="37"/>
        <v>0.10296307169519459</v>
      </c>
      <c r="F78" s="44">
        <f t="shared" si="18"/>
        <v>0.1785398020302198</v>
      </c>
      <c r="H78" s="44">
        <f>(B35/B$40)*100</f>
        <v>23.90047864174117</v>
      </c>
      <c r="I78" s="44">
        <f>(C35/C$40)*100</f>
        <v>22.620094898347954</v>
      </c>
      <c r="J78" s="44">
        <f>(D35/D$40)*100</f>
        <v>22.841163548376834</v>
      </c>
      <c r="K78" s="44">
        <f>(E35/E$40)*100</f>
        <v>22.677367199159843</v>
      </c>
      <c r="L78" s="44">
        <f>(F35/F$40)*100</f>
        <v>22.194334287100713</v>
      </c>
    </row>
    <row r="79" spans="1:12" x14ac:dyDescent="0.2">
      <c r="A79" t="str">
        <f>A36</f>
        <v>Public admin. and defence</v>
      </c>
      <c r="B79" s="40">
        <f t="shared" si="37"/>
        <v>-1.5339634421766113</v>
      </c>
      <c r="C79" s="44">
        <f t="shared" si="38"/>
        <v>1.0833840535604766</v>
      </c>
      <c r="D79" s="40">
        <f t="shared" si="37"/>
        <v>0.63025204782767297</v>
      </c>
      <c r="E79" s="40">
        <f t="shared" si="37"/>
        <v>-0.18593359599138326</v>
      </c>
      <c r="F79" s="44">
        <f t="shared" si="18"/>
        <v>8.5390080300173921E-2</v>
      </c>
      <c r="H79" s="40">
        <f>(B36/B$35)*100</f>
        <v>13.758737955790684</v>
      </c>
      <c r="I79" s="40">
        <f t="shared" ref="I79:L81" si="39">(C36/C$35)*100</f>
        <v>12.578279309764055</v>
      </c>
      <c r="J79" s="40">
        <f t="shared" si="39"/>
        <v>12.860660688565714</v>
      </c>
      <c r="K79" s="40">
        <f t="shared" si="39"/>
        <v>13.054341036851893</v>
      </c>
      <c r="L79" s="40">
        <f t="shared" si="39"/>
        <v>12.682448733413763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-0.11026379361439576</v>
      </c>
      <c r="C80" s="44">
        <f t="shared" si="38"/>
        <v>-2.6190293054379032</v>
      </c>
      <c r="D80" s="40">
        <f t="shared" si="40"/>
        <v>-0.10289309066702224</v>
      </c>
      <c r="E80" s="40">
        <f t="shared" si="40"/>
        <v>0.18619757094340272</v>
      </c>
      <c r="F80" s="44">
        <f t="shared" si="18"/>
        <v>8.974118143840748E-2</v>
      </c>
      <c r="H80" s="40">
        <f>(B37/B$35)*100</f>
        <v>41.118773222495072</v>
      </c>
      <c r="I80" s="40">
        <f t="shared" si="39"/>
        <v>39.812588997259212</v>
      </c>
      <c r="J80" s="40">
        <f t="shared" si="39"/>
        <v>39.215412969071863</v>
      </c>
      <c r="K80" s="40">
        <f t="shared" si="39"/>
        <v>38.376929053487949</v>
      </c>
      <c r="L80" s="40">
        <f t="shared" si="39"/>
        <v>38.697225572979541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2.058716438657493</v>
      </c>
      <c r="C81" s="44">
        <f t="shared" si="38"/>
        <v>-0.48240818164291266</v>
      </c>
      <c r="D81" s="40">
        <f t="shared" si="40"/>
        <v>0.59840536984749892</v>
      </c>
      <c r="E81" s="40">
        <f t="shared" si="40"/>
        <v>0.11359218113966563</v>
      </c>
      <c r="F81" s="44">
        <f t="shared" si="18"/>
        <v>0.27493641344380482</v>
      </c>
      <c r="H81" s="40">
        <f>(B38/B$35)*100</f>
        <v>45.122488821714249</v>
      </c>
      <c r="I81" s="40">
        <f t="shared" si="39"/>
        <v>47.609131692976746</v>
      </c>
      <c r="J81" s="40">
        <f t="shared" si="39"/>
        <v>47.923926342362435</v>
      </c>
      <c r="K81" s="40">
        <f t="shared" si="39"/>
        <v>48.568729909660171</v>
      </c>
      <c r="L81" s="40">
        <f t="shared" si="39"/>
        <v>48.620325693606702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2.0948516243296744</v>
      </c>
      <c r="C83" s="206">
        <f t="shared" si="38"/>
        <v>-2.0929588196584858</v>
      </c>
      <c r="D83" s="43">
        <f>IF(AND(E$5-D$5 &lt;&gt; 0,D40&lt;&gt;0,E40&lt;&gt;0),(EXP(LN(E40/D40)/(E$5-D$5))-1)*100,0)</f>
        <v>0.47438206144148065</v>
      </c>
      <c r="E83" s="43">
        <f>IF(AND(F$5-E$5 &lt;&gt; 0,E40&lt;&gt;0,F40&lt;&gt;0),(EXP(LN(F40/E40)/(F$5-E$5))-1)*100,0)</f>
        <v>0.31872037196465364</v>
      </c>
      <c r="F83" s="206">
        <f t="shared" si="18"/>
        <v>0.37058078759095725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1.5196398389671462</v>
      </c>
      <c r="C89" s="44">
        <f>IF(AND(F$5-D$5 &lt;&gt; 0,D7&lt;&gt;0,F7&lt;&gt;0),(EXP(LN(F7/D7)/(F$5-D$5))-1)*100,0)</f>
        <v>0.68934281311592294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0.22913785766005557</v>
      </c>
      <c r="C90" s="44">
        <f t="shared" ref="C90:C122" si="43">IF(AND(F$5-D$5 &lt;&gt; 0,D8&lt;&gt;0,F8&lt;&gt;0),(EXP(LN(F8/D8)/(F$5-D$5))-1)*100,0)</f>
        <v>0.40274151535348857</v>
      </c>
    </row>
    <row r="91" spans="1:12" x14ac:dyDescent="0.2">
      <c r="A91" s="30" t="str">
        <f t="shared" si="41"/>
        <v>Mining and quarrying</v>
      </c>
      <c r="B91" s="44">
        <f t="shared" si="42"/>
        <v>18.223684104215554</v>
      </c>
      <c r="C91" s="44">
        <f t="shared" si="43"/>
        <v>-1.5275826350509725</v>
      </c>
    </row>
    <row r="92" spans="1:12" x14ac:dyDescent="0.2">
      <c r="A92" s="30" t="str">
        <f t="shared" si="41"/>
        <v>Electricity and gas</v>
      </c>
      <c r="B92" s="44">
        <f t="shared" si="42"/>
        <v>17.932790912036765</v>
      </c>
      <c r="C92" s="44">
        <f t="shared" si="43"/>
        <v>-0.1663057100783627</v>
      </c>
    </row>
    <row r="93" spans="1:12" x14ac:dyDescent="0.2">
      <c r="A93" s="30" t="str">
        <f t="shared" si="41"/>
        <v>Water and sewerage</v>
      </c>
      <c r="B93" s="44">
        <f t="shared" si="42"/>
        <v>0.64101589290466165</v>
      </c>
      <c r="C93" s="44">
        <f t="shared" si="43"/>
        <v>1.2046529104664527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3.9270362294384631</v>
      </c>
      <c r="C95" s="44">
        <f t="shared" si="43"/>
        <v>-1.1667256254593639</v>
      </c>
    </row>
    <row r="96" spans="1:12" x14ac:dyDescent="0.2">
      <c r="A96" s="30" t="str">
        <f t="shared" si="41"/>
        <v>Food drink and tobacco</v>
      </c>
      <c r="B96" s="44">
        <f t="shared" si="42"/>
        <v>11.219440061215046</v>
      </c>
      <c r="C96" s="44">
        <f t="shared" si="43"/>
        <v>1.5305307157514436</v>
      </c>
    </row>
    <row r="97" spans="1:3" x14ac:dyDescent="0.2">
      <c r="A97" s="30" t="str">
        <f t="shared" si="41"/>
        <v>Engineering</v>
      </c>
      <c r="B97" s="44">
        <f t="shared" si="42"/>
        <v>4.8707606221552124</v>
      </c>
      <c r="C97" s="44">
        <f t="shared" si="43"/>
        <v>-2.2089341617426483</v>
      </c>
    </row>
    <row r="98" spans="1:3" x14ac:dyDescent="0.2">
      <c r="A98" s="30" t="str">
        <f t="shared" si="41"/>
        <v>Rest of manufacturing</v>
      </c>
      <c r="B98" s="44">
        <f t="shared" si="42"/>
        <v>2.6320917717665315</v>
      </c>
      <c r="C98" s="44">
        <f t="shared" si="43"/>
        <v>-1.4334512610392647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7.1161200476399955</v>
      </c>
      <c r="C100" s="44">
        <f t="shared" si="43"/>
        <v>1.0003983918825732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1.3099984054286029</v>
      </c>
      <c r="C102" s="44">
        <f t="shared" si="43"/>
        <v>0.38906302179286811</v>
      </c>
    </row>
    <row r="103" spans="1:3" x14ac:dyDescent="0.2">
      <c r="A103" s="30" t="str">
        <f t="shared" si="41"/>
        <v>Wholesale and retail trade</v>
      </c>
      <c r="B103" s="44">
        <f t="shared" si="42"/>
        <v>1.5429449541575657</v>
      </c>
      <c r="C103" s="44">
        <f t="shared" si="43"/>
        <v>0.19649130781935753</v>
      </c>
    </row>
    <row r="104" spans="1:3" x14ac:dyDescent="0.2">
      <c r="A104" s="30" t="str">
        <f t="shared" si="41"/>
        <v>Transport and storage</v>
      </c>
      <c r="B104" s="44">
        <f t="shared" si="42"/>
        <v>-1.0869886458364841</v>
      </c>
      <c r="C104" s="44">
        <f t="shared" si="43"/>
        <v>0.28106359866733044</v>
      </c>
    </row>
    <row r="105" spans="1:3" x14ac:dyDescent="0.2">
      <c r="A105" s="30" t="str">
        <f t="shared" si="41"/>
        <v>Accommodation and food</v>
      </c>
      <c r="B105" s="44">
        <f t="shared" si="42"/>
        <v>1.7718323468294717</v>
      </c>
      <c r="C105" s="44">
        <f t="shared" si="43"/>
        <v>0.97302202806466287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0.10984439088022047</v>
      </c>
      <c r="C107" s="44">
        <f t="shared" si="43"/>
        <v>0.58396361239387851</v>
      </c>
    </row>
    <row r="108" spans="1:3" x14ac:dyDescent="0.2">
      <c r="A108" s="30" t="str">
        <f t="shared" si="41"/>
        <v>Media</v>
      </c>
      <c r="B108" s="44">
        <f t="shared" si="42"/>
        <v>-4.0133047448642101</v>
      </c>
      <c r="C108" s="44">
        <f t="shared" si="43"/>
        <v>-0.46821813360751197</v>
      </c>
    </row>
    <row r="109" spans="1:3" x14ac:dyDescent="0.2">
      <c r="A109" s="30" t="str">
        <f t="shared" si="41"/>
        <v>Information technology</v>
      </c>
      <c r="B109" s="44">
        <f t="shared" si="42"/>
        <v>-0.1992766623288067</v>
      </c>
      <c r="C109" s="44">
        <f t="shared" si="43"/>
        <v>0.68683734436914001</v>
      </c>
    </row>
    <row r="110" spans="1:3" x14ac:dyDescent="0.2">
      <c r="A110" s="30" t="str">
        <f t="shared" si="41"/>
        <v>Finance and insurance</v>
      </c>
      <c r="B110" s="44">
        <f t="shared" si="42"/>
        <v>0.98297153418644978</v>
      </c>
      <c r="C110" s="44">
        <f t="shared" si="43"/>
        <v>-0.9607683112007992</v>
      </c>
    </row>
    <row r="111" spans="1:3" x14ac:dyDescent="0.2">
      <c r="A111" s="30" t="str">
        <f t="shared" si="41"/>
        <v>Real estate</v>
      </c>
      <c r="B111" s="44">
        <f t="shared" si="42"/>
        <v>7.1813359501660123E-2</v>
      </c>
      <c r="C111" s="44">
        <f t="shared" si="43"/>
        <v>0.78001403508447531</v>
      </c>
    </row>
    <row r="112" spans="1:3" x14ac:dyDescent="0.2">
      <c r="A112" s="30" t="str">
        <f t="shared" si="41"/>
        <v>Professional services</v>
      </c>
      <c r="B112" s="44">
        <f t="shared" si="42"/>
        <v>-0.204232638838997</v>
      </c>
      <c r="C112" s="44">
        <f t="shared" si="43"/>
        <v>0.79460529691985915</v>
      </c>
    </row>
    <row r="113" spans="1:3" x14ac:dyDescent="0.2">
      <c r="A113" s="30" t="str">
        <f t="shared" si="41"/>
        <v>Support services</v>
      </c>
      <c r="B113" s="44">
        <f t="shared" si="42"/>
        <v>3.1261957385352757</v>
      </c>
      <c r="C113" s="44">
        <f t="shared" si="43"/>
        <v>0.98941420281561943</v>
      </c>
    </row>
    <row r="114" spans="1:3" x14ac:dyDescent="0.2">
      <c r="A114" s="30" t="str">
        <f t="shared" si="41"/>
        <v>Arts and entertainment</v>
      </c>
      <c r="B114" s="44">
        <f t="shared" si="42"/>
        <v>-2.363052504588059</v>
      </c>
      <c r="C114" s="44">
        <f t="shared" si="43"/>
        <v>0.73941419052372392</v>
      </c>
    </row>
    <row r="115" spans="1:3" x14ac:dyDescent="0.2">
      <c r="A115" s="30" t="str">
        <f t="shared" si="41"/>
        <v>Other services</v>
      </c>
      <c r="B115" s="44">
        <f t="shared" si="42"/>
        <v>-2.3195276789018449</v>
      </c>
      <c r="C115" s="44">
        <f t="shared" si="43"/>
        <v>-0.34660840325559938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0.3293928455947448</v>
      </c>
      <c r="C117" s="44">
        <f t="shared" si="43"/>
        <v>0.1785398020302198</v>
      </c>
    </row>
    <row r="118" spans="1:3" x14ac:dyDescent="0.2">
      <c r="A118" s="30" t="str">
        <f t="shared" si="41"/>
        <v>Public admin. and defence</v>
      </c>
      <c r="B118" s="44">
        <f t="shared" si="42"/>
        <v>-1.0159725782565965</v>
      </c>
      <c r="C118" s="44">
        <f t="shared" si="43"/>
        <v>8.5390080300173921E-2</v>
      </c>
    </row>
    <row r="119" spans="1:3" x14ac:dyDescent="0.2">
      <c r="A119" s="30" t="str">
        <f t="shared" si="41"/>
        <v>Education</v>
      </c>
      <c r="B119" s="44">
        <f t="shared" si="42"/>
        <v>-0.61713489805439448</v>
      </c>
      <c r="C119" s="44">
        <f t="shared" si="43"/>
        <v>8.974118143840748E-2</v>
      </c>
    </row>
    <row r="120" spans="1:3" x14ac:dyDescent="0.2">
      <c r="A120" s="30" t="str">
        <f t="shared" si="41"/>
        <v>Health and social work</v>
      </c>
      <c r="B120" s="44">
        <f t="shared" si="42"/>
        <v>1.5453529077899875</v>
      </c>
      <c r="C120" s="44">
        <f t="shared" si="43"/>
        <v>0.27493641344380482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1.2431989711302105</v>
      </c>
      <c r="C122" s="206">
        <f t="shared" si="43"/>
        <v>0.37058078759095725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Buckinghamshire Thames Valley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97.07499078518245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25.077540769606394</v>
      </c>
      <c r="E9" s="299" t="str">
        <f>CONCATENATE("(",ROUND((D9/$H11)*100,1),")")</f>
        <v>(8.9)</v>
      </c>
      <c r="F9" s="249">
        <f>SUM(F30,F51,F72,F93,F114,F135,F156,F177,F198,F219,F240,F261,F282,F303,F324,F345,F366,F387,F408,F429,F450,F471)</f>
        <v>22.562430461580046</v>
      </c>
      <c r="G9" s="299" t="str">
        <f>CONCATENATE("(",ROUND((F9/$H11)*100,1),")")</f>
        <v>(8)</v>
      </c>
      <c r="H9" s="249">
        <f>SUM(H30,H51,H72,H93,H114,H135,H156,H177,H198,H219,H240,H261,H282,H303,H324,H345,H366,H387,H408,H429,H450,H471)</f>
        <v>144.71496201636893</v>
      </c>
      <c r="I9" s="299" t="str">
        <f>CONCATENATE("(",ROUND((H9/$H11)*100,1),")")</f>
        <v>(51.2)</v>
      </c>
      <c r="K9" s="249">
        <f>B14-B9</f>
        <v>1.8991884999184094</v>
      </c>
      <c r="L9" s="249">
        <f>D14-D9</f>
        <v>0.8750969630296197</v>
      </c>
      <c r="M9" s="249">
        <f>F14-F9</f>
        <v>1.0568643654180967</v>
      </c>
      <c r="N9" s="249">
        <f>SUM(K9:M9)</f>
        <v>3.8311498283661258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63.598263348878241</v>
      </c>
      <c r="C10" s="299" t="str">
        <f>CONCATENATE("(",ROUND((B10/$H11)*100,1),")")</f>
        <v>(22.5)</v>
      </c>
      <c r="D10" s="249">
        <f t="shared" ref="D10" si="1">SUM(D31,D52,D73,D94,D115,D136,D157,D178,D199,D220,D241,D262,D283,D304,D325,D346,D367,D388,D409,D430,D451,D472)</f>
        <v>58.118122305718508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16.25565232903449</v>
      </c>
      <c r="G10" s="299" t="str">
        <f>CONCATENATE("(",ROUND((F10/$H11)*100,1),")")</f>
        <v>(5.8)</v>
      </c>
      <c r="H10" s="249">
        <f t="shared" ref="H10" si="3">SUM(H31,H52,H73,H94,H115,H136,H157,H178,H199,H220,H241,H262,H283,H304,H325,H346,H367,H388,H409,H430,H451,H472)</f>
        <v>137.97203798363125</v>
      </c>
      <c r="I10" s="299" t="str">
        <f>CONCATENATE("(",ROUND((H10/$H11)*100,1),")")</f>
        <v>(48.8)</v>
      </c>
      <c r="K10" s="249">
        <f t="shared" ref="K10:K11" si="4">B15-B10</f>
        <v>2.4608650732518882</v>
      </c>
      <c r="L10" s="249">
        <f t="shared" ref="L10:L11" si="5">D15-D10</f>
        <v>4.2002286140608192E-2</v>
      </c>
      <c r="M10" s="249">
        <f t="shared" ref="M10:M11" si="6">F15-F10</f>
        <v>0.43498281224109547</v>
      </c>
      <c r="N10" s="249">
        <f t="shared" ref="N10:N11" si="7">SUM(K10:M10)</f>
        <v>2.9378501716335919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160.6732541340607</v>
      </c>
      <c r="C11" s="299" t="str">
        <f>CONCATENATE("(",ROUND((B11/$H11)*100,1),")")</f>
        <v>(56.8)</v>
      </c>
      <c r="D11" s="249">
        <f t="shared" ref="D11" si="8">SUM(D32,D53,D74,D95,D116,D137,D158,D179,D200,D221,D242,D263,D284,D305,D326,D347,D368,D389,D410,D431,D452,D473)</f>
        <v>83.195663075324902</v>
      </c>
      <c r="E11" s="299" t="str">
        <f>CONCATENATE("(",ROUND((D11/$H11)*100,1),")")</f>
        <v>(29.4)</v>
      </c>
      <c r="F11" s="249">
        <f t="shared" ref="F11" si="9">SUM(F32,F53,F74,F95,F116,F137,F158,F179,F200,F221,F242,F263,F284,F305,F326,F347,F368,F389,F410,F431,F452,F473)</f>
        <v>38.818082790614532</v>
      </c>
      <c r="G11" s="299" t="str">
        <f>CONCATENATE("(",ROUND((F11/$H11)*100,1),")")</f>
        <v>(13.7)</v>
      </c>
      <c r="H11" s="249">
        <f t="shared" ref="H11" si="10">SUM(H32,H53,H74,H95,H116,H137,H158,H179,H200,H221,H242,H263,H284,H305,H326,H347,H368,H389,H410,H431,H452,H473)</f>
        <v>282.68700000000018</v>
      </c>
      <c r="I11" s="299" t="str">
        <f>CONCATENATE("(",ROUND((H11/$H11)*100,1),")")</f>
        <v>(100)</v>
      </c>
      <c r="K11" s="249">
        <f t="shared" si="4"/>
        <v>4.3600535731703189</v>
      </c>
      <c r="L11" s="249">
        <f t="shared" si="5"/>
        <v>0.91709924917022079</v>
      </c>
      <c r="M11" s="249">
        <f t="shared" si="6"/>
        <v>1.4918471776591886</v>
      </c>
      <c r="N11" s="249">
        <f t="shared" si="7"/>
        <v>6.7689999999997283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98.97417928510086</v>
      </c>
      <c r="C14" s="299" t="str">
        <f>CONCATENATE("(",ROUND((B14/$H16)*100,1),")")</f>
        <v>(34.2)</v>
      </c>
      <c r="D14" s="249">
        <f t="shared" ref="D14" si="11">SUM(D35,D56,D77,D98,D119,D140,D161,D182,D203,D224,D245,D266,D287,D308,D329,D350,D371,D392,D413,D434,D455,D476)</f>
        <v>25.952637732636013</v>
      </c>
      <c r="E14" s="299" t="str">
        <f>CONCATENATE("(",ROUND((D14/$H16)*100,1),")")</f>
        <v>(9)</v>
      </c>
      <c r="F14" s="249">
        <f t="shared" ref="F14" si="12">SUM(F35,F56,F77,F98,F119,F140,F161,F182,F203,F224,F245,F266,F287,F308,F329,F350,F371,F392,F413,F434,F455,F476)</f>
        <v>23.619294826998143</v>
      </c>
      <c r="G14" s="299" t="str">
        <f>CONCATENATE("(",ROUND((F14/$H16)*100,1),")")</f>
        <v>(8.2)</v>
      </c>
      <c r="H14" s="249">
        <f t="shared" ref="H14" si="13">SUM(H35,H56,H77,H98,H119,H140,H161,H182,H203,H224,H245,H266,H287,H308,H329,H350,H371,H392,H413,H434,H455,H476)</f>
        <v>148.54611184473504</v>
      </c>
      <c r="I14" s="299" t="str">
        <f>CONCATENATE("(",ROUND((H14/$H16)*100,1),")")</f>
        <v>(51.3)</v>
      </c>
      <c r="K14" s="249">
        <f>B19-B14</f>
        <v>1.5830334244083133</v>
      </c>
      <c r="L14" s="249">
        <f>D19-D14</f>
        <v>1.5660959204417182</v>
      </c>
      <c r="M14" s="249">
        <f>F19-F14</f>
        <v>1.6455135848692954</v>
      </c>
      <c r="N14" s="249">
        <f>SUM(K14:M14)</f>
        <v>4.7946429297193269</v>
      </c>
    </row>
    <row r="15" spans="1:17" x14ac:dyDescent="0.2">
      <c r="A15" s="282" t="s">
        <v>365</v>
      </c>
      <c r="B15" s="249">
        <f t="shared" si="0"/>
        <v>66.059128422130129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58.160124591859116</v>
      </c>
      <c r="E15" s="299" t="str">
        <f>CONCATENATE("(",ROUND((D15/$H16)*100,1),")")</f>
        <v>(20.1)</v>
      </c>
      <c r="F15" s="249">
        <f t="shared" ref="F15" si="15">SUM(F36,F57,F78,F99,F120,F141,F162,F183,F204,F225,F246,F267,F288,F309,F330,F351,F372,F393,F414,F435,F456,F477)</f>
        <v>16.690635141275585</v>
      </c>
      <c r="G15" s="299" t="str">
        <f>CONCATENATE("(",ROUND((F15/$H16)*100,1),")")</f>
        <v>(5.8)</v>
      </c>
      <c r="H15" s="249">
        <f t="shared" ref="H15" si="16">SUM(H36,H57,H78,H99,H120,H141,H162,H183,H204,H225,H246,H267,H288,H309,H330,H351,H372,H393,H414,H435,H456,H477)</f>
        <v>140.90988815526481</v>
      </c>
      <c r="I15" s="299" t="str">
        <f>CONCATENATE("(",ROUND((H15/$H16)*100,1),")")</f>
        <v>(48.7)</v>
      </c>
      <c r="K15" s="249">
        <f t="shared" ref="K15:K16" si="17">B20-B15</f>
        <v>4.0403907494320492</v>
      </c>
      <c r="L15" s="249">
        <f t="shared" ref="L15:L16" si="18">D20-D15</f>
        <v>-0.43576159745114751</v>
      </c>
      <c r="M15" s="249">
        <f t="shared" ref="M15:M16" si="19">F20-F15</f>
        <v>0.95972791829988324</v>
      </c>
      <c r="N15" s="249">
        <f t="shared" ref="N15:N16" si="20">SUM(K15:M15)</f>
        <v>4.564357070280785</v>
      </c>
    </row>
    <row r="16" spans="1:17" x14ac:dyDescent="0.2">
      <c r="A16" s="282" t="s">
        <v>363</v>
      </c>
      <c r="B16" s="249">
        <f t="shared" si="0"/>
        <v>165.03330770723102</v>
      </c>
      <c r="C16" s="299" t="str">
        <f>CONCATENATE("(",ROUND((B16/$H16)*100,1),")")</f>
        <v>(57)</v>
      </c>
      <c r="D16" s="249">
        <f t="shared" ref="D16" si="21">SUM(D37,D58,D79,D100,D121,D142,D163,D184,D205,D226,D247,D268,D289,D310,D331,D352,D373,D394,D415,D436,D457,D478)</f>
        <v>84.112762324495122</v>
      </c>
      <c r="E16" s="299" t="str">
        <f>CONCATENATE("(",ROUND((D16/$H16)*100,1),")")</f>
        <v>(29.1)</v>
      </c>
      <c r="F16" s="249">
        <f t="shared" ref="F16" si="22">SUM(F37,F58,F79,F100,F121,F142,F163,F184,F205,F226,F247,F268,F289,F310,F331,F352,F373,F394,F415,F436,F457,F478)</f>
        <v>40.309929968273721</v>
      </c>
      <c r="G16" s="299" t="str">
        <f>CONCATENATE("(",ROUND((F16/$H16)*100,1),")")</f>
        <v>(13.9)</v>
      </c>
      <c r="H16" s="249">
        <f t="shared" ref="H16" si="23">SUM(H37,H58,H79,H100,H121,H142,H163,H184,H205,H226,H247,H268,H289,H310,H331,H352,H373,H394,H415,H436,H457,H478)</f>
        <v>289.4559999999999</v>
      </c>
      <c r="I16" s="299" t="str">
        <f>CONCATENATE("(",ROUND((H16/$H16)*100,1),")")</f>
        <v>(100)</v>
      </c>
      <c r="K16" s="249">
        <f t="shared" si="17"/>
        <v>5.6234241738403625</v>
      </c>
      <c r="L16" s="249">
        <f t="shared" si="18"/>
        <v>1.130334322990592</v>
      </c>
      <c r="M16" s="249">
        <f t="shared" si="19"/>
        <v>2.6052415031691822</v>
      </c>
      <c r="N16" s="249">
        <f t="shared" si="20"/>
        <v>9.3590000000001368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100.55721270950917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27.518733653077732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25.264808411867438</v>
      </c>
      <c r="G19" s="299" t="str">
        <f>CONCATENATE("(",ROUND((F19/$H21)*100,1),")")</f>
        <v>(8.5)</v>
      </c>
      <c r="H19" s="249">
        <f t="shared" ref="H19" si="26">SUM(H40,H61,H82,H103,H124,H145,H166,H187,H208,H229,H250,H271,H292,H313,H334,H355,H376,H397,H418,H439,H460,H481)</f>
        <v>153.34075477445435</v>
      </c>
      <c r="I19" s="299" t="str">
        <f>CONCATENATE("(",ROUND((H19/$H21)*100,1),")")</f>
        <v>(51.3)</v>
      </c>
      <c r="K19" s="249">
        <f>B19-B9</f>
        <v>3.4822219243267227</v>
      </c>
      <c r="L19" s="249">
        <f>D19-D9</f>
        <v>2.4411928834713379</v>
      </c>
      <c r="M19" s="249">
        <f>F19-F9</f>
        <v>2.7023779502873921</v>
      </c>
      <c r="N19" s="249">
        <f>SUM(K19:M19)</f>
        <v>8.6257927580854528</v>
      </c>
    </row>
    <row r="20" spans="1:14" x14ac:dyDescent="0.2">
      <c r="A20" s="282" t="s">
        <v>365</v>
      </c>
      <c r="B20" s="249">
        <f t="shared" si="0"/>
        <v>70.099519171562179</v>
      </c>
      <c r="C20" s="299" t="str">
        <f>CONCATENATE("(",ROUND((B20/$H21)*100,1),")")</f>
        <v>(23.5)</v>
      </c>
      <c r="D20" s="249">
        <f t="shared" ref="D20" si="27">SUM(D41,D62,D83,D104,D125,D146,D167,D188,D209,D230,D251,D272,D293,D314,D335,D356,D377,D398,D419,D440,D461,D482)</f>
        <v>57.724362994407969</v>
      </c>
      <c r="E20" s="299" t="str">
        <f>CONCATENATE("(",ROUND((D20/$H21)*100,1),")")</f>
        <v>(19.3)</v>
      </c>
      <c r="F20" s="249">
        <f t="shared" ref="F20" si="28">SUM(F41,F62,F83,F104,F125,F146,F167,F188,F209,F230,F251,F272,F293,F314,F335,F356,F377,F398,F419,F440,F461,F482)</f>
        <v>17.650363059575469</v>
      </c>
      <c r="G20" s="299" t="str">
        <f>CONCATENATE("(",ROUND((F20/$H21)*100,1),")")</f>
        <v>(5.9)</v>
      </c>
      <c r="H20" s="249">
        <f t="shared" ref="H20" si="29">SUM(H41,H62,H83,H104,H125,H146,H167,H188,H209,H230,H251,H272,H293,H314,H335,H356,H377,H398,H419,H440,H461,H482)</f>
        <v>145.47424522554564</v>
      </c>
      <c r="I20" s="299" t="str">
        <f>CONCATENATE("(",ROUND((H20/$H21)*100,1),")")</f>
        <v>(48.7)</v>
      </c>
      <c r="K20" s="249">
        <f t="shared" ref="K20:K21" si="30">B20-B10</f>
        <v>6.5012558226839374</v>
      </c>
      <c r="L20" s="249">
        <f t="shared" ref="L20:L21" si="31">D20-D10</f>
        <v>-0.39375931131053932</v>
      </c>
      <c r="M20" s="249">
        <f t="shared" ref="M20:M21" si="32">F20-F10</f>
        <v>1.3947107305409787</v>
      </c>
      <c r="N20" s="249">
        <f t="shared" ref="N20:N21" si="33">SUM(K20:M20)</f>
        <v>7.5022072419143768</v>
      </c>
    </row>
    <row r="21" spans="1:14" x14ac:dyDescent="0.2">
      <c r="A21" s="282" t="s">
        <v>363</v>
      </c>
      <c r="B21" s="249">
        <f t="shared" si="0"/>
        <v>170.65673188107138</v>
      </c>
      <c r="C21" s="299" t="str">
        <f>CONCATENATE("(",ROUND((B21/$H21)*100,1),")")</f>
        <v>(57.1)</v>
      </c>
      <c r="D21" s="249">
        <f t="shared" ref="D21" si="34">SUM(D42,D63,D84,D105,D126,D147,D168,D189,D210,D231,D252,D273,D294,D315,D336,D357,D378,D399,D420,D441,D462,D483)</f>
        <v>85.243096647485714</v>
      </c>
      <c r="E21" s="299" t="str">
        <f>CONCATENATE("(",ROUND((D21/$H21)*100,1),")")</f>
        <v>(28.5)</v>
      </c>
      <c r="F21" s="249">
        <f>SUM(F42,F63,F84,F105,F126,F147,F168,F189,F210,F231,F252,F273,F294,F315,F336,F357,F378,F399,F420,F441,F462,F483)</f>
        <v>42.915171471442903</v>
      </c>
      <c r="G21" s="299" t="str">
        <f>CONCATENATE("(",ROUND((F21/$H21)*100,1),")")</f>
        <v>(14.4)</v>
      </c>
      <c r="H21" s="249">
        <f t="shared" ref="H21" si="35">SUM(H42,H63,H84,H105,H126,H147,H168,H189,H210,H231,H252,H273,H294,H315,H336,H357,H378,H399,H420,H441,H462,H483)</f>
        <v>298.815</v>
      </c>
      <c r="I21" s="299" t="str">
        <f>CONCATENATE("(",ROUND((H21/$H21)*100,1),")")</f>
        <v>(100)</v>
      </c>
      <c r="K21" s="249">
        <f t="shared" si="30"/>
        <v>9.9834777470106815</v>
      </c>
      <c r="L21" s="249">
        <f t="shared" si="31"/>
        <v>2.0474335721608128</v>
      </c>
      <c r="M21" s="249">
        <f t="shared" si="32"/>
        <v>4.0970886808283709</v>
      </c>
      <c r="N21" s="249">
        <f t="shared" si="33"/>
        <v>16.127999999999865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1.0456353612398039</v>
      </c>
      <c r="C30" s="299" t="str">
        <f>CONCATENATE("(",ROUND((B30/$H32)*100,1),")")</f>
        <v>(45.8)</v>
      </c>
      <c r="D30" s="302">
        <f>'Ind T6'!M9</f>
        <v>3.0398076136072504E-3</v>
      </c>
      <c r="E30" s="299" t="str">
        <f>CONCATENATE("(",ROUND((D30/$H32)*100,1),")")</f>
        <v>(0.1)</v>
      </c>
      <c r="F30" s="302">
        <f>'Ind T6'!N9</f>
        <v>0.31689994371190927</v>
      </c>
      <c r="G30" s="299" t="str">
        <f>CONCATENATE("(",ROUND((F30/$H32)*100,1),")")</f>
        <v>(13.9)</v>
      </c>
      <c r="H30" s="302">
        <f>SUM(B30,D30,F30)</f>
        <v>1.3655751125653206</v>
      </c>
      <c r="I30" s="299" t="str">
        <f>CONCATENATE("(",ROUND((H30/$H32)*100,1),")")</f>
        <v>(59.8)</v>
      </c>
      <c r="K30" s="302">
        <f>B35-B30</f>
        <v>6.2901769612115244E-2</v>
      </c>
      <c r="L30" s="302">
        <f>D35-D30</f>
        <v>5.7807609387199553E-5</v>
      </c>
      <c r="M30" s="302">
        <f>F35-F30</f>
        <v>-1.5860922498858732E-3</v>
      </c>
      <c r="N30" s="302">
        <f>SUM(K30:M30)</f>
        <v>6.1373484971616571E-2</v>
      </c>
    </row>
    <row r="31" spans="1:14" x14ac:dyDescent="0.2">
      <c r="A31" s="282" t="s">
        <v>365</v>
      </c>
      <c r="B31" s="302">
        <f>'Ind T6'!L8</f>
        <v>0.51869640298849062</v>
      </c>
      <c r="C31" s="299" t="str">
        <f>CONCATENATE("(",ROUND((B31/$H32)*100,1),")")</f>
        <v>(22.7)</v>
      </c>
      <c r="D31" s="302">
        <f>'Ind T6'!M8</f>
        <v>0.23862489767078271</v>
      </c>
      <c r="E31" s="299" t="str">
        <f>CONCATENATE("(",ROUND((D31/$H32)*100,1),")")</f>
        <v>(10.4)</v>
      </c>
      <c r="F31" s="302">
        <f>'Ind T6'!N8</f>
        <v>0.16210358677540582</v>
      </c>
      <c r="G31" s="299" t="str">
        <f>CONCATENATE("(",ROUND((F31/$H32)*100,1),")")</f>
        <v>(7.1)</v>
      </c>
      <c r="H31" s="302">
        <f t="shared" ref="H31" si="36">SUM(B31,D31,F31)</f>
        <v>0.91942488743467921</v>
      </c>
      <c r="I31" s="299" t="str">
        <f>CONCATENATE("(",ROUND((H31/$H32)*100,1),")")</f>
        <v>(40.2)</v>
      </c>
      <c r="K31" s="302">
        <f t="shared" ref="K31:K32" si="37">B36-B31</f>
        <v>1.3333622969833758E-2</v>
      </c>
      <c r="L31" s="302">
        <f t="shared" ref="L31:L32" si="38">D36-D31</f>
        <v>-1.3358824667583369E-3</v>
      </c>
      <c r="M31" s="302">
        <f t="shared" ref="M31:M32" si="39">F36-F31</f>
        <v>6.6287745253076069E-3</v>
      </c>
      <c r="N31" s="302">
        <f t="shared" ref="N31:N32" si="40">SUM(K31:M31)</f>
        <v>1.8626515028383028E-2</v>
      </c>
    </row>
    <row r="32" spans="1:14" x14ac:dyDescent="0.2">
      <c r="A32" s="282" t="s">
        <v>363</v>
      </c>
      <c r="B32" s="302">
        <f>SUM(B30:B31)</f>
        <v>1.5643317642282946</v>
      </c>
      <c r="C32" s="299" t="str">
        <f>CONCATENATE("(",ROUND((B32/$H32)*100,1),")")</f>
        <v>(68.5)</v>
      </c>
      <c r="D32" s="302">
        <f>SUM(D30:D31)</f>
        <v>0.24166470528438996</v>
      </c>
      <c r="E32" s="299" t="str">
        <f>CONCATENATE("(",ROUND((D32/$H32)*100,1),")")</f>
        <v>(10.6)</v>
      </c>
      <c r="F32" s="302">
        <f>SUM(F30:F31)</f>
        <v>0.47900353048731509</v>
      </c>
      <c r="G32" s="299" t="str">
        <f>CONCATENATE("(",ROUND((F32/$H32)*100,1),")")</f>
        <v>(21)</v>
      </c>
      <c r="H32" s="302">
        <f>SUM(H30:H31)</f>
        <v>2.2849999999999997</v>
      </c>
      <c r="I32" s="299" t="str">
        <f>CONCATENATE("(",ROUND((H32/$H32)*100,1),")")</f>
        <v>(100)</v>
      </c>
      <c r="K32" s="302">
        <f t="shared" si="37"/>
        <v>7.6235392581949002E-2</v>
      </c>
      <c r="L32" s="302">
        <f t="shared" si="38"/>
        <v>-1.2780748573711365E-3</v>
      </c>
      <c r="M32" s="302">
        <f t="shared" si="39"/>
        <v>5.0426822754217615E-3</v>
      </c>
      <c r="N32" s="302">
        <f t="shared" si="40"/>
        <v>7.9999999999999627E-2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1.1085371308519192</v>
      </c>
      <c r="C35" s="299" t="str">
        <f>CONCATENATE("(",ROUND((B35/$H37)*100,1),")")</f>
        <v>(46.9)</v>
      </c>
      <c r="D35" s="302">
        <f>'Ind T6'!R9</f>
        <v>3.0976152229944499E-3</v>
      </c>
      <c r="E35" s="299" t="str">
        <f>CONCATENATE("(",ROUND((D35/$H37)*100,1),")")</f>
        <v>(0.1)</v>
      </c>
      <c r="F35" s="302">
        <f>'Ind T6'!S9</f>
        <v>0.3153138514620234</v>
      </c>
      <c r="G35" s="299" t="str">
        <f>CONCATENATE("(",ROUND((F35/$H37)*100,1),")")</f>
        <v>(13.3)</v>
      </c>
      <c r="H35" s="302">
        <f>SUM(B35,D35,F35)</f>
        <v>1.4269485975369371</v>
      </c>
      <c r="I35" s="299" t="str">
        <f>CONCATENATE("(",ROUND((H35/$H37)*100,1),")")</f>
        <v>(60.3)</v>
      </c>
      <c r="K35" s="302">
        <f>B40-B35</f>
        <v>9.5450485767065718E-2</v>
      </c>
      <c r="L35" s="302">
        <f>D40-D35</f>
        <v>5.3726510162853836E-5</v>
      </c>
      <c r="M35" s="302">
        <f>F40-F35</f>
        <v>-2.293936845305633E-2</v>
      </c>
      <c r="N35" s="302">
        <f>SUM(K35:M35)</f>
        <v>7.2564843824172248E-2</v>
      </c>
    </row>
    <row r="36" spans="1:14" x14ac:dyDescent="0.2">
      <c r="A36" s="282" t="s">
        <v>365</v>
      </c>
      <c r="B36" s="302">
        <f>'Ind T6'!Q8</f>
        <v>0.53203002595832438</v>
      </c>
      <c r="C36" s="299" t="str">
        <f>CONCATENATE("(",ROUND((B36/$H37)*100,1),")")</f>
        <v>(22.5)</v>
      </c>
      <c r="D36" s="302">
        <f>'Ind T6'!R8</f>
        <v>0.23728901520402437</v>
      </c>
      <c r="E36" s="299" t="str">
        <f>CONCATENATE("(",ROUND((D36/$H37)*100,1),")")</f>
        <v>(10)</v>
      </c>
      <c r="F36" s="302">
        <f>'Ind T6'!S8</f>
        <v>0.16873236130071342</v>
      </c>
      <c r="G36" s="299" t="str">
        <f>CONCATENATE("(",ROUND((F36/$H37)*100,1),")")</f>
        <v>(7.1)</v>
      </c>
      <c r="H36" s="302">
        <f t="shared" ref="H36" si="41">SUM(B36,D36,F36)</f>
        <v>0.93805140246306218</v>
      </c>
      <c r="I36" s="299" t="str">
        <f>CONCATENATE("(",ROUND((H36/$H37)*100,1),")")</f>
        <v>(39.7)</v>
      </c>
      <c r="K36" s="302">
        <f t="shared" ref="K36:K37" si="42">B41-B36</f>
        <v>4.8836878344171719E-4</v>
      </c>
      <c r="L36" s="302">
        <f t="shared" ref="L36:L37" si="43">D41-D36</f>
        <v>-1.6403302976270434E-2</v>
      </c>
      <c r="M36" s="302">
        <f t="shared" ref="M36:M37" si="44">F41-F36</f>
        <v>5.3500903686574119E-3</v>
      </c>
      <c r="N36" s="302">
        <f t="shared" ref="N36:N37" si="45">SUM(K36:M36)</f>
        <v>-1.0564843824171305E-2</v>
      </c>
    </row>
    <row r="37" spans="1:14" x14ac:dyDescent="0.2">
      <c r="A37" s="282" t="s">
        <v>363</v>
      </c>
      <c r="B37" s="302">
        <f>SUM(B35:B36)</f>
        <v>1.6405671568102436</v>
      </c>
      <c r="C37" s="299" t="str">
        <f>CONCATENATE("(",ROUND((B37/$H37)*100,1),")")</f>
        <v>(69.4)</v>
      </c>
      <c r="D37" s="302">
        <f>SUM(D35:D36)</f>
        <v>0.24038663042701883</v>
      </c>
      <c r="E37" s="299" t="str">
        <f>CONCATENATE("(",ROUND((D37/$H37)*100,1),")")</f>
        <v>(10.2)</v>
      </c>
      <c r="F37" s="302">
        <f>SUM(F35:F36)</f>
        <v>0.48404621276273685</v>
      </c>
      <c r="G37" s="299" t="str">
        <f>CONCATENATE("(",ROUND((F37/$H37)*100,1),")")</f>
        <v>(20.5)</v>
      </c>
      <c r="H37" s="302">
        <f>SUM(H35:H36)</f>
        <v>2.3649999999999993</v>
      </c>
      <c r="I37" s="299" t="str">
        <f>CONCATENATE("(",ROUND((H37/$H37)*100,1),")")</f>
        <v>(100)</v>
      </c>
      <c r="K37" s="302">
        <f t="shared" si="42"/>
        <v>9.5938854550507324E-2</v>
      </c>
      <c r="L37" s="302">
        <f t="shared" si="43"/>
        <v>-1.6349576466107574E-2</v>
      </c>
      <c r="M37" s="302">
        <f t="shared" si="44"/>
        <v>-1.7589278084398918E-2</v>
      </c>
      <c r="N37" s="302">
        <f t="shared" si="45"/>
        <v>6.2000000000000832E-2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1.2039876166189849</v>
      </c>
      <c r="C40" s="299" t="str">
        <f>CONCATENATE("(",ROUND((B40/$H42)*100,1),")")</f>
        <v>(49.6)</v>
      </c>
      <c r="D40" s="302">
        <f>'Ind T6'!W9</f>
        <v>3.1513417331573037E-3</v>
      </c>
      <c r="E40" s="299" t="str">
        <f>CONCATENATE("(",ROUND((D40/$H42)*100,1),")")</f>
        <v>(0.1)</v>
      </c>
      <c r="F40" s="302">
        <f>'Ind T6'!X9</f>
        <v>0.29237448300896707</v>
      </c>
      <c r="G40" s="299" t="str">
        <f>CONCATENATE("(",ROUND((F40/$H42)*100,1),")")</f>
        <v>(12)</v>
      </c>
      <c r="H40" s="302">
        <f>SUM(B40,D40,F40)</f>
        <v>1.4995134413611093</v>
      </c>
      <c r="I40" s="299" t="str">
        <f>CONCATENATE("(",ROUND((H40/$H42)*100,1),")")</f>
        <v>(61.8)</v>
      </c>
      <c r="K40" s="302">
        <f>B40-B30</f>
        <v>0.15835225537918096</v>
      </c>
      <c r="L40" s="302">
        <f>D40-D30</f>
        <v>1.1153411955005339E-4</v>
      </c>
      <c r="M40" s="302">
        <f>F40-F30</f>
        <v>-2.4525460702942203E-2</v>
      </c>
      <c r="N40" s="302">
        <f>SUM(K40:M40)</f>
        <v>0.13393832879578882</v>
      </c>
    </row>
    <row r="41" spans="1:14" x14ac:dyDescent="0.2">
      <c r="A41" s="282" t="s">
        <v>365</v>
      </c>
      <c r="B41" s="302">
        <f>'Ind T6'!V8</f>
        <v>0.5325183947417661</v>
      </c>
      <c r="C41" s="299" t="str">
        <f>CONCATENATE("(",ROUND((B41/$H42)*100,1),")")</f>
        <v>(21.9)</v>
      </c>
      <c r="D41" s="302">
        <f>'Ind T6'!W8</f>
        <v>0.22088571222775394</v>
      </c>
      <c r="E41" s="299" t="str">
        <f>CONCATENATE("(",ROUND((D41/$H42)*100,1),")")</f>
        <v>(9.1)</v>
      </c>
      <c r="F41" s="302">
        <f>'Ind T6'!X8</f>
        <v>0.17408245166937084</v>
      </c>
      <c r="G41" s="299" t="str">
        <f>CONCATENATE("(",ROUND((F41/$H42)*100,1),")")</f>
        <v>(7.2)</v>
      </c>
      <c r="H41" s="302">
        <f t="shared" ref="H41" si="46">SUM(B41,D41,F41)</f>
        <v>0.92748655863889096</v>
      </c>
      <c r="I41" s="299" t="str">
        <f>CONCATENATE("(",ROUND((H41/$H42)*100,1),")")</f>
        <v>(38.2)</v>
      </c>
      <c r="K41" s="302">
        <f t="shared" ref="K41:K42" si="47">B41-B31</f>
        <v>1.3821991753275475E-2</v>
      </c>
      <c r="L41" s="302">
        <f t="shared" ref="L41:L42" si="48">D41-D31</f>
        <v>-1.7739185443028771E-2</v>
      </c>
      <c r="M41" s="302">
        <f t="shared" ref="M41:M42" si="49">F41-F31</f>
        <v>1.1978864893965019E-2</v>
      </c>
      <c r="N41" s="302">
        <f t="shared" ref="N41:N42" si="50">SUM(K41:M41)</f>
        <v>8.0616712042117233E-3</v>
      </c>
    </row>
    <row r="42" spans="1:14" x14ac:dyDescent="0.2">
      <c r="A42" s="282" t="s">
        <v>363</v>
      </c>
      <c r="B42" s="302">
        <f>SUM(B40:B41)</f>
        <v>1.7365060113607509</v>
      </c>
      <c r="C42" s="299" t="str">
        <f>CONCATENATE("(",ROUND((B42/$H42)*100,1),")")</f>
        <v>(71.5)</v>
      </c>
      <c r="D42" s="302">
        <f>SUM(D40:D41)</f>
        <v>0.22403705396091125</v>
      </c>
      <c r="E42" s="299" t="str">
        <f>CONCATENATE("(",ROUND((D42/$H42)*100,1),")")</f>
        <v>(9.2)</v>
      </c>
      <c r="F42" s="302">
        <f>SUM(F40:F41)</f>
        <v>0.46645693467833793</v>
      </c>
      <c r="G42" s="299" t="str">
        <f>CONCATENATE("(",ROUND((F42/$H42)*100,1),")")</f>
        <v>(19.2)</v>
      </c>
      <c r="H42" s="302">
        <f>SUM(H40:H41)</f>
        <v>2.4270000000000005</v>
      </c>
      <c r="I42" s="299" t="str">
        <f>CONCATENATE("(",ROUND((H42/$H42)*100,1),")")</f>
        <v>(100)</v>
      </c>
      <c r="K42" s="302">
        <f t="shared" si="47"/>
        <v>0.17217424713245633</v>
      </c>
      <c r="L42" s="302">
        <f t="shared" si="48"/>
        <v>-1.762765132347871E-2</v>
      </c>
      <c r="M42" s="302">
        <f t="shared" si="49"/>
        <v>-1.2546595808977157E-2</v>
      </c>
      <c r="N42" s="302">
        <f t="shared" si="50"/>
        <v>0.14200000000000046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5.2533663366392418E-2</v>
      </c>
      <c r="C51" s="299" t="str">
        <f>CONCATENATE("(",ROUND((B51/$H53)*100,1),")")</f>
        <v>(54.2)</v>
      </c>
      <c r="D51" s="302">
        <f>'Ind T6'!M18</f>
        <v>3.8415841584329437E-4</v>
      </c>
      <c r="E51" s="299" t="str">
        <f>CONCATENATE("(",ROUND((D51/$H53)*100,1),")")</f>
        <v>(0.4)</v>
      </c>
      <c r="F51" s="302">
        <f>'Ind T6'!N18</f>
        <v>3.287755775576693E-2</v>
      </c>
      <c r="G51" s="299" t="str">
        <f>CONCATENATE("(",ROUND((F51/$H53)*100,1),")")</f>
        <v>(33.9)</v>
      </c>
      <c r="H51" s="302">
        <f>SUM(B51,D51,F51)</f>
        <v>8.5795379538002647E-2</v>
      </c>
      <c r="I51" s="299" t="str">
        <f>CONCATENATE("(",ROUND((H51/$H53)*100,1),")")</f>
        <v>(88.4)</v>
      </c>
      <c r="K51" s="302">
        <f>B56-B51</f>
        <v>-5.9648695632474324E-3</v>
      </c>
      <c r="L51" s="302">
        <f>D56-D51</f>
        <v>-3.5209688436131311E-5</v>
      </c>
      <c r="M51" s="302">
        <f>F56-F51</f>
        <v>-3.7244777117563278E-3</v>
      </c>
      <c r="N51" s="302">
        <f>SUM(K51:M51)</f>
        <v>-9.7245569634398926E-3</v>
      </c>
    </row>
    <row r="52" spans="1:14" x14ac:dyDescent="0.2">
      <c r="A52" s="282" t="s">
        <v>365</v>
      </c>
      <c r="B52" s="302">
        <f>'Ind T6'!L17</f>
        <v>9.0277227722115119E-3</v>
      </c>
      <c r="C52" s="299" t="str">
        <f>CONCATENATE("(",ROUND((B52/$H53)*100,1),")")</f>
        <v>(9.3)</v>
      </c>
      <c r="D52" s="302">
        <f>'Ind T6'!M17</f>
        <v>2.176897689785766E-3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1.1204620461997277E-2</v>
      </c>
      <c r="I52" s="299" t="str">
        <f>CONCATENATE("(",ROUND((H52/$H53)*100,1),")")</f>
        <v>(11.6)</v>
      </c>
      <c r="K52" s="302">
        <f t="shared" ref="K52:K53" si="52">B57-B52</f>
        <v>-1.0653472649309308E-3</v>
      </c>
      <c r="L52" s="302">
        <f t="shared" ref="L52:L53" si="53">D57-D52</f>
        <v>-2.1009577162916723E-4</v>
      </c>
      <c r="M52" s="302">
        <f t="shared" ref="M52:M53" si="54">F57-F52</f>
        <v>0</v>
      </c>
      <c r="N52" s="302">
        <f t="shared" ref="N52:N53" si="55">SUM(K52:M52)</f>
        <v>-1.2754430365600981E-3</v>
      </c>
    </row>
    <row r="53" spans="1:14" x14ac:dyDescent="0.2">
      <c r="A53" s="282" t="s">
        <v>363</v>
      </c>
      <c r="B53" s="302">
        <f>SUM(B51:B52)</f>
        <v>6.156138613860393E-2</v>
      </c>
      <c r="C53" s="299" t="str">
        <f>CONCATENATE("(",ROUND((B53/$H53)*100,1),")")</f>
        <v>(63.5)</v>
      </c>
      <c r="D53" s="302">
        <f>SUM(D51:D52)</f>
        <v>2.5610561056290601E-3</v>
      </c>
      <c r="E53" s="299" t="str">
        <f>CONCATENATE("(",ROUND((D53/$H53)*100,1),")")</f>
        <v>(2.6)</v>
      </c>
      <c r="F53" s="302">
        <f>SUM(F51:F52)</f>
        <v>3.287755775576693E-2</v>
      </c>
      <c r="G53" s="299" t="str">
        <f>CONCATENATE("(",ROUND((F53/$H53)*100,1),")")</f>
        <v>(33.9)</v>
      </c>
      <c r="H53" s="302">
        <f>SUM(H51:H52)</f>
        <v>9.699999999999992E-2</v>
      </c>
      <c r="I53" s="299" t="str">
        <f>CONCATENATE("(",ROUND((H53/$H53)*100,1),")")</f>
        <v>(100)</v>
      </c>
      <c r="K53" s="302">
        <f t="shared" si="52"/>
        <v>-7.030216828178365E-3</v>
      </c>
      <c r="L53" s="302">
        <f t="shared" si="53"/>
        <v>-2.4530546006529827E-4</v>
      </c>
      <c r="M53" s="302">
        <f t="shared" si="54"/>
        <v>-3.7244777117563278E-3</v>
      </c>
      <c r="N53" s="302">
        <f t="shared" si="55"/>
        <v>-1.0999999999999991E-2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4.6568793803144985E-2</v>
      </c>
      <c r="C56" s="299" t="str">
        <f>CONCATENATE("(",ROUND((B56/$H58)*100,1),")")</f>
        <v>(54.1)</v>
      </c>
      <c r="D56" s="302">
        <f>'Ind T6'!R18</f>
        <v>3.4894872740716306E-4</v>
      </c>
      <c r="E56" s="299" t="str">
        <f>CONCATENATE("(",ROUND((D56/$H58)*100,1),")")</f>
        <v>(0.4)</v>
      </c>
      <c r="F56" s="302">
        <f>'Ind T6'!S18</f>
        <v>2.9153080044010602E-2</v>
      </c>
      <c r="G56" s="299" t="str">
        <f>CONCATENATE("(",ROUND((F56/$H58)*100,1),")")</f>
        <v>(33.9)</v>
      </c>
      <c r="H56" s="302">
        <f>SUM(B56,D56,F56)</f>
        <v>7.6070822574562755E-2</v>
      </c>
      <c r="I56" s="299" t="str">
        <f>CONCATENATE("(",ROUND((H56/$H58)*100,1),")")</f>
        <v>(88.5)</v>
      </c>
      <c r="K56" s="302">
        <f>B61-B56</f>
        <v>-3.9392558493093408E-3</v>
      </c>
      <c r="L56" s="302">
        <f>D61-D56</f>
        <v>4.7371483706673068E-7</v>
      </c>
      <c r="M56" s="302">
        <f>F61-F56</f>
        <v>-4.0581955557477851E-3</v>
      </c>
      <c r="N56" s="302">
        <f>SUM(K56:M56)</f>
        <v>-7.9969776902200588E-3</v>
      </c>
    </row>
    <row r="57" spans="1:14" x14ac:dyDescent="0.2">
      <c r="A57" s="282" t="s">
        <v>365</v>
      </c>
      <c r="B57" s="302">
        <f>'Ind T6'!Q17</f>
        <v>7.9623755072805811E-3</v>
      </c>
      <c r="C57" s="299" t="str">
        <f>CONCATENATE("(",ROUND((B57/$H58)*100,1),")")</f>
        <v>(9.3)</v>
      </c>
      <c r="D57" s="302">
        <f>'Ind T6'!R17</f>
        <v>1.9668019181565987E-3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9.9291774254371794E-3</v>
      </c>
      <c r="I57" s="299" t="str">
        <f>CONCATENATE("(",ROUND((H57/$H58)*100,1),")")</f>
        <v>(11.5)</v>
      </c>
      <c r="K57" s="302">
        <f t="shared" ref="K57:K58" si="57">B62-B57</f>
        <v>-9.1039530914464699E-4</v>
      </c>
      <c r="L57" s="302">
        <f t="shared" ref="L57:L58" si="58">D62-D57</f>
        <v>-9.2627000635082338E-5</v>
      </c>
      <c r="M57" s="302">
        <f t="shared" ref="M57:M58" si="59">F62-F57</f>
        <v>0</v>
      </c>
      <c r="N57" s="302">
        <f t="shared" ref="N57:N58" si="60">SUM(K57:M57)</f>
        <v>-1.0030223097797293E-3</v>
      </c>
    </row>
    <row r="58" spans="1:14" x14ac:dyDescent="0.2">
      <c r="A58" s="282" t="s">
        <v>363</v>
      </c>
      <c r="B58" s="302">
        <f>SUM(B56:B57)</f>
        <v>5.4531169310425565E-2</v>
      </c>
      <c r="C58" s="299" t="str">
        <f>CONCATENATE("(",ROUND((B58/$H58)*100,1),")")</f>
        <v>(63.4)</v>
      </c>
      <c r="D58" s="302">
        <f>SUM(D56:D57)</f>
        <v>2.3157506455637618E-3</v>
      </c>
      <c r="E58" s="299" t="str">
        <f>CONCATENATE("(",ROUND((D58/$H58)*100,1),")")</f>
        <v>(2.7)</v>
      </c>
      <c r="F58" s="302">
        <f>SUM(F56:F57)</f>
        <v>2.9153080044010602E-2</v>
      </c>
      <c r="G58" s="299" t="str">
        <f>CONCATENATE("(",ROUND((F58/$H58)*100,1),")")</f>
        <v>(33.9)</v>
      </c>
      <c r="H58" s="302">
        <f>SUM(H56:H57)</f>
        <v>8.5999999999999938E-2</v>
      </c>
      <c r="I58" s="299" t="str">
        <f>CONCATENATE("(",ROUND((H58/$H58)*100,1),")")</f>
        <v>(100)</v>
      </c>
      <c r="K58" s="302">
        <f t="shared" si="57"/>
        <v>-4.8496511584539825E-3</v>
      </c>
      <c r="L58" s="302">
        <f t="shared" si="58"/>
        <v>-9.2153285798015662E-5</v>
      </c>
      <c r="M58" s="302">
        <f t="shared" si="59"/>
        <v>-4.0581955557477851E-3</v>
      </c>
      <c r="N58" s="302">
        <f t="shared" si="60"/>
        <v>-8.9999999999997825E-3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4.2629537953835644E-2</v>
      </c>
      <c r="C61" s="299" t="str">
        <f>CONCATENATE("(",ROUND((B61/$H63)*100,1),")")</f>
        <v>(55.4)</v>
      </c>
      <c r="D61" s="302">
        <f>'Ind T6'!W18</f>
        <v>3.4942244224422979E-4</v>
      </c>
      <c r="E61" s="299" t="str">
        <f>CONCATENATE("(",ROUND((D61/$H63)*100,1),")")</f>
        <v>(0.5)</v>
      </c>
      <c r="F61" s="302">
        <f>'Ind T6'!X18</f>
        <v>2.5094884488262817E-2</v>
      </c>
      <c r="G61" s="299" t="str">
        <f>CONCATENATE("(",ROUND((F61/$H63)*100,1),")")</f>
        <v>(32.6)</v>
      </c>
      <c r="H61" s="302">
        <f>SUM(B61,D61,F61)</f>
        <v>6.8073844884342691E-2</v>
      </c>
      <c r="I61" s="299" t="str">
        <f>CONCATENATE("(",ROUND((H61/$H63)*100,1),")")</f>
        <v>(88.4)</v>
      </c>
      <c r="K61" s="302">
        <f>B61-B51</f>
        <v>-9.9041254125567732E-3</v>
      </c>
      <c r="L61" s="302">
        <f>D61-D51</f>
        <v>-3.4735973599064581E-5</v>
      </c>
      <c r="M61" s="302">
        <f>F61-F51</f>
        <v>-7.782673267504113E-3</v>
      </c>
      <c r="N61" s="302">
        <f>SUM(K61:M61)</f>
        <v>-1.772153465365995E-2</v>
      </c>
    </row>
    <row r="62" spans="1:14" x14ac:dyDescent="0.2">
      <c r="A62" s="282" t="s">
        <v>365</v>
      </c>
      <c r="B62" s="302">
        <f>'Ind T6'!V17</f>
        <v>7.0519801981359341E-3</v>
      </c>
      <c r="C62" s="299" t="str">
        <f>CONCATENATE("(",ROUND((B62/$H63)*100,1),")")</f>
        <v>(9.2)</v>
      </c>
      <c r="D62" s="302">
        <f>'Ind T6'!W17</f>
        <v>1.8741749175215164E-3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8.9261551156574505E-3</v>
      </c>
      <c r="I62" s="299" t="str">
        <f>CONCATENATE("(",ROUND((H62/$H63)*100,1),")")</f>
        <v>(11.6)</v>
      </c>
      <c r="K62" s="302">
        <f t="shared" ref="K62:K63" si="62">B62-B52</f>
        <v>-1.9757425740755778E-3</v>
      </c>
      <c r="L62" s="302">
        <f t="shared" ref="L62:L63" si="63">D62-D52</f>
        <v>-3.0272277226424957E-4</v>
      </c>
      <c r="M62" s="302">
        <f t="shared" ref="M62:M63" si="64">F62-F52</f>
        <v>0</v>
      </c>
      <c r="N62" s="302">
        <f t="shared" ref="N62:N63" si="65">SUM(K62:M62)</f>
        <v>-2.2784653463398274E-3</v>
      </c>
    </row>
    <row r="63" spans="1:14" x14ac:dyDescent="0.2">
      <c r="A63" s="282" t="s">
        <v>363</v>
      </c>
      <c r="B63" s="302">
        <f>SUM(B61:B62)</f>
        <v>4.9681518151971582E-2</v>
      </c>
      <c r="C63" s="299" t="str">
        <f>CONCATENATE("(",ROUND((B63/$H63)*100,1),")")</f>
        <v>(64.5)</v>
      </c>
      <c r="D63" s="302">
        <f>SUM(D61:D62)</f>
        <v>2.2235973597657462E-3</v>
      </c>
      <c r="E63" s="299" t="str">
        <f>CONCATENATE("(",ROUND((D63/$H63)*100,1),")")</f>
        <v>(2.9)</v>
      </c>
      <c r="F63" s="302">
        <f>SUM(F61:F62)</f>
        <v>2.5094884488262817E-2</v>
      </c>
      <c r="G63" s="299" t="str">
        <f>CONCATENATE("(",ROUND((F63/$H63)*100,1),")")</f>
        <v>(32.6)</v>
      </c>
      <c r="H63" s="302">
        <f>SUM(H61:H62)</f>
        <v>7.7000000000000138E-2</v>
      </c>
      <c r="I63" s="299" t="str">
        <f>CONCATENATE("(",ROUND((H63/$H63)*100,1),")")</f>
        <v>(100)</v>
      </c>
      <c r="K63" s="302">
        <f t="shared" si="62"/>
        <v>-1.1879867986632348E-2</v>
      </c>
      <c r="L63" s="302">
        <f t="shared" si="63"/>
        <v>-3.3745874586331394E-4</v>
      </c>
      <c r="M63" s="302">
        <f t="shared" si="64"/>
        <v>-7.782673267504113E-3</v>
      </c>
      <c r="N63" s="302">
        <f t="shared" si="65"/>
        <v>-1.9999999999999775E-2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1.2207126213587804</v>
      </c>
      <c r="C72" s="299" t="str">
        <f>CONCATENATE("(",ROUND((B72/$H74)*100,1),")")</f>
        <v>(53.2)</v>
      </c>
      <c r="D72" s="302">
        <f>'Ind T6'!M27</f>
        <v>9.4834951455399136E-2</v>
      </c>
      <c r="E72" s="299" t="str">
        <f>CONCATENATE("(",ROUND((D72/$H74)*100,1),")")</f>
        <v>(4.1)</v>
      </c>
      <c r="F72" s="302">
        <f>'Ind T6'!N27</f>
        <v>4.6914563106596294E-2</v>
      </c>
      <c r="G72" s="299" t="str">
        <f>CONCATENATE("(",ROUND((F72/$H74)*100,1),")")</f>
        <v>(2)</v>
      </c>
      <c r="H72" s="302">
        <f>SUM(B72,D72,F72)</f>
        <v>1.362462135920776</v>
      </c>
      <c r="I72" s="299" t="str">
        <f>CONCATENATE("(",ROUND((H72/$H74)*100,1),")")</f>
        <v>(59.4)</v>
      </c>
      <c r="K72" s="302">
        <f>B77-B72</f>
        <v>0.12022971809620331</v>
      </c>
      <c r="L72" s="302">
        <f>D77-D72</f>
        <v>1.0467025638948566E-2</v>
      </c>
      <c r="M72" s="302">
        <f>F77-F72</f>
        <v>5.6271154293829409E-3</v>
      </c>
      <c r="N72" s="302">
        <f>SUM(K72:M72)</f>
        <v>0.13632385916453482</v>
      </c>
    </row>
    <row r="73" spans="1:14" x14ac:dyDescent="0.2">
      <c r="A73" s="282" t="s">
        <v>365</v>
      </c>
      <c r="B73" s="302">
        <f>'Ind T6'!L26</f>
        <v>0.55564660193691173</v>
      </c>
      <c r="C73" s="299" t="str">
        <f>CONCATENATE("(",ROUND((B73/$H74)*100,1),")")</f>
        <v>(24.2)</v>
      </c>
      <c r="D73" s="302">
        <f>'Ind T6'!M26</f>
        <v>0.30375922330859129</v>
      </c>
      <c r="E73" s="299" t="str">
        <f>CONCATENATE("(",ROUND((D73/$H74)*100,1),")")</f>
        <v>(13.2)</v>
      </c>
      <c r="F73" s="302">
        <f>'Ind T6'!N26</f>
        <v>7.2132038833725251E-2</v>
      </c>
      <c r="G73" s="299" t="str">
        <f>CONCATENATE("(",ROUND((F73/$H74)*100,1),")")</f>
        <v>(3.1)</v>
      </c>
      <c r="H73" s="302">
        <f t="shared" ref="H73" si="66">SUM(B73,D73,F73)</f>
        <v>0.93153786407922823</v>
      </c>
      <c r="I73" s="299" t="str">
        <f>CONCATENATE("(",ROUND((H73/$H74)*100,1),")")</f>
        <v>(40.6)</v>
      </c>
      <c r="K73" s="302">
        <f t="shared" ref="K73:K74" si="67">B78-B73</f>
        <v>8.4545694801028581E-2</v>
      </c>
      <c r="L73" s="302">
        <f t="shared" ref="L73:L74" si="68">D78-D73</f>
        <v>3.2915610047159038E-2</v>
      </c>
      <c r="M73" s="302">
        <f t="shared" ref="M73:M74" si="69">F78-F73</f>
        <v>1.0214835987274989E-2</v>
      </c>
      <c r="N73" s="302">
        <f t="shared" ref="N73:N74" si="70">SUM(K73:M73)</f>
        <v>0.12767614083546261</v>
      </c>
    </row>
    <row r="74" spans="1:14" x14ac:dyDescent="0.2">
      <c r="A74" s="282" t="s">
        <v>363</v>
      </c>
      <c r="B74" s="302">
        <f>SUM(B72:B73)</f>
        <v>1.7763592232956922</v>
      </c>
      <c r="C74" s="299" t="str">
        <f>CONCATENATE("(",ROUND((B74/$H74)*100,1),")")</f>
        <v>(77.4)</v>
      </c>
      <c r="D74" s="302">
        <f>SUM(D72:D73)</f>
        <v>0.39859417476399039</v>
      </c>
      <c r="E74" s="299" t="str">
        <f>CONCATENATE("(",ROUND((D74/$H74)*100,1),")")</f>
        <v>(17.4)</v>
      </c>
      <c r="F74" s="302">
        <f>SUM(F72:F73)</f>
        <v>0.11904660194032154</v>
      </c>
      <c r="G74" s="299" t="str">
        <f>CONCATENATE("(",ROUND((F74/$H74)*100,1),")")</f>
        <v>(5.2)</v>
      </c>
      <c r="H74" s="302">
        <f>SUM(H72:H73)</f>
        <v>2.294000000000004</v>
      </c>
      <c r="I74" s="299" t="str">
        <f>CONCATENATE("(",ROUND((H74/$H74)*100,1),")")</f>
        <v>(100)</v>
      </c>
      <c r="K74" s="302">
        <f t="shared" si="67"/>
        <v>0.20477541289723189</v>
      </c>
      <c r="L74" s="302">
        <f t="shared" si="68"/>
        <v>4.3382635686107618E-2</v>
      </c>
      <c r="M74" s="302">
        <f t="shared" si="69"/>
        <v>1.5841951416657923E-2</v>
      </c>
      <c r="N74" s="302">
        <f t="shared" si="70"/>
        <v>0.26399999999999746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1.3409423394549838</v>
      </c>
      <c r="C77" s="299" t="str">
        <f>CONCATENATE("(",ROUND((B77/$H79)*100,1),")")</f>
        <v>(52.4)</v>
      </c>
      <c r="D77" s="302">
        <f>'Ind T6'!R27</f>
        <v>0.1053019770943477</v>
      </c>
      <c r="E77" s="299" t="str">
        <f>CONCATENATE("(",ROUND((D77/$H79)*100,1),")")</f>
        <v>(4.1)</v>
      </c>
      <c r="F77" s="302">
        <f>'Ind T6'!S27</f>
        <v>5.2541678535979235E-2</v>
      </c>
      <c r="G77" s="299" t="str">
        <f>CONCATENATE("(",ROUND((F77/$H79)*100,1),")")</f>
        <v>(2.1)</v>
      </c>
      <c r="H77" s="302">
        <f>SUM(B77,D77,F77)</f>
        <v>1.4987859950853106</v>
      </c>
      <c r="I77" s="299" t="str">
        <f>CONCATENATE("(",ROUND((H77/$H79)*100,1),")")</f>
        <v>(58.6)</v>
      </c>
      <c r="K77" s="302">
        <f>B82-B77</f>
        <v>0.1265987098160084</v>
      </c>
      <c r="L77" s="302">
        <f>D82-D77</f>
        <v>1.2554087206135989E-2</v>
      </c>
      <c r="M77" s="302">
        <f>F82-F77</f>
        <v>8.3469221664943805E-3</v>
      </c>
      <c r="N77" s="302">
        <f>SUM(K77:M77)</f>
        <v>0.14749971918863877</v>
      </c>
    </row>
    <row r="78" spans="1:14" x14ac:dyDescent="0.2">
      <c r="A78" s="282" t="s">
        <v>365</v>
      </c>
      <c r="B78" s="302">
        <f>'Ind T6'!Q26</f>
        <v>0.64019229673794031</v>
      </c>
      <c r="C78" s="299" t="str">
        <f>CONCATENATE("(",ROUND((B78/$H79)*100,1),")")</f>
        <v>(25)</v>
      </c>
      <c r="D78" s="302">
        <f>'Ind T6'!R26</f>
        <v>0.33667483335575032</v>
      </c>
      <c r="E78" s="299" t="str">
        <f>CONCATENATE("(",ROUND((D78/$H79)*100,1),")")</f>
        <v>(13.2)</v>
      </c>
      <c r="F78" s="302">
        <f>'Ind T6'!S26</f>
        <v>8.234687482100024E-2</v>
      </c>
      <c r="G78" s="299" t="str">
        <f>CONCATENATE("(",ROUND((F78/$H79)*100,1),")")</f>
        <v>(3.2)</v>
      </c>
      <c r="H78" s="302">
        <f t="shared" ref="H78" si="71">SUM(B78,D78,F78)</f>
        <v>1.059214004914691</v>
      </c>
      <c r="I78" s="299" t="str">
        <f>CONCATENATE("(",ROUND((H78/$H79)*100,1),")")</f>
        <v>(41.4)</v>
      </c>
      <c r="K78" s="302">
        <f t="shared" ref="K78:K79" si="72">B83-B78</f>
        <v>0.12479935730809433</v>
      </c>
      <c r="L78" s="302">
        <f t="shared" ref="L78:L79" si="73">D83-D78</f>
        <v>3.7164898554581383E-2</v>
      </c>
      <c r="M78" s="302">
        <f t="shared" ref="M78:M79" si="74">F83-F78</f>
        <v>1.3536024948680767E-2</v>
      </c>
      <c r="N78" s="302">
        <f t="shared" ref="N78:N79" si="75">SUM(K78:M78)</f>
        <v>0.17550028081135649</v>
      </c>
    </row>
    <row r="79" spans="1:14" x14ac:dyDescent="0.2">
      <c r="A79" s="282" t="s">
        <v>363</v>
      </c>
      <c r="B79" s="302">
        <f>SUM(B77:B78)</f>
        <v>1.9811346361929241</v>
      </c>
      <c r="C79" s="299" t="str">
        <f>CONCATENATE("(",ROUND((B79/$H79)*100,1),")")</f>
        <v>(77.4)</v>
      </c>
      <c r="D79" s="302">
        <f>SUM(D77:D78)</f>
        <v>0.44197681045009801</v>
      </c>
      <c r="E79" s="299" t="str">
        <f>CONCATENATE("(",ROUND((D79/$H79)*100,1),")")</f>
        <v>(17.3)</v>
      </c>
      <c r="F79" s="302">
        <f>SUM(F77:F78)</f>
        <v>0.13488855335697947</v>
      </c>
      <c r="G79" s="299" t="str">
        <f>CONCATENATE("(",ROUND((F79/$H79)*100,1),")")</f>
        <v>(5.3)</v>
      </c>
      <c r="H79" s="302">
        <f>SUM(H77:H78)</f>
        <v>2.5580000000000016</v>
      </c>
      <c r="I79" s="299" t="str">
        <f>CONCATENATE("(",ROUND((H79/$H79)*100,1),")")</f>
        <v>(100)</v>
      </c>
      <c r="K79" s="302">
        <f t="shared" si="72"/>
        <v>0.25139806712410273</v>
      </c>
      <c r="L79" s="302">
        <f t="shared" si="73"/>
        <v>4.9718985760717371E-2</v>
      </c>
      <c r="M79" s="302">
        <f t="shared" si="74"/>
        <v>2.1882947115175161E-2</v>
      </c>
      <c r="N79" s="302">
        <f t="shared" si="75"/>
        <v>0.32299999999999529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1.4675410492709922</v>
      </c>
      <c r="C82" s="299" t="str">
        <f>CONCATENATE("(",ROUND((B82/$H84)*100,1),")")</f>
        <v>(50.9)</v>
      </c>
      <c r="D82" s="302">
        <f>'Ind T6'!W27</f>
        <v>0.11785606430048369</v>
      </c>
      <c r="E82" s="299" t="str">
        <f>CONCATENATE("(",ROUND((D82/$H84)*100,1),")")</f>
        <v>(4.1)</v>
      </c>
      <c r="F82" s="302">
        <f>'Ind T6'!X27</f>
        <v>6.0888600702473615E-2</v>
      </c>
      <c r="G82" s="299" t="str">
        <f>CONCATENATE("(",ROUND((F82/$H84)*100,1),")")</f>
        <v>(2.1)</v>
      </c>
      <c r="H82" s="302">
        <f>SUM(B82,D82,F82)</f>
        <v>1.6462857142739495</v>
      </c>
      <c r="I82" s="299" t="str">
        <f>CONCATENATE("(",ROUND((H82/$H84)*100,1),")")</f>
        <v>(57.1)</v>
      </c>
      <c r="K82" s="302">
        <f>B82-B72</f>
        <v>0.24682842791221171</v>
      </c>
      <c r="L82" s="302">
        <f>D82-D72</f>
        <v>2.3021112845084554E-2</v>
      </c>
      <c r="M82" s="302">
        <f>F82-F72</f>
        <v>1.3974037595877321E-2</v>
      </c>
      <c r="N82" s="302">
        <f>SUM(K82:M82)</f>
        <v>0.28382357835317362</v>
      </c>
    </row>
    <row r="83" spans="1:14" x14ac:dyDescent="0.2">
      <c r="A83" s="282" t="s">
        <v>365</v>
      </c>
      <c r="B83" s="302">
        <f>'Ind T6'!V26</f>
        <v>0.76499165404603464</v>
      </c>
      <c r="C83" s="299" t="str">
        <f>CONCATENATE("(",ROUND((B83/$H84)*100,1),")")</f>
        <v>(26.6)</v>
      </c>
      <c r="D83" s="302">
        <f>'Ind T6'!W26</f>
        <v>0.37383973191033171</v>
      </c>
      <c r="E83" s="299" t="str">
        <f>CONCATENATE("(",ROUND((D83/$H84)*100,1),")")</f>
        <v>(13)</v>
      </c>
      <c r="F83" s="302">
        <f>'Ind T6'!X26</f>
        <v>9.5882899769681007E-2</v>
      </c>
      <c r="G83" s="299" t="str">
        <f>CONCATENATE("(",ROUND((F83/$H84)*100,1),")")</f>
        <v>(3.3)</v>
      </c>
      <c r="H83" s="302">
        <f t="shared" ref="H83" si="76">SUM(B83,D83,F83)</f>
        <v>1.2347142857260474</v>
      </c>
      <c r="I83" s="299" t="str">
        <f>CONCATENATE("(",ROUND((H83/$H84)*100,1),")")</f>
        <v>(42.9)</v>
      </c>
      <c r="K83" s="302">
        <f t="shared" ref="K83:K84" si="77">B83-B73</f>
        <v>0.20934505210912291</v>
      </c>
      <c r="L83" s="302">
        <f t="shared" ref="L83:L84" si="78">D83-D73</f>
        <v>7.0080508601740421E-2</v>
      </c>
      <c r="M83" s="302">
        <f t="shared" ref="M83:M84" si="79">F83-F73</f>
        <v>2.3750860935955756E-2</v>
      </c>
      <c r="N83" s="302">
        <f t="shared" ref="N83:N84" si="80">SUM(K83:M83)</f>
        <v>0.30317642164681907</v>
      </c>
    </row>
    <row r="84" spans="1:14" x14ac:dyDescent="0.2">
      <c r="A84" s="282" t="s">
        <v>363</v>
      </c>
      <c r="B84" s="302">
        <f>SUM(B82:B83)</f>
        <v>2.2325327033170268</v>
      </c>
      <c r="C84" s="299" t="str">
        <f>CONCATENATE("(",ROUND((B84/$H84)*100,1),")")</f>
        <v>(77.5)</v>
      </c>
      <c r="D84" s="302">
        <f>SUM(D82:D83)</f>
        <v>0.49169579621081538</v>
      </c>
      <c r="E84" s="299" t="str">
        <f>CONCATENATE("(",ROUND((D84/$H84)*100,1),")")</f>
        <v>(17.1)</v>
      </c>
      <c r="F84" s="302">
        <f>SUM(F82:F83)</f>
        <v>0.15677150047215463</v>
      </c>
      <c r="G84" s="299" t="str">
        <f>CONCATENATE("(",ROUND((F84/$H84)*100,1),")")</f>
        <v>(5.4)</v>
      </c>
      <c r="H84" s="302">
        <f>SUM(H82:H83)</f>
        <v>2.8809999999999967</v>
      </c>
      <c r="I84" s="299" t="str">
        <f>CONCATENATE("(",ROUND((H84/$H84)*100,1),")")</f>
        <v>(100)</v>
      </c>
      <c r="K84" s="302">
        <f t="shared" si="77"/>
        <v>0.45617348002133462</v>
      </c>
      <c r="L84" s="302">
        <f t="shared" si="78"/>
        <v>9.3101621446824989E-2</v>
      </c>
      <c r="M84" s="302">
        <f t="shared" si="79"/>
        <v>3.7724898531833084E-2</v>
      </c>
      <c r="N84" s="302">
        <f t="shared" si="80"/>
        <v>0.58699999999999264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2.9051207423980161</v>
      </c>
      <c r="C93" s="299" t="str">
        <f>CONCATENATE("(",ROUND((B93/$H95)*100,1),")")</f>
        <v>(68.7)</v>
      </c>
      <c r="D93" s="302">
        <f>'Ind T6'!M36</f>
        <v>9.4722733690119146E-2</v>
      </c>
      <c r="E93" s="299" t="str">
        <f>CONCATENATE("(",ROUND((D93/$H95)*100,1),")")</f>
        <v>(2.2)</v>
      </c>
      <c r="F93" s="302">
        <f>'Ind T6'!N36</f>
        <v>0.15051150067760283</v>
      </c>
      <c r="G93" s="299" t="str">
        <f>CONCATENATE("(",ROUND((F93/$H95)*100,1),")")</f>
        <v>(3.6)</v>
      </c>
      <c r="H93" s="302">
        <f>SUM(B93,D93,F93)</f>
        <v>3.1503549767657382</v>
      </c>
      <c r="I93" s="299" t="str">
        <f>CONCATENATE("(",ROUND((H93/$H95)*100,1),")")</f>
        <v>(74.5)</v>
      </c>
      <c r="K93" s="302">
        <f>B98-B93</f>
        <v>-0.15259507759522295</v>
      </c>
      <c r="L93" s="302">
        <f>D98-D93</f>
        <v>-3.2836489658363277E-3</v>
      </c>
      <c r="M93" s="302">
        <f>F98-F93</f>
        <v>-1.0461327119678787E-3</v>
      </c>
      <c r="N93" s="302">
        <f>SUM(K93:M93)</f>
        <v>-0.15692485927302716</v>
      </c>
    </row>
    <row r="94" spans="1:14" x14ac:dyDescent="0.2">
      <c r="A94" s="282" t="s">
        <v>365</v>
      </c>
      <c r="B94" s="302">
        <f>'Ind T6'!L35</f>
        <v>0.73116248014022589</v>
      </c>
      <c r="C94" s="299" t="str">
        <f>CONCATENATE("(",ROUND((B94/$H95)*100,1),")")</f>
        <v>(17.3)</v>
      </c>
      <c r="D94" s="302">
        <f>'Ind T6'!M35</f>
        <v>0.24336838932109436</v>
      </c>
      <c r="E94" s="299" t="str">
        <f>CONCATENATE("(",ROUND((D94/$H95)*100,1),")")</f>
        <v>(5.8)</v>
      </c>
      <c r="F94" s="302">
        <f>'Ind T6'!N35</f>
        <v>0.10411415377294354</v>
      </c>
      <c r="G94" s="299" t="str">
        <f>CONCATENATE("(",ROUND((F94/$H95)*100,1),")")</f>
        <v>(2.5)</v>
      </c>
      <c r="H94" s="302">
        <f t="shared" ref="H94" si="81">SUM(B94,D94,F94)</f>
        <v>1.0786450232342639</v>
      </c>
      <c r="I94" s="299" t="str">
        <f>CONCATENATE("(",ROUND((H94/$H95)*100,1),")")</f>
        <v>(25.5)</v>
      </c>
      <c r="K94" s="302">
        <f t="shared" ref="K94:K95" si="82">B99-B94</f>
        <v>-7.3982517241847567E-2</v>
      </c>
      <c r="L94" s="302">
        <f t="shared" ref="L94:L95" si="83">D99-D94</f>
        <v>-1.3478469711674573E-2</v>
      </c>
      <c r="M94" s="302">
        <f t="shared" ref="M94:M95" si="84">F99-F94</f>
        <v>-4.6141537734478572E-3</v>
      </c>
      <c r="N94" s="302">
        <f t="shared" ref="N94:N95" si="85">SUM(K94:M94)</f>
        <v>-9.2075140726969998E-2</v>
      </c>
    </row>
    <row r="95" spans="1:14" x14ac:dyDescent="0.2">
      <c r="A95" s="282" t="s">
        <v>363</v>
      </c>
      <c r="B95" s="302">
        <f>SUM(B93:B94)</f>
        <v>3.6362832225382418</v>
      </c>
      <c r="C95" s="299" t="str">
        <f>CONCATENATE("(",ROUND((B95/$H95)*100,1),")")</f>
        <v>(86)</v>
      </c>
      <c r="D95" s="302">
        <f>SUM(D93:D94)</f>
        <v>0.33809112301121352</v>
      </c>
      <c r="E95" s="299" t="str">
        <f>CONCATENATE("(",ROUND((D95/$H95)*100,1),")")</f>
        <v>(8)</v>
      </c>
      <c r="F95" s="302">
        <f>SUM(F93:F94)</f>
        <v>0.25462565445054636</v>
      </c>
      <c r="G95" s="299" t="str">
        <f>CONCATENATE("(",ROUND((F95/$H95)*100,1),")")</f>
        <v>(6)</v>
      </c>
      <c r="H95" s="302">
        <f>SUM(H93:H94)</f>
        <v>4.2290000000000019</v>
      </c>
      <c r="I95" s="299" t="str">
        <f>CONCATENATE("(",ROUND((H95/$H95)*100,1),")")</f>
        <v>(100)</v>
      </c>
      <c r="K95" s="302">
        <f t="shared" si="82"/>
        <v>-0.22657759483707007</v>
      </c>
      <c r="L95" s="302">
        <f t="shared" si="83"/>
        <v>-1.6762118677510929E-2</v>
      </c>
      <c r="M95" s="302">
        <f t="shared" si="84"/>
        <v>-5.660286485415722E-3</v>
      </c>
      <c r="N95" s="302">
        <f t="shared" si="85"/>
        <v>-0.24899999999999672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2.7525256648027931</v>
      </c>
      <c r="C98" s="299" t="str">
        <f>CONCATENATE("(",ROUND((B98/$H100)*100,1),")")</f>
        <v>(69.2)</v>
      </c>
      <c r="D98" s="302">
        <f>'Ind T6'!R36</f>
        <v>9.1439084724282818E-2</v>
      </c>
      <c r="E98" s="299" t="str">
        <f>CONCATENATE("(",ROUND((D98/$H100)*100,1),")")</f>
        <v>(2.3)</v>
      </c>
      <c r="F98" s="302">
        <f>'Ind T6'!S36</f>
        <v>0.14946536796563495</v>
      </c>
      <c r="G98" s="299" t="str">
        <f>CONCATENATE("(",ROUND((F98/$H100)*100,1),")")</f>
        <v>(3.8)</v>
      </c>
      <c r="H98" s="302">
        <f>SUM(B98,D98,F98)</f>
        <v>2.9934301174927112</v>
      </c>
      <c r="I98" s="299" t="str">
        <f>CONCATENATE("(",ROUND((H98/$H100)*100,1),")")</f>
        <v>(75.2)</v>
      </c>
      <c r="K98" s="302">
        <f>B103-B98</f>
        <v>-0.65079003789221446</v>
      </c>
      <c r="L98" s="302">
        <f>D103-D98</f>
        <v>-1.8221526256706894E-2</v>
      </c>
      <c r="M98" s="302">
        <f>F103-F98</f>
        <v>-2.6532183377056165E-2</v>
      </c>
      <c r="N98" s="302">
        <f>SUM(K98:M98)</f>
        <v>-0.69554374752597758</v>
      </c>
    </row>
    <row r="99" spans="1:14" x14ac:dyDescent="0.2">
      <c r="A99" s="282" t="s">
        <v>365</v>
      </c>
      <c r="B99" s="302">
        <f>'Ind T6'!Q35</f>
        <v>0.65717996289837832</v>
      </c>
      <c r="C99" s="299" t="str">
        <f>CONCATENATE("(",ROUND((B99/$H100)*100,1),")")</f>
        <v>(16.5)</v>
      </c>
      <c r="D99" s="302">
        <f>'Ind T6'!R35</f>
        <v>0.22988991960941979</v>
      </c>
      <c r="E99" s="299" t="str">
        <f>CONCATENATE("(",ROUND((D99/$H100)*100,1),")")</f>
        <v>(5.8)</v>
      </c>
      <c r="F99" s="302">
        <f>'Ind T6'!S35</f>
        <v>9.9499999999495686E-2</v>
      </c>
      <c r="G99" s="299" t="str">
        <f>CONCATENATE("(",ROUND((F99/$H100)*100,1),")")</f>
        <v>(2.5)</v>
      </c>
      <c r="H99" s="302">
        <f t="shared" ref="H99" si="86">SUM(B99,D99,F99)</f>
        <v>0.98656988250729372</v>
      </c>
      <c r="I99" s="299" t="str">
        <f>CONCATENATE("(",ROUND((H99/$H100)*100,1),")")</f>
        <v>(24.8)</v>
      </c>
      <c r="K99" s="302">
        <f t="shared" ref="K99:K100" si="87">B104-B99</f>
        <v>-0.18569504317349655</v>
      </c>
      <c r="L99" s="302">
        <f t="shared" ref="L99:L100" si="88">D104-D99</f>
        <v>-5.5855097502854167E-2</v>
      </c>
      <c r="M99" s="302">
        <f t="shared" ref="M99:M100" si="89">F104-F99</f>
        <v>-1.7906111797681395E-2</v>
      </c>
      <c r="N99" s="302">
        <f t="shared" ref="N99:N100" si="90">SUM(K99:M99)</f>
        <v>-0.25945625247403215</v>
      </c>
    </row>
    <row r="100" spans="1:14" x14ac:dyDescent="0.2">
      <c r="A100" s="282" t="s">
        <v>363</v>
      </c>
      <c r="B100" s="302">
        <f>SUM(B98:B99)</f>
        <v>3.4097056277011717</v>
      </c>
      <c r="C100" s="299" t="str">
        <f>CONCATENATE("(",ROUND((B100/$H100)*100,1),")")</f>
        <v>(85.7)</v>
      </c>
      <c r="D100" s="302">
        <f>SUM(D98:D99)</f>
        <v>0.32132900433370259</v>
      </c>
      <c r="E100" s="299" t="str">
        <f>CONCATENATE("(",ROUND((D100/$H100)*100,1),")")</f>
        <v>(8.1)</v>
      </c>
      <c r="F100" s="302">
        <f>SUM(F98:F99)</f>
        <v>0.24896536796513064</v>
      </c>
      <c r="G100" s="299" t="str">
        <f>CONCATENATE("(",ROUND((F100/$H100)*100,1),")")</f>
        <v>(6.3)</v>
      </c>
      <c r="H100" s="302">
        <f>SUM(H98:H99)</f>
        <v>3.9800000000000049</v>
      </c>
      <c r="I100" s="299" t="str">
        <f>CONCATENATE("(",ROUND((H100/$H100)*100,1),")")</f>
        <v>(100)</v>
      </c>
      <c r="K100" s="302">
        <f t="shared" si="87"/>
        <v>-0.83648508106571118</v>
      </c>
      <c r="L100" s="302">
        <f t="shared" si="88"/>
        <v>-7.4076623759561033E-2</v>
      </c>
      <c r="M100" s="302">
        <f t="shared" si="89"/>
        <v>-4.4438295174737574E-2</v>
      </c>
      <c r="N100" s="302">
        <f t="shared" si="90"/>
        <v>-0.95500000000000984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2.1017356269105787</v>
      </c>
      <c r="C103" s="299" t="str">
        <f>CONCATENATE("(",ROUND((B103/$H105)*100,1),")")</f>
        <v>(69.5)</v>
      </c>
      <c r="D103" s="302">
        <f>'Ind T6'!W36</f>
        <v>7.3217558467575924E-2</v>
      </c>
      <c r="E103" s="299" t="str">
        <f>CONCATENATE("(",ROUND((D103/$H105)*100,1),")")</f>
        <v>(2.4)</v>
      </c>
      <c r="F103" s="302">
        <f>'Ind T6'!X36</f>
        <v>0.12293318458857878</v>
      </c>
      <c r="G103" s="299" t="str">
        <f>CONCATENATE("(",ROUND((F103/$H105)*100,1),")")</f>
        <v>(4.1)</v>
      </c>
      <c r="H103" s="302">
        <f>SUM(B103,D103,F103)</f>
        <v>2.2978863699667333</v>
      </c>
      <c r="I103" s="299" t="str">
        <f>CONCATENATE("(",ROUND((H103/$H105)*100,1),")")</f>
        <v>(76)</v>
      </c>
      <c r="K103" s="302">
        <f>B103-B93</f>
        <v>-0.80338511548743741</v>
      </c>
      <c r="L103" s="302">
        <f>D103-D93</f>
        <v>-2.1505175222543221E-2</v>
      </c>
      <c r="M103" s="302">
        <f>F103-F93</f>
        <v>-2.7578316089024044E-2</v>
      </c>
      <c r="N103" s="302">
        <f>SUM(K103:M103)</f>
        <v>-0.85246860679900471</v>
      </c>
    </row>
    <row r="104" spans="1:14" x14ac:dyDescent="0.2">
      <c r="A104" s="282" t="s">
        <v>365</v>
      </c>
      <c r="B104" s="302">
        <f>'Ind T6'!V35</f>
        <v>0.47148491972488177</v>
      </c>
      <c r="C104" s="299" t="str">
        <f>CONCATENATE("(",ROUND((B104/$H105)*100,1),")")</f>
        <v>(15.6)</v>
      </c>
      <c r="D104" s="302">
        <f>'Ind T6'!W35</f>
        <v>0.17403482210656562</v>
      </c>
      <c r="E104" s="299" t="str">
        <f>CONCATENATE("(",ROUND((D104/$H105)*100,1),")")</f>
        <v>(5.8)</v>
      </c>
      <c r="F104" s="302">
        <f>'Ind T6'!X35</f>
        <v>8.1593888201814291E-2</v>
      </c>
      <c r="G104" s="299" t="str">
        <f>CONCATENATE("(",ROUND((F104/$H105)*100,1),")")</f>
        <v>(2.7)</v>
      </c>
      <c r="H104" s="302">
        <f t="shared" ref="H104" si="91">SUM(B104,D104,F104)</f>
        <v>0.72711363003326168</v>
      </c>
      <c r="I104" s="299" t="str">
        <f>CONCATENATE("(",ROUND((H104/$H105)*100,1),")")</f>
        <v>(24)</v>
      </c>
      <c r="K104" s="302">
        <f t="shared" ref="K104:K105" si="92">B104-B94</f>
        <v>-0.25967756041534412</v>
      </c>
      <c r="L104" s="302">
        <f t="shared" ref="L104:L105" si="93">D104-D94</f>
        <v>-6.9333567214528741E-2</v>
      </c>
      <c r="M104" s="302">
        <f t="shared" ref="M104:M105" si="94">F104-F94</f>
        <v>-2.2520265571129253E-2</v>
      </c>
      <c r="N104" s="302">
        <f t="shared" ref="N104:N105" si="95">SUM(K104:M104)</f>
        <v>-0.35153139320100207</v>
      </c>
    </row>
    <row r="105" spans="1:14" x14ac:dyDescent="0.2">
      <c r="A105" s="282" t="s">
        <v>363</v>
      </c>
      <c r="B105" s="302">
        <f>SUM(B103:B104)</f>
        <v>2.5732205466354605</v>
      </c>
      <c r="C105" s="299" t="str">
        <f>CONCATENATE("(",ROUND((B105/$H105)*100,1),")")</f>
        <v>(85.1)</v>
      </c>
      <c r="D105" s="302">
        <f>SUM(D103:D104)</f>
        <v>0.24725238057414156</v>
      </c>
      <c r="E105" s="299" t="str">
        <f>CONCATENATE("(",ROUND((D105/$H105)*100,1),")")</f>
        <v>(8.2)</v>
      </c>
      <c r="F105" s="302">
        <f>SUM(F103:F104)</f>
        <v>0.20452707279039306</v>
      </c>
      <c r="G105" s="299" t="str">
        <f>CONCATENATE("(",ROUND((F105/$H105)*100,1),")")</f>
        <v>(6.8)</v>
      </c>
      <c r="H105" s="302">
        <f>SUM(H103:H104)</f>
        <v>3.024999999999995</v>
      </c>
      <c r="I105" s="299" t="str">
        <f>CONCATENATE("(",ROUND((H105/$H105)*100,1),")")</f>
        <v>(100)</v>
      </c>
      <c r="K105" s="302">
        <f t="shared" si="92"/>
        <v>-1.0630626759027813</v>
      </c>
      <c r="L105" s="302">
        <f t="shared" si="93"/>
        <v>-9.0838742437071962E-2</v>
      </c>
      <c r="M105" s="302">
        <f t="shared" si="94"/>
        <v>-5.0098581660153296E-2</v>
      </c>
      <c r="N105" s="302">
        <f t="shared" si="95"/>
        <v>-1.2040000000000066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8.6210592165543964</v>
      </c>
      <c r="C114" s="299" t="str">
        <f>CONCATENATE("(",ROUND((B114/$H116)*100,1),")")</f>
        <v>(65.9)</v>
      </c>
      <c r="D114" s="302">
        <f>'Ind T6'!M45</f>
        <v>0.36662160504356095</v>
      </c>
      <c r="E114" s="299" t="str">
        <f>CONCATENATE("(",ROUND((D114/$H116)*100,1),")")</f>
        <v>(2.8)</v>
      </c>
      <c r="F114" s="302">
        <f>'Ind T6'!N45</f>
        <v>0.87183835068994087</v>
      </c>
      <c r="G114" s="299" t="str">
        <f>CONCATENATE("(",ROUND((F114/$H116)*100,1),")")</f>
        <v>(6.7)</v>
      </c>
      <c r="H114" s="302">
        <f>SUM(B114,D114,F114)</f>
        <v>9.8595191722878983</v>
      </c>
      <c r="I114" s="299" t="str">
        <f>CONCATENATE("(",ROUND((H114/$H116)*100,1),")")</f>
        <v>(75.3)</v>
      </c>
      <c r="K114" s="302">
        <f>B119-B114</f>
        <v>-0.73088054424039317</v>
      </c>
      <c r="L114" s="302">
        <f>D119-D114</f>
        <v>-2.9257142397205393E-2</v>
      </c>
      <c r="M114" s="302">
        <f>F119-F114</f>
        <v>-7.1500585968942043E-2</v>
      </c>
      <c r="N114" s="302">
        <f>SUM(K114:M114)</f>
        <v>-0.83163827260654066</v>
      </c>
    </row>
    <row r="115" spans="1:14" x14ac:dyDescent="0.2">
      <c r="A115" s="282" t="s">
        <v>365</v>
      </c>
      <c r="B115" s="302">
        <f>'Ind T6'!L44</f>
        <v>2.0133084637964318</v>
      </c>
      <c r="C115" s="299" t="str">
        <f>CONCATENATE("(",ROUND((B115/$H116)*100,1),")")</f>
        <v>(15.4)</v>
      </c>
      <c r="D115" s="302">
        <f>'Ind T6'!M44</f>
        <v>0.81116953191576502</v>
      </c>
      <c r="E115" s="299" t="str">
        <f>CONCATENATE("(",ROUND((D115/$H116)*100,1),")")</f>
        <v>(6.2)</v>
      </c>
      <c r="F115" s="302">
        <f>'Ind T6'!N44</f>
        <v>0.4010028319999151</v>
      </c>
      <c r="G115" s="299" t="str">
        <f>CONCATENATE("(",ROUND((F115/$H116)*100,1),")")</f>
        <v>(3.1)</v>
      </c>
      <c r="H115" s="302">
        <f t="shared" ref="H115" si="96">SUM(B115,D115,F115)</f>
        <v>3.2254808277121123</v>
      </c>
      <c r="I115" s="299" t="str">
        <f>CONCATENATE("(",ROUND((H115/$H116)*100,1),")")</f>
        <v>(24.7)</v>
      </c>
      <c r="K115" s="302">
        <f t="shared" ref="K115:K116" si="97">B120-B115</f>
        <v>-0.15589976013154638</v>
      </c>
      <c r="L115" s="302">
        <f t="shared" ref="L115:L116" si="98">D120-D115</f>
        <v>-6.1456134755636938E-2</v>
      </c>
      <c r="M115" s="302">
        <f t="shared" ref="M115:M116" si="99">F120-F115</f>
        <v>-4.4005832506288145E-2</v>
      </c>
      <c r="N115" s="302">
        <f t="shared" ref="N115:N116" si="100">SUM(K115:M115)</f>
        <v>-0.26136172739347147</v>
      </c>
    </row>
    <row r="116" spans="1:14" x14ac:dyDescent="0.2">
      <c r="A116" s="282" t="s">
        <v>363</v>
      </c>
      <c r="B116" s="302">
        <f>SUM(B114:B115)</f>
        <v>10.634367680350827</v>
      </c>
      <c r="C116" s="299" t="str">
        <f>CONCATENATE("(",ROUND((B116/$H116)*100,1),")")</f>
        <v>(81.3)</v>
      </c>
      <c r="D116" s="302">
        <f>SUM(D114:D115)</f>
        <v>1.1777911369593259</v>
      </c>
      <c r="E116" s="299" t="str">
        <f>CONCATENATE("(",ROUND((D116/$H116)*100,1),")")</f>
        <v>(9)</v>
      </c>
      <c r="F116" s="302">
        <f>SUM(F114:F115)</f>
        <v>1.272841182689856</v>
      </c>
      <c r="G116" s="299" t="str">
        <f>CONCATENATE("(",ROUND((F116/$H116)*100,1),")")</f>
        <v>(9.7)</v>
      </c>
      <c r="H116" s="302">
        <f>SUM(H114:H115)</f>
        <v>13.085000000000012</v>
      </c>
      <c r="I116" s="299" t="str">
        <f>CONCATENATE("(",ROUND((H116/$H116)*100,1),")")</f>
        <v>(100)</v>
      </c>
      <c r="K116" s="302">
        <f t="shared" si="97"/>
        <v>-0.88678030437193911</v>
      </c>
      <c r="L116" s="302">
        <f t="shared" si="98"/>
        <v>-9.0713277152842275E-2</v>
      </c>
      <c r="M116" s="302">
        <f t="shared" si="99"/>
        <v>-0.11550641847523013</v>
      </c>
      <c r="N116" s="302">
        <f t="shared" si="100"/>
        <v>-1.0930000000000115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7.8901786723140033</v>
      </c>
      <c r="C119" s="299" t="str">
        <f>CONCATENATE("(",ROUND((B119/$H121)*100,1),")")</f>
        <v>(65.8)</v>
      </c>
      <c r="D119" s="302">
        <f>'Ind T6'!R45</f>
        <v>0.33736446264635556</v>
      </c>
      <c r="E119" s="299" t="str">
        <f>CONCATENATE("(",ROUND((D119/$H121)*100,1),")")</f>
        <v>(2.8)</v>
      </c>
      <c r="F119" s="302">
        <f>'Ind T6'!S45</f>
        <v>0.80033776472099882</v>
      </c>
      <c r="G119" s="299" t="str">
        <f>CONCATENATE("(",ROUND((F119/$H121)*100,1),")")</f>
        <v>(6.7)</v>
      </c>
      <c r="H119" s="302">
        <f>SUM(B119,D119,F119)</f>
        <v>9.0278808996813567</v>
      </c>
      <c r="I119" s="299" t="str">
        <f>CONCATENATE("(",ROUND((H119/$H121)*100,1),")")</f>
        <v>(75.3)</v>
      </c>
      <c r="K119" s="302">
        <f>B124-B119</f>
        <v>-1.040365908557833</v>
      </c>
      <c r="L119" s="302">
        <f>D124-D119</f>
        <v>-3.8852328273563719E-2</v>
      </c>
      <c r="M119" s="302">
        <f>F124-F119</f>
        <v>-7.0734806596862931E-2</v>
      </c>
      <c r="N119" s="302">
        <f>SUM(K119:M119)</f>
        <v>-1.1499530434282597</v>
      </c>
    </row>
    <row r="120" spans="1:14" x14ac:dyDescent="0.2">
      <c r="A120" s="282" t="s">
        <v>365</v>
      </c>
      <c r="B120" s="302">
        <f>'Ind T6'!Q44</f>
        <v>1.8574087036648854</v>
      </c>
      <c r="C120" s="299" t="str">
        <f>CONCATENATE("(",ROUND((B120/$H121)*100,1),")")</f>
        <v>(15.5)</v>
      </c>
      <c r="D120" s="302">
        <f>'Ind T6'!R44</f>
        <v>0.74971339716012808</v>
      </c>
      <c r="E120" s="299" t="str">
        <f>CONCATENATE("(",ROUND((D120/$H121)*100,1),")")</f>
        <v>(6.3)</v>
      </c>
      <c r="F120" s="302">
        <f>'Ind T6'!S44</f>
        <v>0.35699699949362695</v>
      </c>
      <c r="G120" s="299" t="str">
        <f>CONCATENATE("(",ROUND((F120/$H121)*100,1),")")</f>
        <v>(3)</v>
      </c>
      <c r="H120" s="302">
        <f t="shared" ref="H120" si="101">SUM(B120,D120,F120)</f>
        <v>2.9641191003186407</v>
      </c>
      <c r="I120" s="299" t="str">
        <f>CONCATENATE("(",ROUND((H120/$H121)*100,1),")")</f>
        <v>(24.7)</v>
      </c>
      <c r="K120" s="302">
        <f t="shared" ref="K120:K121" si="102">B125-B120</f>
        <v>-0.18721456592576358</v>
      </c>
      <c r="L120" s="302">
        <f t="shared" ref="L120:L121" si="103">D125-D120</f>
        <v>-7.5443134335253403E-2</v>
      </c>
      <c r="M120" s="302">
        <f t="shared" ref="M120:M121" si="104">F125-F120</f>
        <v>-4.238925631072149E-2</v>
      </c>
      <c r="N120" s="302">
        <f t="shared" ref="N120:N121" si="105">SUM(K120:M120)</f>
        <v>-0.30504695657173847</v>
      </c>
    </row>
    <row r="121" spans="1:14" x14ac:dyDescent="0.2">
      <c r="A121" s="282" t="s">
        <v>363</v>
      </c>
      <c r="B121" s="302">
        <f>SUM(B119:B120)</f>
        <v>9.7475873759788882</v>
      </c>
      <c r="C121" s="299" t="str">
        <f>CONCATENATE("(",ROUND((B121/$H121)*100,1),")")</f>
        <v>(81.3)</v>
      </c>
      <c r="D121" s="302">
        <f>SUM(D119:D120)</f>
        <v>1.0870778598064836</v>
      </c>
      <c r="E121" s="299" t="str">
        <f>CONCATENATE("(",ROUND((D121/$H121)*100,1),")")</f>
        <v>(9.1)</v>
      </c>
      <c r="F121" s="302">
        <f>SUM(F119:F120)</f>
        <v>1.1573347642146259</v>
      </c>
      <c r="G121" s="299" t="str">
        <f>CONCATENATE("(",ROUND((F121/$H121)*100,1),")")</f>
        <v>(9.7)</v>
      </c>
      <c r="H121" s="302">
        <f>SUM(H119:H120)</f>
        <v>11.991999999999997</v>
      </c>
      <c r="I121" s="299" t="str">
        <f>CONCATENATE("(",ROUND((H121/$H121)*100,1),")")</f>
        <v>(100)</v>
      </c>
      <c r="K121" s="302">
        <f t="shared" si="102"/>
        <v>-1.2275804744835952</v>
      </c>
      <c r="L121" s="302">
        <f t="shared" si="103"/>
        <v>-0.11429546260881707</v>
      </c>
      <c r="M121" s="302">
        <f t="shared" si="104"/>
        <v>-0.11312406290758448</v>
      </c>
      <c r="N121" s="302">
        <f t="shared" si="105"/>
        <v>-1.4549999999999967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6.8498127637561703</v>
      </c>
      <c r="C124" s="299" t="str">
        <f>CONCATENATE("(",ROUND((B124/$H126)*100,1),")")</f>
        <v>(65)</v>
      </c>
      <c r="D124" s="302">
        <f>'Ind T6'!W45</f>
        <v>0.29851213437279184</v>
      </c>
      <c r="E124" s="299" t="str">
        <f>CONCATENATE("(",ROUND((D124/$H126)*100,1),")")</f>
        <v>(2.8)</v>
      </c>
      <c r="F124" s="302">
        <f>'Ind T6'!X45</f>
        <v>0.72960295812413589</v>
      </c>
      <c r="G124" s="299" t="str">
        <f>CONCATENATE("(",ROUND((F124/$H126)*100,1),")")</f>
        <v>(6.9)</v>
      </c>
      <c r="H124" s="302">
        <f>SUM(B124,D124,F124)</f>
        <v>7.8779278562530983</v>
      </c>
      <c r="I124" s="299" t="str">
        <f>CONCATENATE("(",ROUND((H124/$H126)*100,1),")")</f>
        <v>(74.8)</v>
      </c>
      <c r="K124" s="302">
        <f>B124-B114</f>
        <v>-1.7712464527982261</v>
      </c>
      <c r="L124" s="302">
        <f>D124-D114</f>
        <v>-6.8109470670769112E-2</v>
      </c>
      <c r="M124" s="302">
        <f>F124-F114</f>
        <v>-0.14223539256580497</v>
      </c>
      <c r="N124" s="302">
        <f>SUM(K124:M124)</f>
        <v>-1.9815913160348004</v>
      </c>
    </row>
    <row r="125" spans="1:14" x14ac:dyDescent="0.2">
      <c r="A125" s="282" t="s">
        <v>365</v>
      </c>
      <c r="B125" s="302">
        <f>'Ind T6'!V44</f>
        <v>1.6701941377391218</v>
      </c>
      <c r="C125" s="299" t="str">
        <f>CONCATENATE("(",ROUND((B125/$H126)*100,1),")")</f>
        <v>(15.9)</v>
      </c>
      <c r="D125" s="302">
        <f>'Ind T6'!W44</f>
        <v>0.67427026282487468</v>
      </c>
      <c r="E125" s="299" t="str">
        <f>CONCATENATE("(",ROUND((D125/$H126)*100,1),")")</f>
        <v>(6.4)</v>
      </c>
      <c r="F125" s="302">
        <f>'Ind T6'!X44</f>
        <v>0.31460774318290546</v>
      </c>
      <c r="G125" s="299" t="str">
        <f>CONCATENATE("(",ROUND((F125/$H126)*100,1),")")</f>
        <v>(3)</v>
      </c>
      <c r="H125" s="302">
        <f t="shared" ref="H125" si="106">SUM(B125,D125,F125)</f>
        <v>2.659072143746902</v>
      </c>
      <c r="I125" s="299" t="str">
        <f>CONCATENATE("(",ROUND((H125/$H126)*100,1),")")</f>
        <v>(25.2)</v>
      </c>
      <c r="K125" s="302">
        <f t="shared" ref="K125:K126" si="107">B125-B115</f>
        <v>-0.34311432605730996</v>
      </c>
      <c r="L125" s="302">
        <f t="shared" ref="L125:L126" si="108">D125-D115</f>
        <v>-0.13689926909089034</v>
      </c>
      <c r="M125" s="302">
        <f t="shared" ref="M125:M126" si="109">F125-F115</f>
        <v>-8.6395088817009635E-2</v>
      </c>
      <c r="N125" s="302">
        <f t="shared" ref="N125:N126" si="110">SUM(K125:M125)</f>
        <v>-0.56640868396520994</v>
      </c>
    </row>
    <row r="126" spans="1:14" x14ac:dyDescent="0.2">
      <c r="A126" s="282" t="s">
        <v>363</v>
      </c>
      <c r="B126" s="302">
        <f>SUM(B124:B125)</f>
        <v>8.5200069014952931</v>
      </c>
      <c r="C126" s="299" t="str">
        <f>CONCATENATE("(",ROUND((B126/$H126)*100,1),")")</f>
        <v>(80.9)</v>
      </c>
      <c r="D126" s="302">
        <f>SUM(D124:D125)</f>
        <v>0.97278239719766657</v>
      </c>
      <c r="E126" s="299" t="str">
        <f>CONCATENATE("(",ROUND((D126/$H126)*100,1),")")</f>
        <v>(9.2)</v>
      </c>
      <c r="F126" s="302">
        <f>SUM(F124:F125)</f>
        <v>1.0442107013070414</v>
      </c>
      <c r="G126" s="299" t="str">
        <f>CONCATENATE("(",ROUND((F126/$H126)*100,1),")")</f>
        <v>(9.9)</v>
      </c>
      <c r="H126" s="302">
        <f>SUM(H124:H125)</f>
        <v>10.537000000000001</v>
      </c>
      <c r="I126" s="299" t="str">
        <f>CONCATENATE("(",ROUND((H126/$H126)*100,1),")")</f>
        <v>(100)</v>
      </c>
      <c r="K126" s="302">
        <f t="shared" si="107"/>
        <v>-2.1143607788555343</v>
      </c>
      <c r="L126" s="302">
        <f t="shared" si="108"/>
        <v>-0.20500873976165934</v>
      </c>
      <c r="M126" s="302">
        <f t="shared" si="109"/>
        <v>-0.22863048138281461</v>
      </c>
      <c r="N126" s="302">
        <f t="shared" si="110"/>
        <v>-2.548000000000008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0.23785744190839811</v>
      </c>
      <c r="C135" s="299" t="str">
        <f>CONCATENATE("(",ROUND((B135/$H137)*100,1),")")</f>
        <v>(65.2)</v>
      </c>
      <c r="D135" s="302">
        <f>'Ind T6'!M54</f>
        <v>3.6522922336270133E-3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0.24150973414202512</v>
      </c>
      <c r="I135" s="299" t="str">
        <f>CONCATENATE("(",ROUND((H135/$H137)*100,1),")")</f>
        <v>(66.2)</v>
      </c>
      <c r="K135" s="302">
        <f>B140-B135</f>
        <v>-8.5364956747016885E-3</v>
      </c>
      <c r="L135" s="302">
        <f>D140-D135</f>
        <v>-5.3969652973009062E-5</v>
      </c>
      <c r="M135" s="302">
        <f>F140-F135</f>
        <v>0</v>
      </c>
      <c r="N135" s="302">
        <f>SUM(K135:M135)</f>
        <v>-8.5904653276746984E-3</v>
      </c>
    </row>
    <row r="136" spans="1:14" x14ac:dyDescent="0.2">
      <c r="A136" s="282" t="s">
        <v>365</v>
      </c>
      <c r="B136" s="302">
        <f>'Ind T6'!L53</f>
        <v>7.3091689344923202E-2</v>
      </c>
      <c r="C136" s="299" t="str">
        <f>CONCATENATE("(",ROUND((B136/$H137)*100,1),")")</f>
        <v>(20)</v>
      </c>
      <c r="D136" s="302">
        <f>'Ind T6'!M53</f>
        <v>1.989658781721769E-2</v>
      </c>
      <c r="E136" s="299" t="str">
        <f>CONCATENATE("(",ROUND((D136/$H137)*100,1),")")</f>
        <v>(5.5)</v>
      </c>
      <c r="F136" s="302">
        <f>'Ind T6'!N53</f>
        <v>3.0501988695833569E-2</v>
      </c>
      <c r="G136" s="299" t="str">
        <f>CONCATENATE("(",ROUND((F136/$H137)*100,1),")")</f>
        <v>(8.4)</v>
      </c>
      <c r="H136" s="302">
        <f t="shared" ref="H136" si="111">SUM(B136,D136,F136)</f>
        <v>0.12349026585797446</v>
      </c>
      <c r="I136" s="299" t="str">
        <f>CONCATENATE("(",ROUND((H136/$H137)*100,1),")")</f>
        <v>(33.8)</v>
      </c>
      <c r="K136" s="302">
        <f t="shared" ref="K136:K137" si="112">B141-B136</f>
        <v>-1.5048076224942475E-3</v>
      </c>
      <c r="L136" s="302">
        <f t="shared" ref="L136:L137" si="113">D141-D136</f>
        <v>-5.8407168743896537E-4</v>
      </c>
      <c r="M136" s="302">
        <f t="shared" ref="M136:M137" si="114">F141-F136</f>
        <v>-1.3206553623915304E-3</v>
      </c>
      <c r="N136" s="302">
        <f t="shared" ref="N136:N137" si="115">SUM(K136:M136)</f>
        <v>-3.4095346723247433E-3</v>
      </c>
    </row>
    <row r="137" spans="1:14" x14ac:dyDescent="0.2">
      <c r="A137" s="282" t="s">
        <v>363</v>
      </c>
      <c r="B137" s="302">
        <f>SUM(B135:B136)</f>
        <v>0.3109491312533213</v>
      </c>
      <c r="C137" s="299" t="str">
        <f>CONCATENATE("(",ROUND((B137/$H137)*100,1),")")</f>
        <v>(85.2)</v>
      </c>
      <c r="D137" s="302">
        <f>SUM(D135:D136)</f>
        <v>2.3548880050844705E-2</v>
      </c>
      <c r="E137" s="299" t="str">
        <f>CONCATENATE("(",ROUND((D137/$H137)*100,1),")")</f>
        <v>(6.5)</v>
      </c>
      <c r="F137" s="302">
        <f>SUM(F135:F136)</f>
        <v>3.0501988695833569E-2</v>
      </c>
      <c r="G137" s="299" t="str">
        <f>CONCATENATE("(",ROUND((F137/$H137)*100,1),")")</f>
        <v>(8.4)</v>
      </c>
      <c r="H137" s="302">
        <f>SUM(H135:H136)</f>
        <v>0.36499999999999955</v>
      </c>
      <c r="I137" s="299" t="str">
        <f>CONCATENATE("(",ROUND((H137/$H137)*100,1),")")</f>
        <v>(100)</v>
      </c>
      <c r="K137" s="302">
        <f t="shared" si="112"/>
        <v>-1.0041303297195936E-2</v>
      </c>
      <c r="L137" s="302">
        <f t="shared" si="113"/>
        <v>-6.380413404119753E-4</v>
      </c>
      <c r="M137" s="302">
        <f t="shared" si="114"/>
        <v>-1.3206553623915304E-3</v>
      </c>
      <c r="N137" s="302">
        <f t="shared" si="115"/>
        <v>-1.1999999999999442E-2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0.22932094623369642</v>
      </c>
      <c r="C140" s="299" t="str">
        <f>CONCATENATE("(",ROUND((B140/$H142)*100,1),")")</f>
        <v>(65)</v>
      </c>
      <c r="D140" s="302">
        <f>'Ind T6'!R54</f>
        <v>3.5983225806540042E-3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0.23291926881435043</v>
      </c>
      <c r="I140" s="299" t="str">
        <f>CONCATENATE("(",ROUND((H140/$H142)*100,1),")")</f>
        <v>(66)</v>
      </c>
      <c r="K140" s="302">
        <f>B145-B140</f>
        <v>2.4260620301436164E-4</v>
      </c>
      <c r="L140" s="302">
        <f>D145-D140</f>
        <v>1.5977640219181147E-4</v>
      </c>
      <c r="M140" s="302">
        <f>F145-F140</f>
        <v>0</v>
      </c>
      <c r="N140" s="302">
        <f>SUM(K140:M140)</f>
        <v>4.0238260520617311E-4</v>
      </c>
    </row>
    <row r="141" spans="1:14" x14ac:dyDescent="0.2">
      <c r="A141" s="282" t="s">
        <v>365</v>
      </c>
      <c r="B141" s="302">
        <f>'Ind T6'!Q53</f>
        <v>7.1586881722428955E-2</v>
      </c>
      <c r="C141" s="299" t="str">
        <f>CONCATENATE("(",ROUND((B141/$H142)*100,1),")")</f>
        <v>(20.3)</v>
      </c>
      <c r="D141" s="302">
        <f>'Ind T6'!R53</f>
        <v>1.9312516129778724E-2</v>
      </c>
      <c r="E141" s="299" t="str">
        <f>CONCATENATE("(",ROUND((D141/$H142)*100,1),")")</f>
        <v>(5.5)</v>
      </c>
      <c r="F141" s="302">
        <f>'Ind T6'!S53</f>
        <v>2.9181333333442038E-2</v>
      </c>
      <c r="G141" s="299" t="str">
        <f>CONCATENATE("(",ROUND((F141/$H142)*100,1),")")</f>
        <v>(8.3)</v>
      </c>
      <c r="H141" s="302">
        <f t="shared" ref="H141" si="116">SUM(B141,D141,F141)</f>
        <v>0.12008073118564973</v>
      </c>
      <c r="I141" s="299" t="str">
        <f>CONCATENATE("(",ROUND((H141/$H142)*100,1),")")</f>
        <v>(34)</v>
      </c>
      <c r="K141" s="302">
        <f t="shared" ref="K141:K142" si="117">B146-B141</f>
        <v>2.3883298358505223E-3</v>
      </c>
      <c r="L141" s="302">
        <f t="shared" ref="L141:L142" si="118">D146-D141</f>
        <v>2.6915751798925469E-4</v>
      </c>
      <c r="M141" s="302">
        <f t="shared" ref="M141:M142" si="119">F146-F141</f>
        <v>-5.9869959045884963E-5</v>
      </c>
      <c r="N141" s="302">
        <f t="shared" ref="N141:N142" si="120">SUM(K141:M141)</f>
        <v>2.597617394793892E-3</v>
      </c>
    </row>
    <row r="142" spans="1:14" x14ac:dyDescent="0.2">
      <c r="A142" s="282" t="s">
        <v>363</v>
      </c>
      <c r="B142" s="302">
        <f>SUM(B140:B141)</f>
        <v>0.30090782795612536</v>
      </c>
      <c r="C142" s="299" t="str">
        <f>CONCATENATE("(",ROUND((B142/$H142)*100,1),")")</f>
        <v>(85.2)</v>
      </c>
      <c r="D142" s="302">
        <f>SUM(D140:D141)</f>
        <v>2.2910838710432729E-2</v>
      </c>
      <c r="E142" s="299" t="str">
        <f>CONCATENATE("(",ROUND((D142/$H142)*100,1),")")</f>
        <v>(6.5)</v>
      </c>
      <c r="F142" s="302">
        <f>SUM(F140:F141)</f>
        <v>2.9181333333442038E-2</v>
      </c>
      <c r="G142" s="299" t="str">
        <f>CONCATENATE("(",ROUND((F142/$H142)*100,1),")")</f>
        <v>(8.3)</v>
      </c>
      <c r="H142" s="302">
        <f>SUM(H140:H141)</f>
        <v>0.35300000000000015</v>
      </c>
      <c r="I142" s="299" t="str">
        <f>CONCATENATE("(",ROUND((H142/$H142)*100,1),")")</f>
        <v>(100)</v>
      </c>
      <c r="K142" s="302">
        <f t="shared" si="117"/>
        <v>2.6309360388648839E-3</v>
      </c>
      <c r="L142" s="302">
        <f t="shared" si="118"/>
        <v>4.2893392018106616E-4</v>
      </c>
      <c r="M142" s="302">
        <f t="shared" si="119"/>
        <v>-5.9869959045884963E-5</v>
      </c>
      <c r="N142" s="302">
        <f t="shared" si="120"/>
        <v>3.0000000000000651E-3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0.22956355243671078</v>
      </c>
      <c r="C145" s="299" t="str">
        <f>CONCATENATE("(",ROUND((B145/$H147)*100,1),")")</f>
        <v>(64.5)</v>
      </c>
      <c r="D145" s="302">
        <f>'Ind T6'!W54</f>
        <v>3.7580989828458157E-3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0.2333216514195566</v>
      </c>
      <c r="I145" s="299" t="str">
        <f>CONCATENATE("(",ROUND((H145/$H147)*100,1),")")</f>
        <v>(65.5)</v>
      </c>
      <c r="K145" s="302">
        <f>B145-B135</f>
        <v>-8.2938894716873268E-3</v>
      </c>
      <c r="L145" s="302">
        <f>D145-D135</f>
        <v>1.0580674921880241E-4</v>
      </c>
      <c r="M145" s="302">
        <f>F145-F135</f>
        <v>0</v>
      </c>
      <c r="N145" s="302">
        <f>SUM(K145:M145)</f>
        <v>-8.1880827224685253E-3</v>
      </c>
    </row>
    <row r="146" spans="1:14" x14ac:dyDescent="0.2">
      <c r="A146" s="282" t="s">
        <v>365</v>
      </c>
      <c r="B146" s="302">
        <f>'Ind T6'!V53</f>
        <v>7.3975211558279477E-2</v>
      </c>
      <c r="C146" s="299" t="str">
        <f>CONCATENATE("(",ROUND((B146/$H147)*100,1),")")</f>
        <v>(20.8)</v>
      </c>
      <c r="D146" s="302">
        <f>'Ind T6'!W53</f>
        <v>1.9581673647767979E-2</v>
      </c>
      <c r="E146" s="299" t="str">
        <f>CONCATENATE("(",ROUND((D146/$H147)*100,1),")")</f>
        <v>(5.5)</v>
      </c>
      <c r="F146" s="302">
        <f>'Ind T6'!X53</f>
        <v>2.9121463374396153E-2</v>
      </c>
      <c r="G146" s="299" t="str">
        <f>CONCATENATE("(",ROUND((F146/$H147)*100,1),")")</f>
        <v>(8.2)</v>
      </c>
      <c r="H146" s="302">
        <f t="shared" ref="H146" si="121">SUM(B146,D146,F146)</f>
        <v>0.12267834858044362</v>
      </c>
      <c r="I146" s="299" t="str">
        <f>CONCATENATE("(",ROUND((H146/$H147)*100,1),")")</f>
        <v>(34.5)</v>
      </c>
      <c r="K146" s="302">
        <f t="shared" ref="K146:K147" si="122">B146-B136</f>
        <v>8.8352221335627479E-4</v>
      </c>
      <c r="L146" s="302">
        <f t="shared" ref="L146:L147" si="123">D146-D136</f>
        <v>-3.1491416944971068E-4</v>
      </c>
      <c r="M146" s="302">
        <f t="shared" ref="M146:M147" si="124">F146-F136</f>
        <v>-1.3805253214374154E-3</v>
      </c>
      <c r="N146" s="302">
        <f t="shared" ref="N146:N147" si="125">SUM(K146:M146)</f>
        <v>-8.1191727753085127E-4</v>
      </c>
    </row>
    <row r="147" spans="1:14" x14ac:dyDescent="0.2">
      <c r="A147" s="282" t="s">
        <v>363</v>
      </c>
      <c r="B147" s="302">
        <f>SUM(B145:B146)</f>
        <v>0.30353876399499025</v>
      </c>
      <c r="C147" s="299" t="str">
        <f>CONCATENATE("(",ROUND((B147/$H147)*100,1),")")</f>
        <v>(85.3)</v>
      </c>
      <c r="D147" s="302">
        <f>SUM(D145:D146)</f>
        <v>2.3339772630613796E-2</v>
      </c>
      <c r="E147" s="299" t="str">
        <f>CONCATENATE("(",ROUND((D147/$H147)*100,1),")")</f>
        <v>(6.6)</v>
      </c>
      <c r="F147" s="302">
        <f>SUM(F145:F146)</f>
        <v>2.9121463374396153E-2</v>
      </c>
      <c r="G147" s="299" t="str">
        <f>CONCATENATE("(",ROUND((F147/$H147)*100,1),")")</f>
        <v>(8.2)</v>
      </c>
      <c r="H147" s="302">
        <f>SUM(H145:H146)</f>
        <v>0.35600000000000021</v>
      </c>
      <c r="I147" s="299" t="str">
        <f>CONCATENATE("(",ROUND((H147/$H147)*100,1),")")</f>
        <v>(100)</v>
      </c>
      <c r="K147" s="302">
        <f t="shared" si="122"/>
        <v>-7.410367258331052E-3</v>
      </c>
      <c r="L147" s="302">
        <f t="shared" si="123"/>
        <v>-2.0910742023090914E-4</v>
      </c>
      <c r="M147" s="302">
        <f t="shared" si="124"/>
        <v>-1.3805253214374154E-3</v>
      </c>
      <c r="N147" s="302">
        <f t="shared" si="125"/>
        <v>-8.9999999999993766E-3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1.4135604600007532</v>
      </c>
      <c r="C156" s="299" t="str">
        <f>CONCATENATE("(",ROUND((B156/$H158)*100,1),")")</f>
        <v>(67.3)</v>
      </c>
      <c r="D156" s="302">
        <f>'Ind T6'!M63</f>
        <v>0.19460367006677767</v>
      </c>
      <c r="E156" s="299" t="str">
        <f>CONCATENATE("(",ROUND((D156/$H158)*100,1),")")</f>
        <v>(9.3)</v>
      </c>
      <c r="F156" s="302">
        <f>'Ind T6'!N63</f>
        <v>9.0502743249955553E-2</v>
      </c>
      <c r="G156" s="299" t="str">
        <f>CONCATENATE("(",ROUND((F156/$H158)*100,1),")")</f>
        <v>(4.3)</v>
      </c>
      <c r="H156" s="302">
        <f>SUM(B156,D156,F156)</f>
        <v>1.6986668733174866</v>
      </c>
      <c r="I156" s="299" t="str">
        <f>CONCATENATE("(",ROUND((H156/$H158)*100,1),")")</f>
        <v>(80.9)</v>
      </c>
      <c r="K156" s="302">
        <f>B161-B156</f>
        <v>9.2491035828014212E-2</v>
      </c>
      <c r="L156" s="302">
        <f>D161-D156</f>
        <v>1.5077488519157717E-2</v>
      </c>
      <c r="M156" s="302">
        <f>F161-F156</f>
        <v>2.9633156581913428E-3</v>
      </c>
      <c r="N156" s="302">
        <f>SUM(K156:M156)</f>
        <v>0.11053184000536327</v>
      </c>
    </row>
    <row r="157" spans="1:14" x14ac:dyDescent="0.2">
      <c r="A157" s="282" t="s">
        <v>365</v>
      </c>
      <c r="B157" s="302">
        <f>'Ind T6'!L62</f>
        <v>0.31867896221136305</v>
      </c>
      <c r="C157" s="299" t="str">
        <f>CONCATENATE("(",ROUND((B157/$H158)*100,1),")")</f>
        <v>(15.2)</v>
      </c>
      <c r="D157" s="302">
        <f>'Ind T6'!M62</f>
        <v>7.6449118130386157E-2</v>
      </c>
      <c r="E157" s="299" t="str">
        <f>CONCATENATE("(",ROUND((D157/$H158)*100,1),")")</f>
        <v>(3.6)</v>
      </c>
      <c r="F157" s="302">
        <f>'Ind T6'!N62</f>
        <v>5.2050463407555432E-3</v>
      </c>
      <c r="G157" s="299" t="str">
        <f>CONCATENATE("(",ROUND((F157/$H158)*100,1),")")</f>
        <v>(0.2)</v>
      </c>
      <c r="H157" s="302">
        <f t="shared" ref="H157" si="126">SUM(B157,D157,F157)</f>
        <v>0.4003331266825047</v>
      </c>
      <c r="I157" s="299" t="str">
        <f>CONCATENATE("(",ROUND((H157/$H158)*100,1),")")</f>
        <v>(19.1)</v>
      </c>
      <c r="K157" s="302">
        <f t="shared" ref="K157:K158" si="127">B162-B157</f>
        <v>3.6596057264306314E-2</v>
      </c>
      <c r="L157" s="302">
        <f t="shared" ref="L157:L158" si="128">D162-D157</f>
        <v>6.5523820284050516E-3</v>
      </c>
      <c r="M157" s="302">
        <f t="shared" ref="M157:M158" si="129">F162-F157</f>
        <v>3.1972070193578717E-4</v>
      </c>
      <c r="N157" s="302">
        <f t="shared" ref="N157:N158" si="130">SUM(K157:M157)</f>
        <v>4.3468159994647156E-2</v>
      </c>
    </row>
    <row r="158" spans="1:14" x14ac:dyDescent="0.2">
      <c r="A158" s="282" t="s">
        <v>363</v>
      </c>
      <c r="B158" s="302">
        <f>SUM(B156:B157)</f>
        <v>1.7322394222121162</v>
      </c>
      <c r="C158" s="299" t="str">
        <f>CONCATENATE("(",ROUND((B158/$H158)*100,1),")")</f>
        <v>(82.5)</v>
      </c>
      <c r="D158" s="302">
        <f>SUM(D156:D157)</f>
        <v>0.27105278819716383</v>
      </c>
      <c r="E158" s="299" t="str">
        <f>CONCATENATE("(",ROUND((D158/$H158)*100,1),")")</f>
        <v>(12.9)</v>
      </c>
      <c r="F158" s="302">
        <f>SUM(F156:F157)</f>
        <v>9.5707789590711093E-2</v>
      </c>
      <c r="G158" s="299" t="str">
        <f>CONCATENATE("(",ROUND((F158/$H158)*100,1),")")</f>
        <v>(4.6)</v>
      </c>
      <c r="H158" s="302">
        <f>SUM(H156:H157)</f>
        <v>2.0989999999999913</v>
      </c>
      <c r="I158" s="299" t="str">
        <f>CONCATENATE("(",ROUND((H158/$H158)*100,1),")")</f>
        <v>(100)</v>
      </c>
      <c r="K158" s="302">
        <f t="shared" si="127"/>
        <v>0.12908709309232047</v>
      </c>
      <c r="L158" s="302">
        <f t="shared" si="128"/>
        <v>2.1629870547562768E-2</v>
      </c>
      <c r="M158" s="302">
        <f t="shared" si="129"/>
        <v>3.2830363601271395E-3</v>
      </c>
      <c r="N158" s="302">
        <f t="shared" si="130"/>
        <v>0.15400000000001038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1.5060514958287674</v>
      </c>
      <c r="C161" s="299" t="str">
        <f>CONCATENATE("(",ROUND((B161/$H163)*100,1),")")</f>
        <v>(66.8)</v>
      </c>
      <c r="D161" s="302">
        <f>'Ind T6'!R63</f>
        <v>0.20968115858593539</v>
      </c>
      <c r="E161" s="299" t="str">
        <f>CONCATENATE("(",ROUND((D161/$H163)*100,1),")")</f>
        <v>(9.3)</v>
      </c>
      <c r="F161" s="302">
        <f>'Ind T6'!S63</f>
        <v>9.3466058908146896E-2</v>
      </c>
      <c r="G161" s="299" t="str">
        <f>CONCATENATE("(",ROUND((F161/$H163)*100,1),")")</f>
        <v>(4.1)</v>
      </c>
      <c r="H161" s="302">
        <f>SUM(B161,D161,F161)</f>
        <v>1.8091987133228498</v>
      </c>
      <c r="I161" s="299" t="str">
        <f>CONCATENATE("(",ROUND((H161/$H163)*100,1),")")</f>
        <v>(80.3)</v>
      </c>
      <c r="K161" s="302">
        <f>B166-B161</f>
        <v>0.14925036514289536</v>
      </c>
      <c r="L161" s="302">
        <f>D166-D161</f>
        <v>2.4382285135481463E-2</v>
      </c>
      <c r="M161" s="302">
        <f>F166-F161</f>
        <v>2.3637942245635923E-3</v>
      </c>
      <c r="N161" s="302">
        <f>SUM(K161:M161)</f>
        <v>0.17599644450294041</v>
      </c>
    </row>
    <row r="162" spans="1:14" x14ac:dyDescent="0.2">
      <c r="A162" s="282" t="s">
        <v>365</v>
      </c>
      <c r="B162" s="302">
        <f>'Ind T6'!Q62</f>
        <v>0.35527501947566936</v>
      </c>
      <c r="C162" s="299" t="str">
        <f>CONCATENATE("(",ROUND((B162/$H163)*100,1),")")</f>
        <v>(15.8)</v>
      </c>
      <c r="D162" s="302">
        <f>'Ind T6'!R62</f>
        <v>8.3001500158791208E-2</v>
      </c>
      <c r="E162" s="299" t="str">
        <f>CONCATENATE("(",ROUND((D162/$H163)*100,1),")")</f>
        <v>(3.7)</v>
      </c>
      <c r="F162" s="302">
        <f>'Ind T6'!S62</f>
        <v>5.5247670426913304E-3</v>
      </c>
      <c r="G162" s="299" t="str">
        <f>CONCATENATE("(",ROUND((F162/$H163)*100,1),")")</f>
        <v>(0.2)</v>
      </c>
      <c r="H162" s="302">
        <f t="shared" ref="H162" si="131">SUM(B162,D162,F162)</f>
        <v>0.44380128667715191</v>
      </c>
      <c r="I162" s="299" t="str">
        <f>CONCATENATE("(",ROUND((H162/$H163)*100,1),")")</f>
        <v>(19.7)</v>
      </c>
      <c r="K162" s="302">
        <f t="shared" ref="K162:K163" si="132">B167-B162</f>
        <v>7.1031668192631459E-2</v>
      </c>
      <c r="L162" s="302">
        <f t="shared" ref="L162:L163" si="133">D167-D162</f>
        <v>1.1531602595785798E-2</v>
      </c>
      <c r="M162" s="302">
        <f t="shared" ref="M162:M163" si="134">F167-F162</f>
        <v>4.4028470863635965E-4</v>
      </c>
      <c r="N162" s="302">
        <f t="shared" ref="N162:N163" si="135">SUM(K162:M162)</f>
        <v>8.3003555497053613E-2</v>
      </c>
    </row>
    <row r="163" spans="1:14" x14ac:dyDescent="0.2">
      <c r="A163" s="282" t="s">
        <v>363</v>
      </c>
      <c r="B163" s="302">
        <f>SUM(B161:B162)</f>
        <v>1.8613265153044367</v>
      </c>
      <c r="C163" s="299" t="str">
        <f>CONCATENATE("(",ROUND((B163/$H163)*100,1),")")</f>
        <v>(82.6)</v>
      </c>
      <c r="D163" s="302">
        <f>SUM(D161:D162)</f>
        <v>0.2926826587447266</v>
      </c>
      <c r="E163" s="299" t="str">
        <f>CONCATENATE("(",ROUND((D163/$H163)*100,1),")")</f>
        <v>(13)</v>
      </c>
      <c r="F163" s="302">
        <f>SUM(F161:F162)</f>
        <v>9.8990825950838232E-2</v>
      </c>
      <c r="G163" s="299" t="str">
        <f>CONCATENATE("(",ROUND((F163/$H163)*100,1),")")</f>
        <v>(4.4)</v>
      </c>
      <c r="H163" s="302">
        <f>SUM(H161:H162)</f>
        <v>2.2530000000000019</v>
      </c>
      <c r="I163" s="299" t="str">
        <f>CONCATENATE("(",ROUND((H163/$H163)*100,1),")")</f>
        <v>(100)</v>
      </c>
      <c r="K163" s="302">
        <f t="shared" si="132"/>
        <v>0.22028203333552709</v>
      </c>
      <c r="L163" s="302">
        <f t="shared" si="133"/>
        <v>3.5913887731267247E-2</v>
      </c>
      <c r="M163" s="302">
        <f t="shared" si="134"/>
        <v>2.8040789331999494E-3</v>
      </c>
      <c r="N163" s="302">
        <f t="shared" si="135"/>
        <v>0.25899999999999429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1.6553018609716628</v>
      </c>
      <c r="C166" s="299" t="str">
        <f>CONCATENATE("(",ROUND((B166/$H168)*100,1),")")</f>
        <v>(65.9)</v>
      </c>
      <c r="D166" s="302">
        <f>'Ind T6'!W63</f>
        <v>0.23406344372141685</v>
      </c>
      <c r="E166" s="299" t="str">
        <f>CONCATENATE("(",ROUND((D166/$H168)*100,1),")")</f>
        <v>(9.3)</v>
      </c>
      <c r="F166" s="302">
        <f>'Ind T6'!X63</f>
        <v>9.5829853132710488E-2</v>
      </c>
      <c r="G166" s="299" t="str">
        <f>CONCATENATE("(",ROUND((F166/$H168)*100,1),")")</f>
        <v>(3.8)</v>
      </c>
      <c r="H166" s="302">
        <f>SUM(B166,D166,F166)</f>
        <v>1.98519515782579</v>
      </c>
      <c r="I166" s="299" t="str">
        <f>CONCATENATE("(",ROUND((H166/$H168)*100,1),")")</f>
        <v>(79)</v>
      </c>
      <c r="K166" s="302">
        <f>B166-B156</f>
        <v>0.24174140097090957</v>
      </c>
      <c r="L166" s="302">
        <f>D166-D156</f>
        <v>3.945977365463918E-2</v>
      </c>
      <c r="M166" s="302">
        <f>F166-F156</f>
        <v>5.3271098827549351E-3</v>
      </c>
      <c r="N166" s="302">
        <f>SUM(K166:M166)</f>
        <v>0.28652828450830364</v>
      </c>
    </row>
    <row r="167" spans="1:14" x14ac:dyDescent="0.2">
      <c r="A167" s="282" t="s">
        <v>365</v>
      </c>
      <c r="B167" s="302">
        <f>'Ind T6'!V62</f>
        <v>0.42630668766830082</v>
      </c>
      <c r="C167" s="299" t="str">
        <f>CONCATENATE("(",ROUND((B167/$H168)*100,1),")")</f>
        <v>(17)</v>
      </c>
      <c r="D167" s="302">
        <f>'Ind T6'!W62</f>
        <v>9.4533102754577006E-2</v>
      </c>
      <c r="E167" s="299" t="str">
        <f>CONCATENATE("(",ROUND((D167/$H168)*100,1),")")</f>
        <v>(3.8)</v>
      </c>
      <c r="F167" s="302">
        <f>'Ind T6'!X62</f>
        <v>5.96505175132769E-3</v>
      </c>
      <c r="G167" s="299" t="str">
        <f>CONCATENATE("(",ROUND((F167/$H168)*100,1),")")</f>
        <v>(0.2)</v>
      </c>
      <c r="H167" s="302">
        <f t="shared" ref="H167" si="136">SUM(B167,D167,F167)</f>
        <v>0.52680484217420553</v>
      </c>
      <c r="I167" s="299" t="str">
        <f>CONCATENATE("(",ROUND((H167/$H168)*100,1),")")</f>
        <v>(21)</v>
      </c>
      <c r="K167" s="302">
        <f t="shared" ref="K167:K168" si="137">B167-B157</f>
        <v>0.10762772545693777</v>
      </c>
      <c r="L167" s="302">
        <f t="shared" ref="L167:L168" si="138">D167-D157</f>
        <v>1.8083984624190849E-2</v>
      </c>
      <c r="M167" s="302">
        <f t="shared" ref="M167:M168" si="139">F167-F157</f>
        <v>7.6000541057214682E-4</v>
      </c>
      <c r="N167" s="302">
        <f t="shared" ref="N167:N168" si="140">SUM(K167:M167)</f>
        <v>0.12647171549170078</v>
      </c>
    </row>
    <row r="168" spans="1:14" x14ac:dyDescent="0.2">
      <c r="A168" s="282" t="s">
        <v>363</v>
      </c>
      <c r="B168" s="302">
        <f>SUM(B166:B167)</f>
        <v>2.0816085486399638</v>
      </c>
      <c r="C168" s="299" t="str">
        <f>CONCATENATE("(",ROUND((B168/$H168)*100,1),")")</f>
        <v>(82.9)</v>
      </c>
      <c r="D168" s="302">
        <f>SUM(D166:D167)</f>
        <v>0.32859654647599384</v>
      </c>
      <c r="E168" s="299" t="str">
        <f>CONCATENATE("(",ROUND((D168/$H168)*100,1),")")</f>
        <v>(13.1)</v>
      </c>
      <c r="F168" s="302">
        <f>SUM(F166:F167)</f>
        <v>0.10179490488403818</v>
      </c>
      <c r="G168" s="299" t="str">
        <f>CONCATENATE("(",ROUND((F168/$H168)*100,1),")")</f>
        <v>(4.1)</v>
      </c>
      <c r="H168" s="302">
        <f>SUM(H166:H167)</f>
        <v>2.5119999999999956</v>
      </c>
      <c r="I168" s="299" t="str">
        <f>CONCATENATE("(",ROUND((H168/$H168)*100,1),")")</f>
        <v>(100)</v>
      </c>
      <c r="K168" s="302">
        <f t="shared" si="137"/>
        <v>0.34936912642784756</v>
      </c>
      <c r="L168" s="302">
        <f t="shared" si="138"/>
        <v>5.7543758278830015E-2</v>
      </c>
      <c r="M168" s="302">
        <f t="shared" si="139"/>
        <v>6.0871152933270889E-3</v>
      </c>
      <c r="N168" s="302">
        <f t="shared" si="140"/>
        <v>0.4130000000000047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10.383855392792375</v>
      </c>
      <c r="C177" s="299" t="str">
        <f>CONCATENATE("(",ROUND((B177/$H179)*100,1),")")</f>
        <v>(43.7)</v>
      </c>
      <c r="D177" s="302">
        <f>'Ind T6'!M72</f>
        <v>0.76792475309792974</v>
      </c>
      <c r="E177" s="299" t="str">
        <f>CONCATENATE("(",ROUND((D177/$H179)*100,1),")")</f>
        <v>(3.2)</v>
      </c>
      <c r="F177" s="302">
        <f>'Ind T6'!N72</f>
        <v>8.4964830353758476</v>
      </c>
      <c r="G177" s="299" t="str">
        <f>CONCATENATE("(",ROUND((F177/$H179)*100,1),")")</f>
        <v>(35.8)</v>
      </c>
      <c r="H177" s="302">
        <f>SUM(B177,D177,F177)</f>
        <v>19.648263181266152</v>
      </c>
      <c r="I177" s="299" t="str">
        <f>CONCATENATE("(",ROUND((H177/$H179)*100,1),")")</f>
        <v>(82.7)</v>
      </c>
      <c r="K177" s="302">
        <f>B182-B177</f>
        <v>0.59527134987463448</v>
      </c>
      <c r="L177" s="302">
        <f>D182-D177</f>
        <v>6.9402973626052078E-2</v>
      </c>
      <c r="M177" s="302">
        <f>F182-F177</f>
        <v>0.69306091784308244</v>
      </c>
      <c r="N177" s="302">
        <f>SUM(K177:M177)</f>
        <v>1.3577352413437689</v>
      </c>
    </row>
    <row r="178" spans="1:14" x14ac:dyDescent="0.2">
      <c r="A178" s="282" t="s">
        <v>365</v>
      </c>
      <c r="B178" s="302">
        <f>'Ind T6'!L71</f>
        <v>1.9352799572193482</v>
      </c>
      <c r="C178" s="299" t="str">
        <f>CONCATENATE("(",ROUND((B178/$H179)*100,1),")")</f>
        <v>(8.1)</v>
      </c>
      <c r="D178" s="302">
        <f>'Ind T6'!M71</f>
        <v>1.5236888601585918</v>
      </c>
      <c r="E178" s="299" t="str">
        <f>CONCATENATE("(",ROUND((D178/$H179)*100,1),")")</f>
        <v>(6.4)</v>
      </c>
      <c r="F178" s="302">
        <f>'Ind T6'!N71</f>
        <v>0.63876800135594525</v>
      </c>
      <c r="G178" s="299" t="str">
        <f>CONCATENATE("(",ROUND((F178/$H179)*100,1),")")</f>
        <v>(2.7)</v>
      </c>
      <c r="H178" s="302">
        <f t="shared" ref="H178" si="141">SUM(B178,D178,F178)</f>
        <v>4.0977368187338854</v>
      </c>
      <c r="I178" s="299" t="str">
        <f>CONCATENATE("(",ROUND((H178/$H179)*100,1),")")</f>
        <v>(17.3)</v>
      </c>
      <c r="K178" s="302">
        <f t="shared" ref="K178:K179" si="142">B183-B178</f>
        <v>0.14606215487659302</v>
      </c>
      <c r="L178" s="302">
        <f t="shared" ref="L178:L179" si="143">D183-D178</f>
        <v>0.12586829355654539</v>
      </c>
      <c r="M178" s="302">
        <f t="shared" ref="M178:M179" si="144">F183-F178</f>
        <v>5.1334310222999835E-2</v>
      </c>
      <c r="N178" s="302">
        <f t="shared" ref="N178:N179" si="145">SUM(K178:M178)</f>
        <v>0.32326475865613824</v>
      </c>
    </row>
    <row r="179" spans="1:14" x14ac:dyDescent="0.2">
      <c r="A179" s="282" t="s">
        <v>363</v>
      </c>
      <c r="B179" s="302">
        <f>SUM(B177:B178)</f>
        <v>12.319135350011724</v>
      </c>
      <c r="C179" s="299" t="str">
        <f>CONCATENATE("(",ROUND((B179/$H179)*100,1),")")</f>
        <v>(51.9)</v>
      </c>
      <c r="D179" s="302">
        <f>SUM(D177:D178)</f>
        <v>2.2916136132565215</v>
      </c>
      <c r="E179" s="299" t="str">
        <f>CONCATENATE("(",ROUND((D179/$H179)*100,1),")")</f>
        <v>(9.7)</v>
      </c>
      <c r="F179" s="302">
        <f>SUM(F177:F178)</f>
        <v>9.135251036731793</v>
      </c>
      <c r="G179" s="299" t="str">
        <f>CONCATENATE("(",ROUND((F179/$H179)*100,1),")")</f>
        <v>(38.5)</v>
      </c>
      <c r="H179" s="302">
        <f>SUM(H177:H178)</f>
        <v>23.746000000000038</v>
      </c>
      <c r="I179" s="299" t="str">
        <f>CONCATENATE("(",ROUND((H179/$H179)*100,1),")")</f>
        <v>(100)</v>
      </c>
      <c r="K179" s="302">
        <f t="shared" si="142"/>
        <v>0.74133350475122661</v>
      </c>
      <c r="L179" s="302">
        <f t="shared" si="143"/>
        <v>0.19527126718259735</v>
      </c>
      <c r="M179" s="302">
        <f t="shared" si="144"/>
        <v>0.74439522806608238</v>
      </c>
      <c r="N179" s="302">
        <f t="shared" si="145"/>
        <v>1.6809999999999063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10.97912674266701</v>
      </c>
      <c r="C182" s="299" t="str">
        <f>CONCATENATE("(",ROUND((B182/$H184)*100,1),")")</f>
        <v>(43.2)</v>
      </c>
      <c r="D182" s="302">
        <f>'Ind T6'!R72</f>
        <v>0.83732772672398181</v>
      </c>
      <c r="E182" s="299" t="str">
        <f>CONCATENATE("(",ROUND((D182/$H184)*100,1),")")</f>
        <v>(3.3)</v>
      </c>
      <c r="F182" s="302">
        <f>'Ind T6'!S72</f>
        <v>9.18954395321893</v>
      </c>
      <c r="G182" s="299" t="str">
        <f>CONCATENATE("(",ROUND((F182/$H184)*100,1),")")</f>
        <v>(36.1)</v>
      </c>
      <c r="H182" s="302">
        <f>SUM(B182,D182,F182)</f>
        <v>21.00599842260992</v>
      </c>
      <c r="I182" s="299" t="str">
        <f>CONCATENATE("(",ROUND((H182/$H184)*100,1),")")</f>
        <v>(82.6)</v>
      </c>
      <c r="K182" s="302">
        <f>B187-B182</f>
        <v>0.55578361189367165</v>
      </c>
      <c r="L182" s="302">
        <f>D187-D182</f>
        <v>0.10414117469911854</v>
      </c>
      <c r="M182" s="302">
        <f>F187-F182</f>
        <v>1.0004205176215279</v>
      </c>
      <c r="N182" s="302">
        <f>SUM(K182:M182)</f>
        <v>1.6603453042143181</v>
      </c>
    </row>
    <row r="183" spans="1:14" x14ac:dyDescent="0.2">
      <c r="A183" s="282" t="s">
        <v>365</v>
      </c>
      <c r="B183" s="302">
        <f>'Ind T6'!Q71</f>
        <v>2.0813421120959412</v>
      </c>
      <c r="C183" s="299" t="str">
        <f>CONCATENATE("(",ROUND((B183/$H184)*100,1),")")</f>
        <v>(8.2)</v>
      </c>
      <c r="D183" s="302">
        <f>'Ind T6'!R71</f>
        <v>1.6495571537151372</v>
      </c>
      <c r="E183" s="299" t="str">
        <f>CONCATENATE("(",ROUND((D183/$H184)*100,1),")")</f>
        <v>(6.5)</v>
      </c>
      <c r="F183" s="302">
        <f>'Ind T6'!S71</f>
        <v>0.69010231157894508</v>
      </c>
      <c r="G183" s="299" t="str">
        <f>CONCATENATE("(",ROUND((F183/$H184)*100,1),")")</f>
        <v>(2.7)</v>
      </c>
      <c r="H183" s="302">
        <f t="shared" ref="H183" si="146">SUM(B183,D183,F183)</f>
        <v>4.4210015773900233</v>
      </c>
      <c r="I183" s="299" t="str">
        <f>CONCATENATE("(",ROUND((H183/$H184)*100,1),")")</f>
        <v>(17.4)</v>
      </c>
      <c r="K183" s="302">
        <f t="shared" ref="K183:K184" si="147">B188-B183</f>
        <v>0.20765036646889845</v>
      </c>
      <c r="L183" s="302">
        <f t="shared" ref="L183:L184" si="148">D188-D183</f>
        <v>0.18487929713151119</v>
      </c>
      <c r="M183" s="302">
        <f t="shared" ref="M183:M184" si="149">F188-F183</f>
        <v>9.0125032185329967E-2</v>
      </c>
      <c r="N183" s="302">
        <f t="shared" ref="N183:N184" si="150">SUM(K183:M183)</f>
        <v>0.48265469578573961</v>
      </c>
    </row>
    <row r="184" spans="1:14" x14ac:dyDescent="0.2">
      <c r="A184" s="282" t="s">
        <v>363</v>
      </c>
      <c r="B184" s="302">
        <f>SUM(B182:B183)</f>
        <v>13.06046885476295</v>
      </c>
      <c r="C184" s="299" t="str">
        <f>CONCATENATE("(",ROUND((B184/$H184)*100,1),")")</f>
        <v>(51.4)</v>
      </c>
      <c r="D184" s="302">
        <f>SUM(D182:D183)</f>
        <v>2.4868848804391188</v>
      </c>
      <c r="E184" s="299" t="str">
        <f>CONCATENATE("(",ROUND((D184/$H184)*100,1),")")</f>
        <v>(9.8)</v>
      </c>
      <c r="F184" s="302">
        <f>SUM(F182:F183)</f>
        <v>9.8796462647978753</v>
      </c>
      <c r="G184" s="299" t="str">
        <f>CONCATENATE("(",ROUND((F184/$H184)*100,1),")")</f>
        <v>(38.9)</v>
      </c>
      <c r="H184" s="302">
        <f>SUM(H182:H183)</f>
        <v>25.426999999999943</v>
      </c>
      <c r="I184" s="299" t="str">
        <f>CONCATENATE("(",ROUND((H184/$H184)*100,1),")")</f>
        <v>(100)</v>
      </c>
      <c r="K184" s="302">
        <f t="shared" si="147"/>
        <v>0.76343397836257054</v>
      </c>
      <c r="L184" s="302">
        <f t="shared" si="148"/>
        <v>0.28902047183062995</v>
      </c>
      <c r="M184" s="302">
        <f t="shared" si="149"/>
        <v>1.0905455498068584</v>
      </c>
      <c r="N184" s="302">
        <f t="shared" si="150"/>
        <v>2.1430000000000589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11.534910354560681</v>
      </c>
      <c r="C187" s="299" t="str">
        <f>CONCATENATE("(",ROUND((B187/$H189)*100,1),")")</f>
        <v>(41.8)</v>
      </c>
      <c r="D187" s="302">
        <f>'Ind T6'!W72</f>
        <v>0.94146890142310036</v>
      </c>
      <c r="E187" s="299" t="str">
        <f>CONCATENATE("(",ROUND((D187/$H189)*100,1),")")</f>
        <v>(3.4)</v>
      </c>
      <c r="F187" s="302">
        <f>'Ind T6'!X72</f>
        <v>10.189964470840458</v>
      </c>
      <c r="G187" s="299" t="str">
        <f>CONCATENATE("(",ROUND((F187/$H189)*100,1),")")</f>
        <v>(37)</v>
      </c>
      <c r="H187" s="302">
        <f>SUM(B187,D187,F187)</f>
        <v>22.666343726824238</v>
      </c>
      <c r="I187" s="299" t="str">
        <f>CONCATENATE("(",ROUND((H187/$H189)*100,1),")")</f>
        <v>(82.2)</v>
      </c>
      <c r="K187" s="302">
        <f>B187-B177</f>
        <v>1.1510549617683061</v>
      </c>
      <c r="L187" s="302">
        <f>D187-D177</f>
        <v>0.17354414832517062</v>
      </c>
      <c r="M187" s="302">
        <f>F187-F177</f>
        <v>1.6934814354646104</v>
      </c>
      <c r="N187" s="302">
        <f>SUM(K187:M187)</f>
        <v>3.018080545558087</v>
      </c>
    </row>
    <row r="188" spans="1:14" x14ac:dyDescent="0.2">
      <c r="A188" s="282" t="s">
        <v>365</v>
      </c>
      <c r="B188" s="302">
        <f>'Ind T6'!V71</f>
        <v>2.2889924785648397</v>
      </c>
      <c r="C188" s="299" t="str">
        <f>CONCATENATE("(",ROUND((B188/$H189)*100,1),")")</f>
        <v>(8.3)</v>
      </c>
      <c r="D188" s="302">
        <f>'Ind T6'!W71</f>
        <v>1.8344364508466484</v>
      </c>
      <c r="E188" s="299" t="str">
        <f>CONCATENATE("(",ROUND((D188/$H189)*100,1),")")</f>
        <v>(6.7)</v>
      </c>
      <c r="F188" s="302">
        <f>'Ind T6'!X71</f>
        <v>0.78022734376427505</v>
      </c>
      <c r="G188" s="299" t="str">
        <f>CONCATENATE("(",ROUND((F188/$H189)*100,1),")")</f>
        <v>(2.8)</v>
      </c>
      <c r="H188" s="302">
        <f t="shared" ref="H188" si="151">SUM(B188,D188,F188)</f>
        <v>4.9036562731757627</v>
      </c>
      <c r="I188" s="299" t="str">
        <f>CONCATENATE("(",ROUND((H188/$H189)*100,1),")")</f>
        <v>(17.8)</v>
      </c>
      <c r="K188" s="302">
        <f t="shared" ref="K188:K189" si="152">B188-B178</f>
        <v>0.35371252134549147</v>
      </c>
      <c r="L188" s="302">
        <f t="shared" ref="L188:L189" si="153">D188-D178</f>
        <v>0.31074759068805657</v>
      </c>
      <c r="M188" s="302">
        <f t="shared" ref="M188:M189" si="154">F188-F178</f>
        <v>0.1414593424083298</v>
      </c>
      <c r="N188" s="302">
        <f t="shared" ref="N188:N189" si="155">SUM(K188:M188)</f>
        <v>0.80591945444187785</v>
      </c>
    </row>
    <row r="189" spans="1:14" x14ac:dyDescent="0.2">
      <c r="A189" s="282" t="s">
        <v>363</v>
      </c>
      <c r="B189" s="302">
        <f>SUM(B187:B188)</f>
        <v>13.823902833125521</v>
      </c>
      <c r="C189" s="299" t="str">
        <f>CONCATENATE("(",ROUND((B189/$H189)*100,1),")")</f>
        <v>(50.1)</v>
      </c>
      <c r="D189" s="302">
        <f>SUM(D187:D188)</f>
        <v>2.7759053522697488</v>
      </c>
      <c r="E189" s="299" t="str">
        <f>CONCATENATE("(",ROUND((D189/$H189)*100,1),")")</f>
        <v>(10.1)</v>
      </c>
      <c r="F189" s="302">
        <f>SUM(F187:F188)</f>
        <v>10.970191814604734</v>
      </c>
      <c r="G189" s="299" t="str">
        <f>CONCATENATE("(",ROUND((F189/$H189)*100,1),")")</f>
        <v>(39.8)</v>
      </c>
      <c r="H189" s="302">
        <f>SUM(H187:H188)</f>
        <v>27.57</v>
      </c>
      <c r="I189" s="299" t="str">
        <f>CONCATENATE("(",ROUND((H189/$H189)*100,1),")")</f>
        <v>(100)</v>
      </c>
      <c r="K189" s="302">
        <f t="shared" si="152"/>
        <v>1.5047674831137972</v>
      </c>
      <c r="L189" s="302">
        <f t="shared" si="153"/>
        <v>0.48429173901322731</v>
      </c>
      <c r="M189" s="302">
        <f t="shared" si="154"/>
        <v>1.8349407778729407</v>
      </c>
      <c r="N189" s="302">
        <f t="shared" si="155"/>
        <v>3.8239999999999652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17.505741159630489</v>
      </c>
      <c r="C198" s="299" t="str">
        <f>CONCATENATE("(",ROUND((B198/$H200)*100,1),")")</f>
        <v>(35.2)</v>
      </c>
      <c r="D198" s="302">
        <f>'Ind T6'!M81</f>
        <v>6.3210927905482892</v>
      </c>
      <c r="E198" s="299" t="str">
        <f>CONCATENATE("(",ROUND((D198/$H200)*100,1),")")</f>
        <v>(12.7)</v>
      </c>
      <c r="F198" s="302">
        <f>'Ind T6'!N81</f>
        <v>1.4320901378822313</v>
      </c>
      <c r="G198" s="299" t="str">
        <f>CONCATENATE("(",ROUND((F198/$H200)*100,1),")")</f>
        <v>(2.9)</v>
      </c>
      <c r="H198" s="302">
        <f>SUM(B198,D198,F198)</f>
        <v>25.258924088061008</v>
      </c>
      <c r="I198" s="299" t="str">
        <f>CONCATENATE("(",ROUND((H198/$H200)*100,1),")")</f>
        <v>(50.8)</v>
      </c>
      <c r="K198" s="302">
        <f>B203-B198</f>
        <v>0.4214054176609956</v>
      </c>
      <c r="L198" s="302">
        <f>D203-D198</f>
        <v>4.2855961982295021E-2</v>
      </c>
      <c r="M198" s="302">
        <f>F203-F198</f>
        <v>2.9552271334717606E-2</v>
      </c>
      <c r="N198" s="302">
        <f>SUM(K198:M198)</f>
        <v>0.49381365097800822</v>
      </c>
    </row>
    <row r="199" spans="1:14" x14ac:dyDescent="0.2">
      <c r="A199" s="282" t="s">
        <v>365</v>
      </c>
      <c r="B199" s="302">
        <f>'Ind T6'!L80</f>
        <v>10.954767675269808</v>
      </c>
      <c r="C199" s="299" t="str">
        <f>CONCATENATE("(",ROUND((B199/$H200)*100,1),")")</f>
        <v>(22)</v>
      </c>
      <c r="D199" s="302">
        <f>'Ind T6'!M80</f>
        <v>12.372090599676337</v>
      </c>
      <c r="E199" s="299" t="str">
        <f>CONCATENATE("(",ROUND((D199/$H200)*100,1),")")</f>
        <v>(24.9)</v>
      </c>
      <c r="F199" s="302">
        <f>'Ind T6'!N80</f>
        <v>1.1422176369929298</v>
      </c>
      <c r="G199" s="299" t="str">
        <f>CONCATENATE("(",ROUND((F199/$H200)*100,1),")")</f>
        <v>(2.3)</v>
      </c>
      <c r="H199" s="302">
        <f t="shared" ref="H199" si="156">SUM(B199,D199,F199)</f>
        <v>24.469075911939075</v>
      </c>
      <c r="I199" s="299" t="str">
        <f>CONCATENATE("(",ROUND((H199/$H200)*100,1),")")</f>
        <v>(49.2)</v>
      </c>
      <c r="K199" s="302">
        <f t="shared" ref="K199:K200" si="157">B204-B199</f>
        <v>0.55187910101501991</v>
      </c>
      <c r="L199" s="302">
        <f t="shared" ref="L199:L200" si="158">D204-D199</f>
        <v>-0.38466046218252714</v>
      </c>
      <c r="M199" s="302">
        <f t="shared" ref="M199:M200" si="159">F204-F199</f>
        <v>4.2967710189373731E-2</v>
      </c>
      <c r="N199" s="302">
        <f t="shared" ref="N199:N200" si="160">SUM(K199:M199)</f>
        <v>0.2101863490218665</v>
      </c>
    </row>
    <row r="200" spans="1:14" x14ac:dyDescent="0.2">
      <c r="A200" s="282" t="s">
        <v>363</v>
      </c>
      <c r="B200" s="302">
        <f>SUM(B198:B199)</f>
        <v>28.460508834900295</v>
      </c>
      <c r="C200" s="299" t="str">
        <f>CONCATENATE("(",ROUND((B200/$H200)*100,1),")")</f>
        <v>(57.2)</v>
      </c>
      <c r="D200" s="302">
        <f>SUM(D198:D199)</f>
        <v>18.693183390224625</v>
      </c>
      <c r="E200" s="299" t="str">
        <f>CONCATENATE("(",ROUND((D200/$H200)*100,1),")")</f>
        <v>(37.6)</v>
      </c>
      <c r="F200" s="302">
        <f>SUM(F198:F199)</f>
        <v>2.574307774875161</v>
      </c>
      <c r="G200" s="299" t="str">
        <f>CONCATENATE("(",ROUND((F200/$H200)*100,1),")")</f>
        <v>(5.2)</v>
      </c>
      <c r="H200" s="302">
        <f>SUM(H198:H199)</f>
        <v>49.72800000000008</v>
      </c>
      <c r="I200" s="299" t="str">
        <f>CONCATENATE("(",ROUND((H200/$H200)*100,1),")")</f>
        <v>(100)</v>
      </c>
      <c r="K200" s="302">
        <f t="shared" si="157"/>
        <v>0.97328451867601729</v>
      </c>
      <c r="L200" s="302">
        <f t="shared" si="158"/>
        <v>-0.34180450020023301</v>
      </c>
      <c r="M200" s="302">
        <f t="shared" si="159"/>
        <v>7.2519981524091559E-2</v>
      </c>
      <c r="N200" s="302">
        <f t="shared" si="160"/>
        <v>0.70399999999987584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17.927146577291484</v>
      </c>
      <c r="C203" s="299" t="str">
        <f>CONCATENATE("(",ROUND((B203/$H205)*100,1),")")</f>
        <v>(35.5)</v>
      </c>
      <c r="D203" s="302">
        <f>'Ind T6'!R81</f>
        <v>6.3639487525305842</v>
      </c>
      <c r="E203" s="299" t="str">
        <f>CONCATENATE("(",ROUND((D203/$H205)*100,1),")")</f>
        <v>(12.6)</v>
      </c>
      <c r="F203" s="302">
        <f>'Ind T6'!S81</f>
        <v>1.4616424092169489</v>
      </c>
      <c r="G203" s="299" t="str">
        <f>CONCATENATE("(",ROUND((F203/$H205)*100,1),")")</f>
        <v>(2.9)</v>
      </c>
      <c r="H203" s="302">
        <f>SUM(B203,D203,F203)</f>
        <v>25.75273773903902</v>
      </c>
      <c r="I203" s="299" t="str">
        <f>CONCATENATE("(",ROUND((H203/$H205)*100,1),")")</f>
        <v>(51.1)</v>
      </c>
      <c r="K203" s="302">
        <f>B208-B203</f>
        <v>0.42527504908066405</v>
      </c>
      <c r="L203" s="302">
        <f>D208-D203</f>
        <v>7.7134459111539933E-2</v>
      </c>
      <c r="M203" s="302">
        <f>F208-F203</f>
        <v>3.6572739210608773E-2</v>
      </c>
      <c r="N203" s="302">
        <f>SUM(K203:M203)</f>
        <v>0.53898224740281275</v>
      </c>
    </row>
    <row r="204" spans="1:14" x14ac:dyDescent="0.2">
      <c r="A204" s="282" t="s">
        <v>365</v>
      </c>
      <c r="B204" s="302">
        <f>'Ind T6'!Q80</f>
        <v>11.506646776284828</v>
      </c>
      <c r="C204" s="299" t="str">
        <f>CONCATENATE("(",ROUND((B204/$H205)*100,1),")")</f>
        <v>(22.8)</v>
      </c>
      <c r="D204" s="302">
        <f>'Ind T6'!R80</f>
        <v>11.98743013749381</v>
      </c>
      <c r="E204" s="299" t="str">
        <f>CONCATENATE("(",ROUND((D204/$H205)*100,1),")")</f>
        <v>(23.8)</v>
      </c>
      <c r="F204" s="302">
        <f>'Ind T6'!S80</f>
        <v>1.1851853471823035</v>
      </c>
      <c r="G204" s="299" t="str">
        <f>CONCATENATE("(",ROUND((F204/$H205)*100,1),")")</f>
        <v>(2.4)</v>
      </c>
      <c r="H204" s="302">
        <f t="shared" ref="H204" si="161">SUM(B204,D204,F204)</f>
        <v>24.679262260960943</v>
      </c>
      <c r="I204" s="299" t="str">
        <f>CONCATENATE("(",ROUND((H204/$H205)*100,1),")")</f>
        <v>(48.9)</v>
      </c>
      <c r="K204" s="302">
        <f t="shared" ref="K204:K205" si="162">B209-B204</f>
        <v>0.94795153112318964</v>
      </c>
      <c r="L204" s="302">
        <f t="shared" ref="L204:L205" si="163">D209-D204</f>
        <v>-0.78764263757533648</v>
      </c>
      <c r="M204" s="302">
        <f t="shared" ref="M204:M205" si="164">F209-F204</f>
        <v>8.270885904936498E-2</v>
      </c>
      <c r="N204" s="302">
        <f t="shared" ref="N204:N205" si="165">SUM(K204:M204)</f>
        <v>0.24301775259721814</v>
      </c>
    </row>
    <row r="205" spans="1:14" x14ac:dyDescent="0.2">
      <c r="A205" s="282" t="s">
        <v>363</v>
      </c>
      <c r="B205" s="302">
        <f>SUM(B203:B204)</f>
        <v>29.433793353576313</v>
      </c>
      <c r="C205" s="299" t="str">
        <f>CONCATENATE("(",ROUND((B205/$H205)*100,1),")")</f>
        <v>(58.4)</v>
      </c>
      <c r="D205" s="302">
        <f>SUM(D203:D204)</f>
        <v>18.351378890024392</v>
      </c>
      <c r="E205" s="299" t="str">
        <f>CONCATENATE("(",ROUND((D205/$H205)*100,1),")")</f>
        <v>(36.4)</v>
      </c>
      <c r="F205" s="302">
        <f>SUM(F203:F204)</f>
        <v>2.6468277563992526</v>
      </c>
      <c r="G205" s="299" t="str">
        <f>CONCATENATE("(",ROUND((F205/$H205)*100,1),")")</f>
        <v>(5.2)</v>
      </c>
      <c r="H205" s="302">
        <f>SUM(H203:H204)</f>
        <v>50.43199999999996</v>
      </c>
      <c r="I205" s="299" t="str">
        <f>CONCATENATE("(",ROUND((H205/$H205)*100,1),")")</f>
        <v>(100)</v>
      </c>
      <c r="K205" s="302">
        <f t="shared" si="162"/>
        <v>1.3732265802038555</v>
      </c>
      <c r="L205" s="302">
        <f t="shared" si="163"/>
        <v>-0.71050817846379388</v>
      </c>
      <c r="M205" s="302">
        <f t="shared" si="164"/>
        <v>0.11928159825997353</v>
      </c>
      <c r="N205" s="302">
        <f t="shared" si="165"/>
        <v>0.78200000000003511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18.352421626372148</v>
      </c>
      <c r="C208" s="299" t="str">
        <f>CONCATENATE("(",ROUND((B208/$H210)*100,1),")")</f>
        <v>(35.8)</v>
      </c>
      <c r="D208" s="302">
        <f>'Ind T6'!W81</f>
        <v>6.4410832116421242</v>
      </c>
      <c r="E208" s="299" t="str">
        <f>CONCATENATE("(",ROUND((D208/$H210)*100,1),")")</f>
        <v>(12.6)</v>
      </c>
      <c r="F208" s="302">
        <f>'Ind T6'!X81</f>
        <v>1.4982151484275577</v>
      </c>
      <c r="G208" s="299" t="str">
        <f>CONCATENATE("(",ROUND((F208/$H210)*100,1),")")</f>
        <v>(2.9)</v>
      </c>
      <c r="H208" s="302">
        <f>SUM(B208,D208,F208)</f>
        <v>26.29171998644183</v>
      </c>
      <c r="I208" s="299" t="str">
        <f>CONCATENATE("(",ROUND((H208/$H210)*100,1),")")</f>
        <v>(51.3)</v>
      </c>
      <c r="K208" s="302">
        <f>B208-B198</f>
        <v>0.84668046674165964</v>
      </c>
      <c r="L208" s="302">
        <f>D208-D198</f>
        <v>0.11999042109383495</v>
      </c>
      <c r="M208" s="302">
        <f>F208-F198</f>
        <v>6.6125010545326379E-2</v>
      </c>
      <c r="N208" s="302">
        <f>SUM(K208:M208)</f>
        <v>1.032795898380821</v>
      </c>
    </row>
    <row r="209" spans="1:14" x14ac:dyDescent="0.2">
      <c r="A209" s="282" t="s">
        <v>365</v>
      </c>
      <c r="B209" s="302">
        <f>'Ind T6'!V80</f>
        <v>12.454598307408018</v>
      </c>
      <c r="C209" s="299" t="str">
        <f>CONCATENATE("(",ROUND((B209/$H210)*100,1),")")</f>
        <v>(24.3)</v>
      </c>
      <c r="D209" s="302">
        <f>'Ind T6'!W80</f>
        <v>11.199787499918473</v>
      </c>
      <c r="E209" s="299" t="str">
        <f>CONCATENATE("(",ROUND((D209/$H210)*100,1),")")</f>
        <v>(21.9)</v>
      </c>
      <c r="F209" s="302">
        <f>'Ind T6'!X80</f>
        <v>1.2678942062316685</v>
      </c>
      <c r="G209" s="299" t="str">
        <f>CONCATENATE("(",ROUND((F209/$H210)*100,1),")")</f>
        <v>(2.5)</v>
      </c>
      <c r="H209" s="302">
        <f t="shared" ref="H209" si="166">SUM(B209,D209,F209)</f>
        <v>24.922280013558161</v>
      </c>
      <c r="I209" s="299" t="str">
        <f>CONCATENATE("(",ROUND((H209/$H210)*100,1),")")</f>
        <v>(48.7)</v>
      </c>
      <c r="K209" s="302">
        <f t="shared" ref="K209:K210" si="167">B209-B199</f>
        <v>1.4998306321382096</v>
      </c>
      <c r="L209" s="302">
        <f t="shared" ref="L209:L210" si="168">D209-D199</f>
        <v>-1.1723030997578636</v>
      </c>
      <c r="M209" s="302">
        <f t="shared" ref="M209:M210" si="169">F209-F199</f>
        <v>0.12567656923873871</v>
      </c>
      <c r="N209" s="302">
        <f t="shared" ref="N209:N210" si="170">SUM(K209:M209)</f>
        <v>0.45320410161908464</v>
      </c>
    </row>
    <row r="210" spans="1:14" x14ac:dyDescent="0.2">
      <c r="A210" s="282" t="s">
        <v>363</v>
      </c>
      <c r="B210" s="302">
        <f>SUM(B208:B209)</f>
        <v>30.807019933780168</v>
      </c>
      <c r="C210" s="299" t="str">
        <f>CONCATENATE("(",ROUND((B210/$H210)*100,1),")")</f>
        <v>(60.2)</v>
      </c>
      <c r="D210" s="302">
        <f>SUM(D208:D209)</f>
        <v>17.640870711560598</v>
      </c>
      <c r="E210" s="299" t="str">
        <f>CONCATENATE("(",ROUND((D210/$H210)*100,1),")")</f>
        <v>(34.4)</v>
      </c>
      <c r="F210" s="302">
        <f>SUM(F208:F209)</f>
        <v>2.7661093546592261</v>
      </c>
      <c r="G210" s="299" t="str">
        <f>CONCATENATE("(",ROUND((F210/$H210)*100,1),")")</f>
        <v>(5.4)</v>
      </c>
      <c r="H210" s="302">
        <f>SUM(H208:H209)</f>
        <v>51.213999999999992</v>
      </c>
      <c r="I210" s="299" t="str">
        <f>CONCATENATE("(",ROUND((H210/$H210)*100,1),")")</f>
        <v>(100)</v>
      </c>
      <c r="K210" s="302">
        <f t="shared" si="167"/>
        <v>2.3465110988798727</v>
      </c>
      <c r="L210" s="302">
        <f t="shared" si="168"/>
        <v>-1.0523126786640269</v>
      </c>
      <c r="M210" s="302">
        <f t="shared" si="169"/>
        <v>0.19180157978406509</v>
      </c>
      <c r="N210" s="302">
        <f t="shared" si="170"/>
        <v>1.4859999999999109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4.1762758598278227</v>
      </c>
      <c r="C219" s="299" t="str">
        <f>CONCATENATE("(",ROUND((B219/$H221)*100,1),")")</f>
        <v>(56.1)</v>
      </c>
      <c r="D219" s="302">
        <f>'Ind T6'!M90</f>
        <v>0.67327932135666713</v>
      </c>
      <c r="E219" s="299" t="str">
        <f>CONCATENATE("(",ROUND((D219/$H221)*100,1),")")</f>
        <v>(9)</v>
      </c>
      <c r="F219" s="302">
        <f>'Ind T6'!N90</f>
        <v>0.71102720292138222</v>
      </c>
      <c r="G219" s="299" t="str">
        <f>CONCATENATE("(",ROUND((F219/$H221)*100,1),")")</f>
        <v>(9.6)</v>
      </c>
      <c r="H219" s="302">
        <f>SUM(B219,D219,F219)</f>
        <v>5.5605823841058726</v>
      </c>
      <c r="I219" s="299" t="str">
        <f>CONCATENATE("(",ROUND((H219/$H221)*100,1),")")</f>
        <v>(74.7)</v>
      </c>
      <c r="K219" s="302">
        <f>B224-B219</f>
        <v>0.14193674386354793</v>
      </c>
      <c r="L219" s="302">
        <f>D224-D219</f>
        <v>3.0615256696548077E-2</v>
      </c>
      <c r="M219" s="302">
        <f>F224-F219</f>
        <v>2.795278752242969E-2</v>
      </c>
      <c r="N219" s="302">
        <f>SUM(K219:M219)</f>
        <v>0.2005047880825257</v>
      </c>
    </row>
    <row r="220" spans="1:14" x14ac:dyDescent="0.2">
      <c r="A220" s="282" t="s">
        <v>365</v>
      </c>
      <c r="B220" s="302">
        <f>'Ind T6'!L89</f>
        <v>1.1360772795129837</v>
      </c>
      <c r="C220" s="299" t="str">
        <f>CONCATENATE("(",ROUND((B220/$H221)*100,1),")")</f>
        <v>(15.3)</v>
      </c>
      <c r="D220" s="302">
        <f>'Ind T6'!M89</f>
        <v>0.68248444626362803</v>
      </c>
      <c r="E220" s="299" t="str">
        <f>CONCATENATE("(",ROUND((D220/$H221)*100,1),")")</f>
        <v>(9.2)</v>
      </c>
      <c r="F220" s="302">
        <f>'Ind T6'!N89</f>
        <v>6.2855890117522503E-2</v>
      </c>
      <c r="G220" s="299" t="str">
        <f>CONCATENATE("(",ROUND((F220/$H221)*100,1),")")</f>
        <v>(0.8)</v>
      </c>
      <c r="H220" s="302">
        <f t="shared" ref="H220" si="171">SUM(B220,D220,F220)</f>
        <v>1.881417615894134</v>
      </c>
      <c r="I220" s="299" t="str">
        <f>CONCATENATE("(",ROUND((H220/$H221)*100,1),")")</f>
        <v>(25.3)</v>
      </c>
      <c r="K220" s="302">
        <f t="shared" ref="K220:K221" si="172">B225-B220</f>
        <v>4.2181790364829608E-2</v>
      </c>
      <c r="L220" s="302">
        <f t="shared" ref="L220:L221" si="173">D225-D220</f>
        <v>4.511273974647001E-2</v>
      </c>
      <c r="M220" s="302">
        <f t="shared" ref="M220:M221" si="174">F225-F220</f>
        <v>2.0068180617320575E-4</v>
      </c>
      <c r="N220" s="302">
        <f t="shared" ref="N220:N221" si="175">SUM(K220:M220)</f>
        <v>8.7495211917472823E-2</v>
      </c>
    </row>
    <row r="221" spans="1:14" x14ac:dyDescent="0.2">
      <c r="A221" s="282" t="s">
        <v>363</v>
      </c>
      <c r="B221" s="302">
        <f>SUM(B219:B220)</f>
        <v>5.3123531393408063</v>
      </c>
      <c r="C221" s="299" t="str">
        <f>CONCATENATE("(",ROUND((B221/$H221)*100,1),")")</f>
        <v>(71.4)</v>
      </c>
      <c r="D221" s="302">
        <f>SUM(D219:D220)</f>
        <v>1.3557637676202952</v>
      </c>
      <c r="E221" s="299" t="str">
        <f>CONCATENATE("(",ROUND((D221/$H221)*100,1),")")</f>
        <v>(18.2)</v>
      </c>
      <c r="F221" s="302">
        <f>SUM(F219:F220)</f>
        <v>0.77388309303890468</v>
      </c>
      <c r="G221" s="299" t="str">
        <f>CONCATENATE("(",ROUND((F221/$H221)*100,1),")")</f>
        <v>(10.4)</v>
      </c>
      <c r="H221" s="302">
        <f>SUM(H219:H220)</f>
        <v>7.4420000000000064</v>
      </c>
      <c r="I221" s="299" t="str">
        <f>CONCATENATE("(",ROUND((H221/$H221)*100,1),")")</f>
        <v>(100)</v>
      </c>
      <c r="K221" s="302">
        <f t="shared" si="172"/>
        <v>0.18411853422837776</v>
      </c>
      <c r="L221" s="302">
        <f t="shared" si="173"/>
        <v>7.5727996443018197E-2</v>
      </c>
      <c r="M221" s="302">
        <f t="shared" si="174"/>
        <v>2.8153469328602965E-2</v>
      </c>
      <c r="N221" s="302">
        <f t="shared" si="175"/>
        <v>0.28799999999999892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4.3182126036913706</v>
      </c>
      <c r="C224" s="299" t="str">
        <f>CONCATENATE("(",ROUND((B224/$H226)*100,1),")")</f>
        <v>(55.9)</v>
      </c>
      <c r="D224" s="302">
        <f>'Ind T6'!R90</f>
        <v>0.7038945780532152</v>
      </c>
      <c r="E224" s="299" t="str">
        <f>CONCATENATE("(",ROUND((D224/$H226)*100,1),")")</f>
        <v>(9.1)</v>
      </c>
      <c r="F224" s="302">
        <f>'Ind T6'!S90</f>
        <v>0.73897999044381191</v>
      </c>
      <c r="G224" s="299" t="str">
        <f>CONCATENATE("(",ROUND((F224/$H226)*100,1),")")</f>
        <v>(9.6)</v>
      </c>
      <c r="H224" s="302">
        <f>SUM(B224,D224,F224)</f>
        <v>5.7610871721883976</v>
      </c>
      <c r="I224" s="299" t="str">
        <f>CONCATENATE("(",ROUND((H224/$H226)*100,1),")")</f>
        <v>(74.5)</v>
      </c>
      <c r="K224" s="302">
        <f>B229-B224</f>
        <v>-9.4263659737535477E-2</v>
      </c>
      <c r="L224" s="302">
        <f>D229-D224</f>
        <v>2.2510859726950772E-2</v>
      </c>
      <c r="M224" s="302">
        <f>F229-F224</f>
        <v>1.8946680645779423E-2</v>
      </c>
      <c r="N224" s="302">
        <f>SUM(K224:M224)</f>
        <v>-5.2806119364805282E-2</v>
      </c>
    </row>
    <row r="225" spans="1:14" x14ac:dyDescent="0.2">
      <c r="A225" s="282" t="s">
        <v>365</v>
      </c>
      <c r="B225" s="302">
        <f>'Ind T6'!Q89</f>
        <v>1.1782590698778133</v>
      </c>
      <c r="C225" s="299" t="str">
        <f>CONCATENATE("(",ROUND((B225/$H226)*100,1),")")</f>
        <v>(15.2)</v>
      </c>
      <c r="D225" s="302">
        <f>'Ind T6'!R89</f>
        <v>0.72759718601009804</v>
      </c>
      <c r="E225" s="299" t="str">
        <f>CONCATENATE("(",ROUND((D225/$H226)*100,1),")")</f>
        <v>(9.4)</v>
      </c>
      <c r="F225" s="302">
        <f>'Ind T6'!S89</f>
        <v>6.3056571923695709E-2</v>
      </c>
      <c r="G225" s="299" t="str">
        <f>CONCATENATE("(",ROUND((F225/$H226)*100,1),")")</f>
        <v>(0.8)</v>
      </c>
      <c r="H225" s="302">
        <f t="shared" ref="H225" si="176">SUM(B225,D225,F225)</f>
        <v>1.968912827811607</v>
      </c>
      <c r="I225" s="299" t="str">
        <f>CONCATENATE("(",ROUND((H225/$H226)*100,1),")")</f>
        <v>(25.5)</v>
      </c>
      <c r="K225" s="302">
        <f t="shared" ref="K225:K226" si="177">B230-B225</f>
        <v>3.3303770482847384E-2</v>
      </c>
      <c r="L225" s="302">
        <f t="shared" ref="L225:L226" si="178">D230-D225</f>
        <v>5.2933527287133741E-2</v>
      </c>
      <c r="M225" s="302">
        <f t="shared" ref="M225:M226" si="179">F230-F225</f>
        <v>-1.4311784051815324E-3</v>
      </c>
      <c r="N225" s="302">
        <f t="shared" ref="N225:N226" si="180">SUM(K225:M225)</f>
        <v>8.4806119364799593E-2</v>
      </c>
    </row>
    <row r="226" spans="1:14" x14ac:dyDescent="0.2">
      <c r="A226" s="282" t="s">
        <v>363</v>
      </c>
      <c r="B226" s="302">
        <f>SUM(B224:B225)</f>
        <v>5.4964716735691841</v>
      </c>
      <c r="C226" s="299" t="str">
        <f>CONCATENATE("(",ROUND((B226/$H226)*100,1),")")</f>
        <v>(71.1)</v>
      </c>
      <c r="D226" s="302">
        <f>SUM(D224:D225)</f>
        <v>1.4314917640633134</v>
      </c>
      <c r="E226" s="299" t="str">
        <f>CONCATENATE("(",ROUND((D226/$H226)*100,1),")")</f>
        <v>(18.5)</v>
      </c>
      <c r="F226" s="302">
        <f>SUM(F224:F225)</f>
        <v>0.80203656236750764</v>
      </c>
      <c r="G226" s="299" t="str">
        <f>CONCATENATE("(",ROUND((F226/$H226)*100,1),")")</f>
        <v>(10.4)</v>
      </c>
      <c r="H226" s="302">
        <f>SUM(H224:H225)</f>
        <v>7.7300000000000049</v>
      </c>
      <c r="I226" s="299" t="str">
        <f>CONCATENATE("(",ROUND((H226/$H226)*100,1),")")</f>
        <v>(100)</v>
      </c>
      <c r="K226" s="302">
        <f t="shared" si="177"/>
        <v>-6.0959889254688093E-2</v>
      </c>
      <c r="L226" s="302">
        <f t="shared" si="178"/>
        <v>7.5444387014084402E-2</v>
      </c>
      <c r="M226" s="302">
        <f t="shared" si="179"/>
        <v>1.7515502240597836E-2</v>
      </c>
      <c r="N226" s="302">
        <f t="shared" si="180"/>
        <v>3.1999999999994144E-2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4.2239489439538351</v>
      </c>
      <c r="C229" s="299" t="str">
        <f>CONCATENATE("(",ROUND((B229/$H231)*100,1),")")</f>
        <v>(54.4)</v>
      </c>
      <c r="D229" s="302">
        <f>'Ind T6'!W90</f>
        <v>0.72640543778016597</v>
      </c>
      <c r="E229" s="299" t="str">
        <f>CONCATENATE("(",ROUND((D229/$H231)*100,1),")")</f>
        <v>(9.4)</v>
      </c>
      <c r="F229" s="302">
        <f>'Ind T6'!X90</f>
        <v>0.75792667108959133</v>
      </c>
      <c r="G229" s="299" t="str">
        <f>CONCATENATE("(",ROUND((F229/$H231)*100,1),")")</f>
        <v>(9.8)</v>
      </c>
      <c r="H229" s="302">
        <f>SUM(B229,D229,F229)</f>
        <v>5.7082810528235921</v>
      </c>
      <c r="I229" s="299" t="str">
        <f>CONCATENATE("(",ROUND((H229/$H231)*100,1),")")</f>
        <v>(73.5)</v>
      </c>
      <c r="K229" s="302">
        <f>B229-B219</f>
        <v>4.7673084126012455E-2</v>
      </c>
      <c r="L229" s="302">
        <f>D229-D219</f>
        <v>5.3126116423498848E-2</v>
      </c>
      <c r="M229" s="302">
        <f>F229-F219</f>
        <v>4.6899468168209113E-2</v>
      </c>
      <c r="N229" s="302">
        <f>SUM(K229:M229)</f>
        <v>0.14769866871772042</v>
      </c>
    </row>
    <row r="230" spans="1:14" x14ac:dyDescent="0.2">
      <c r="A230" s="282" t="s">
        <v>365</v>
      </c>
      <c r="B230" s="302">
        <f>'Ind T6'!V89</f>
        <v>1.2115628403606606</v>
      </c>
      <c r="C230" s="299" t="str">
        <f>CONCATENATE("(",ROUND((B230/$H231)*100,1),")")</f>
        <v>(15.6)</v>
      </c>
      <c r="D230" s="302">
        <f>'Ind T6'!W89</f>
        <v>0.78053071329723178</v>
      </c>
      <c r="E230" s="299" t="str">
        <f>CONCATENATE("(",ROUND((D230/$H231)*100,1),")")</f>
        <v>(10.1)</v>
      </c>
      <c r="F230" s="302">
        <f>'Ind T6'!X89</f>
        <v>6.1625393518514177E-2</v>
      </c>
      <c r="G230" s="299" t="str">
        <f>CONCATENATE("(",ROUND((F230/$H231)*100,1),")")</f>
        <v>(0.8)</v>
      </c>
      <c r="H230" s="302">
        <f t="shared" ref="H230" si="181">SUM(B230,D230,F230)</f>
        <v>2.0537189471764066</v>
      </c>
      <c r="I230" s="299" t="str">
        <f>CONCATENATE("(",ROUND((H230/$H231)*100,1),")")</f>
        <v>(26.5)</v>
      </c>
      <c r="K230" s="302">
        <f t="shared" ref="K230:K231" si="182">B230-B220</f>
        <v>7.5485560847676991E-2</v>
      </c>
      <c r="L230" s="302">
        <f t="shared" ref="L230:L231" si="183">D230-D220</f>
        <v>9.8046267033603751E-2</v>
      </c>
      <c r="M230" s="302">
        <f t="shared" ref="M230:M231" si="184">F230-F220</f>
        <v>-1.2304965990083266E-3</v>
      </c>
      <c r="N230" s="302">
        <f t="shared" ref="N230:N231" si="185">SUM(K230:M230)</f>
        <v>0.17230133128227243</v>
      </c>
    </row>
    <row r="231" spans="1:14" x14ac:dyDescent="0.2">
      <c r="A231" s="282" t="s">
        <v>363</v>
      </c>
      <c r="B231" s="302">
        <f>SUM(B229:B230)</f>
        <v>5.435511784314496</v>
      </c>
      <c r="C231" s="299" t="str">
        <f>CONCATENATE("(",ROUND((B231/$H231)*100,1),")")</f>
        <v>(70)</v>
      </c>
      <c r="D231" s="302">
        <f>SUM(D229:D230)</f>
        <v>1.5069361510773978</v>
      </c>
      <c r="E231" s="299" t="str">
        <f>CONCATENATE("(",ROUND((D231/$H231)*100,1),")")</f>
        <v>(19.4)</v>
      </c>
      <c r="F231" s="302">
        <f>SUM(F229:F230)</f>
        <v>0.81955206460810548</v>
      </c>
      <c r="G231" s="299" t="str">
        <f>CONCATENATE("(",ROUND((F231/$H231)*100,1),")")</f>
        <v>(10.6)</v>
      </c>
      <c r="H231" s="302">
        <f>SUM(H229:H230)</f>
        <v>7.7619999999999987</v>
      </c>
      <c r="I231" s="299" t="str">
        <f>CONCATENATE("(",ROUND((H231/$H231)*100,1),")")</f>
        <v>(100)</v>
      </c>
      <c r="K231" s="302">
        <f t="shared" si="182"/>
        <v>0.12315864497368967</v>
      </c>
      <c r="L231" s="302">
        <f t="shared" si="183"/>
        <v>0.1511723834571026</v>
      </c>
      <c r="M231" s="302">
        <f t="shared" si="184"/>
        <v>4.56689715692008E-2</v>
      </c>
      <c r="N231" s="302">
        <f t="shared" si="185"/>
        <v>0.31999999999999307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3.7535220629923485</v>
      </c>
      <c r="C240" s="299" t="str">
        <f>CONCATENATE("(",ROUND((B240/$H242)*100,1),")")</f>
        <v>(22.3)</v>
      </c>
      <c r="D240" s="302">
        <f>'Ind T6'!M99</f>
        <v>3.9153491225956079</v>
      </c>
      <c r="E240" s="299" t="str">
        <f>CONCATENATE("(",ROUND((D240/$H242)*100,1),")")</f>
        <v>(23.2)</v>
      </c>
      <c r="F240" s="302">
        <f>'Ind T6'!N99</f>
        <v>0.20667761432478043</v>
      </c>
      <c r="G240" s="299" t="str">
        <f>CONCATENATE("(",ROUND((F240/$H242)*100,1),")")</f>
        <v>(1.2)</v>
      </c>
      <c r="H240" s="302">
        <f>SUM(B240,D240,F240)</f>
        <v>7.8755487999127372</v>
      </c>
      <c r="I240" s="299" t="str">
        <f>CONCATENATE("(",ROUND((H240/$H242)*100,1),")")</f>
        <v>(46.8)</v>
      </c>
      <c r="K240" s="302">
        <f>B245-B240</f>
        <v>0.18837790426416179</v>
      </c>
      <c r="L240" s="302">
        <f>D245-D240</f>
        <v>0.14610730304474595</v>
      </c>
      <c r="M240" s="302">
        <f>F245-F240</f>
        <v>1.186311450333169E-2</v>
      </c>
      <c r="N240" s="302">
        <f>SUM(K240:M240)</f>
        <v>0.3463483218122394</v>
      </c>
    </row>
    <row r="241" spans="1:14" x14ac:dyDescent="0.2">
      <c r="A241" s="282" t="s">
        <v>365</v>
      </c>
      <c r="B241" s="302">
        <f>'Ind T6'!L98</f>
        <v>3.195497719508642</v>
      </c>
      <c r="C241" s="299" t="str">
        <f>CONCATENATE("(",ROUND((B241/$H242)*100,1),")")</f>
        <v>(19)</v>
      </c>
      <c r="D241" s="302">
        <f>'Ind T6'!M98</f>
        <v>5.4611808578850667</v>
      </c>
      <c r="E241" s="299" t="str">
        <f>CONCATENATE("(",ROUND((D241/$H242)*100,1),")")</f>
        <v>(32.4)</v>
      </c>
      <c r="F241" s="302">
        <f>'Ind T6'!N98</f>
        <v>0.31077262269356704</v>
      </c>
      <c r="G241" s="299" t="str">
        <f>CONCATENATE("(",ROUND((F241/$H242)*100,1),")")</f>
        <v>(1.8)</v>
      </c>
      <c r="H241" s="302">
        <f t="shared" ref="H241" si="186">SUM(B241,D241,F241)</f>
        <v>8.967451200087277</v>
      </c>
      <c r="I241" s="299" t="str">
        <f>CONCATENATE("(",ROUND((H241/$H242)*100,1),")")</f>
        <v>(53.2)</v>
      </c>
      <c r="K241" s="302">
        <f t="shared" ref="K241:K242" si="187">B246-B241</f>
        <v>0.15332364744731741</v>
      </c>
      <c r="L241" s="302">
        <f t="shared" ref="L241:L242" si="188">D246-D241</f>
        <v>0.22232538145815273</v>
      </c>
      <c r="M241" s="302">
        <f t="shared" ref="M241:M242" si="189">F246-F241</f>
        <v>1.9002649282267525E-2</v>
      </c>
      <c r="N241" s="302">
        <f t="shared" ref="N241:N242" si="190">SUM(K241:M241)</f>
        <v>0.39465167818773766</v>
      </c>
    </row>
    <row r="242" spans="1:14" x14ac:dyDescent="0.2">
      <c r="A242" s="282" t="s">
        <v>363</v>
      </c>
      <c r="B242" s="302">
        <f>SUM(B240:B241)</f>
        <v>6.9490197825009901</v>
      </c>
      <c r="C242" s="299" t="str">
        <f>CONCATENATE("(",ROUND((B242/$H242)*100,1),")")</f>
        <v>(41.3)</v>
      </c>
      <c r="D242" s="302">
        <f>SUM(D240:D241)</f>
        <v>9.3765299804806741</v>
      </c>
      <c r="E242" s="299" t="str">
        <f>CONCATENATE("(",ROUND((D242/$H242)*100,1),")")</f>
        <v>(55.7)</v>
      </c>
      <c r="F242" s="302">
        <f>SUM(F240:F241)</f>
        <v>0.51745023701834747</v>
      </c>
      <c r="G242" s="299" t="str">
        <f>CONCATENATE("(",ROUND((F242/$H242)*100,1),")")</f>
        <v>(3.1)</v>
      </c>
      <c r="H242" s="302">
        <f>SUM(H240:H241)</f>
        <v>16.843000000000014</v>
      </c>
      <c r="I242" s="299" t="str">
        <f>CONCATENATE("(",ROUND((H242/$H242)*100,1),")")</f>
        <v>(100)</v>
      </c>
      <c r="K242" s="302">
        <f t="shared" si="187"/>
        <v>0.34170155171147965</v>
      </c>
      <c r="L242" s="302">
        <f t="shared" si="188"/>
        <v>0.36843268450289912</v>
      </c>
      <c r="M242" s="302">
        <f t="shared" si="189"/>
        <v>3.0865763785599243E-2</v>
      </c>
      <c r="N242" s="302">
        <f t="shared" si="190"/>
        <v>0.74099999999997801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3.9418999672565103</v>
      </c>
      <c r="C245" s="299" t="str">
        <f>CONCATENATE("(",ROUND((B245/$H247)*100,1),")")</f>
        <v>(22.4)</v>
      </c>
      <c r="D245" s="302">
        <f>'Ind T6'!R99</f>
        <v>4.0614564256403538</v>
      </c>
      <c r="E245" s="299" t="str">
        <f>CONCATENATE("(",ROUND((D245/$H247)*100,1),")")</f>
        <v>(23.1)</v>
      </c>
      <c r="F245" s="302">
        <f>'Ind T6'!S99</f>
        <v>0.21854072882811212</v>
      </c>
      <c r="G245" s="299" t="str">
        <f>CONCATENATE("(",ROUND((F245/$H247)*100,1),")")</f>
        <v>(1.2)</v>
      </c>
      <c r="H245" s="302">
        <f>SUM(B245,D245,F245)</f>
        <v>8.2218971217249752</v>
      </c>
      <c r="I245" s="299" t="str">
        <f>CONCATENATE("(",ROUND((H245/$H247)*100,1),")")</f>
        <v>(46.8)</v>
      </c>
      <c r="K245" s="302">
        <f>B250-B245</f>
        <v>0.46895444767104033</v>
      </c>
      <c r="L245" s="302">
        <f>D250-D245</f>
        <v>0.42144361365400673</v>
      </c>
      <c r="M245" s="302">
        <f>F250-F245</f>
        <v>2.4431762384034161E-2</v>
      </c>
      <c r="N245" s="302">
        <f>SUM(K245:M245)</f>
        <v>0.91482982370908128</v>
      </c>
    </row>
    <row r="246" spans="1:14" x14ac:dyDescent="0.2">
      <c r="A246" s="282" t="s">
        <v>365</v>
      </c>
      <c r="B246" s="302">
        <f>'Ind T6'!Q98</f>
        <v>3.3488213669559594</v>
      </c>
      <c r="C246" s="299" t="str">
        <f>CONCATENATE("(",ROUND((B246/$H247)*100,1),")")</f>
        <v>(19)</v>
      </c>
      <c r="D246" s="302">
        <f>'Ind T6'!R98</f>
        <v>5.6835062393432194</v>
      </c>
      <c r="E246" s="299" t="str">
        <f>CONCATENATE("(",ROUND((D246/$H247)*100,1),")")</f>
        <v>(32.3)</v>
      </c>
      <c r="F246" s="302">
        <f>'Ind T6'!S98</f>
        <v>0.32977527197583456</v>
      </c>
      <c r="G246" s="299" t="str">
        <f>CONCATENATE("(",ROUND((F246/$H247)*100,1),")")</f>
        <v>(1.9)</v>
      </c>
      <c r="H246" s="302">
        <f t="shared" ref="H246" si="191">SUM(B246,D246,F246)</f>
        <v>9.3621028782750138</v>
      </c>
      <c r="I246" s="299" t="str">
        <f>CONCATENATE("(",ROUND((H246/$H247)*100,1),")")</f>
        <v>(53.2)</v>
      </c>
      <c r="K246" s="302">
        <f t="shared" ref="K246:K247" si="192">B251-B246</f>
        <v>0.36120285392960216</v>
      </c>
      <c r="L246" s="302">
        <f t="shared" ref="L246:L247" si="193">D251-D246</f>
        <v>0.57960663138531654</v>
      </c>
      <c r="M246" s="302">
        <f t="shared" ref="M246:M247" si="194">F251-F246</f>
        <v>3.6360690976030619E-2</v>
      </c>
      <c r="N246" s="302">
        <f t="shared" ref="N246:N247" si="195">SUM(K246:M246)</f>
        <v>0.97717017629094927</v>
      </c>
    </row>
    <row r="247" spans="1:14" x14ac:dyDescent="0.2">
      <c r="A247" s="282" t="s">
        <v>363</v>
      </c>
      <c r="B247" s="302">
        <f>SUM(B245:B246)</f>
        <v>7.2907213342124697</v>
      </c>
      <c r="C247" s="299" t="str">
        <f>CONCATENATE("(",ROUND((B247/$H247)*100,1),")")</f>
        <v>(41.5)</v>
      </c>
      <c r="D247" s="302">
        <f>SUM(D245:D246)</f>
        <v>9.7449626649835732</v>
      </c>
      <c r="E247" s="299" t="str">
        <f>CONCATENATE("(",ROUND((D247/$H247)*100,1),")")</f>
        <v>(55.4)</v>
      </c>
      <c r="F247" s="302">
        <f>SUM(F245:F246)</f>
        <v>0.54831600080394671</v>
      </c>
      <c r="G247" s="299" t="str">
        <f>CONCATENATE("(",ROUND((F247/$H247)*100,1),")")</f>
        <v>(3.1)</v>
      </c>
      <c r="H247" s="302">
        <f>SUM(H245:H246)</f>
        <v>17.583999999999989</v>
      </c>
      <c r="I247" s="299" t="str">
        <f>CONCATENATE("(",ROUND((H247/$H247)*100,1),")")</f>
        <v>(100)</v>
      </c>
      <c r="K247" s="302">
        <f t="shared" si="192"/>
        <v>0.83015730160064205</v>
      </c>
      <c r="L247" s="302">
        <f t="shared" si="193"/>
        <v>1.0010502450393233</v>
      </c>
      <c r="M247" s="302">
        <f t="shared" si="194"/>
        <v>6.079245336006478E-2</v>
      </c>
      <c r="N247" s="302">
        <f t="shared" si="195"/>
        <v>1.8920000000000301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4.4108544149275506</v>
      </c>
      <c r="C250" s="299" t="str">
        <f>CONCATENATE("(",ROUND((B250/$H252)*100,1),")")</f>
        <v>(22.6)</v>
      </c>
      <c r="D250" s="302">
        <f>'Ind T6'!W99</f>
        <v>4.4829000392943605</v>
      </c>
      <c r="E250" s="299" t="str">
        <f>CONCATENATE("(",ROUND((D250/$H252)*100,1),")")</f>
        <v>(23)</v>
      </c>
      <c r="F250" s="302">
        <f>'Ind T6'!X99</f>
        <v>0.24297249121214629</v>
      </c>
      <c r="G250" s="299" t="str">
        <f>CONCATENATE("(",ROUND((F250/$H252)*100,1),")")</f>
        <v>(1.2)</v>
      </c>
      <c r="H250" s="302">
        <f>SUM(B250,D250,F250)</f>
        <v>9.1367269454340576</v>
      </c>
      <c r="I250" s="299" t="str">
        <f>CONCATENATE("(",ROUND((H250/$H252)*100,1),")")</f>
        <v>(46.9)</v>
      </c>
      <c r="K250" s="302">
        <f>B250-B240</f>
        <v>0.65733235193520212</v>
      </c>
      <c r="L250" s="302">
        <f>D250-D240</f>
        <v>0.56755091669875268</v>
      </c>
      <c r="M250" s="302">
        <f>F250-F240</f>
        <v>3.6294876887365851E-2</v>
      </c>
      <c r="N250" s="302">
        <f>SUM(K250:M250)</f>
        <v>1.2611781455213207</v>
      </c>
    </row>
    <row r="251" spans="1:14" x14ac:dyDescent="0.2">
      <c r="A251" s="282" t="s">
        <v>365</v>
      </c>
      <c r="B251" s="302">
        <f>'Ind T6'!V98</f>
        <v>3.7100242208855616</v>
      </c>
      <c r="C251" s="299" t="str">
        <f>CONCATENATE("(",ROUND((B251/$H252)*100,1),")")</f>
        <v>(19)</v>
      </c>
      <c r="D251" s="302">
        <f>'Ind T6'!W98</f>
        <v>6.263112870728536</v>
      </c>
      <c r="E251" s="299" t="str">
        <f>CONCATENATE("(",ROUND((D251/$H252)*100,1),")")</f>
        <v>(32.2)</v>
      </c>
      <c r="F251" s="302">
        <f>'Ind T6'!X98</f>
        <v>0.36613596295186518</v>
      </c>
      <c r="G251" s="299" t="str">
        <f>CONCATENATE("(",ROUND((F251/$H252)*100,1),")")</f>
        <v>(1.9)</v>
      </c>
      <c r="H251" s="302">
        <f t="shared" ref="H251" si="196">SUM(B251,D251,F251)</f>
        <v>10.339273054565963</v>
      </c>
      <c r="I251" s="299" t="str">
        <f>CONCATENATE("(",ROUND((H251/$H252)*100,1),")")</f>
        <v>(53.1)</v>
      </c>
      <c r="K251" s="302">
        <f t="shared" ref="K251:K252" si="197">B251-B241</f>
        <v>0.51452650137691958</v>
      </c>
      <c r="L251" s="302">
        <f t="shared" ref="L251:L252" si="198">D251-D241</f>
        <v>0.80193201284346927</v>
      </c>
      <c r="M251" s="302">
        <f t="shared" ref="M251:M252" si="199">F251-F241</f>
        <v>5.5363340258298144E-2</v>
      </c>
      <c r="N251" s="302">
        <f t="shared" ref="N251:N252" si="200">SUM(K251:M251)</f>
        <v>1.3718218544786871</v>
      </c>
    </row>
    <row r="252" spans="1:14" x14ac:dyDescent="0.2">
      <c r="A252" s="282" t="s">
        <v>363</v>
      </c>
      <c r="B252" s="302">
        <f>SUM(B250:B251)</f>
        <v>8.1208786358131118</v>
      </c>
      <c r="C252" s="299" t="str">
        <f>CONCATENATE("(",ROUND((B252/$H252)*100,1),")")</f>
        <v>(41.7)</v>
      </c>
      <c r="D252" s="302">
        <f>SUM(D250:D251)</f>
        <v>10.746012910022896</v>
      </c>
      <c r="E252" s="299" t="str">
        <f>CONCATENATE("(",ROUND((D252/$H252)*100,1),")")</f>
        <v>(55.2)</v>
      </c>
      <c r="F252" s="302">
        <f>SUM(F250:F251)</f>
        <v>0.60910845416401149</v>
      </c>
      <c r="G252" s="299" t="str">
        <f>CONCATENATE("(",ROUND((F252/$H252)*100,1),")")</f>
        <v>(3.1)</v>
      </c>
      <c r="H252" s="302">
        <f>SUM(H250:H251)</f>
        <v>19.47600000000002</v>
      </c>
      <c r="I252" s="299" t="str">
        <f>CONCATENATE("(",ROUND((H252/$H252)*100,1),")")</f>
        <v>(100)</v>
      </c>
      <c r="K252" s="302">
        <f t="shared" si="197"/>
        <v>1.1718588533121217</v>
      </c>
      <c r="L252" s="302">
        <f t="shared" si="198"/>
        <v>1.3694829295422224</v>
      </c>
      <c r="M252" s="302">
        <f t="shared" si="199"/>
        <v>9.1658217145664023E-2</v>
      </c>
      <c r="N252" s="302">
        <f t="shared" si="200"/>
        <v>2.633000000000008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1.2352807751876365</v>
      </c>
      <c r="C261" s="299" t="str">
        <f>CONCATENATE("(",ROUND((B261/$H263)*100,1),")")</f>
        <v>(28.6)</v>
      </c>
      <c r="D261" s="302">
        <f>'Ind T6'!M108</f>
        <v>0.38968111874954625</v>
      </c>
      <c r="E261" s="299" t="str">
        <f>CONCATENATE("(",ROUND((D261/$H263)*100,1),")")</f>
        <v>(9)</v>
      </c>
      <c r="F261" s="302">
        <f>'Ind T6'!N108</f>
        <v>0.44179207395037562</v>
      </c>
      <c r="G261" s="299" t="str">
        <f>CONCATENATE("(",ROUND((F261/$H263)*100,1),")")</f>
        <v>(10.2)</v>
      </c>
      <c r="H261" s="302">
        <f>SUM(B261,D261,F261)</f>
        <v>2.0667539678875584</v>
      </c>
      <c r="I261" s="299" t="str">
        <f>CONCATENATE("(",ROUND((H261/$H263)*100,1),")")</f>
        <v>(47.8)</v>
      </c>
      <c r="K261" s="302">
        <f>B266-B261</f>
        <v>-6.1540072487363595E-2</v>
      </c>
      <c r="L261" s="302">
        <f>D266-D261</f>
        <v>4.242129478551071E-4</v>
      </c>
      <c r="M261" s="302">
        <f>F266-F261</f>
        <v>-1.6920770931854623E-2</v>
      </c>
      <c r="N261" s="302">
        <f>SUM(K261:M261)</f>
        <v>-7.8036630471363111E-2</v>
      </c>
    </row>
    <row r="262" spans="1:14" x14ac:dyDescent="0.2">
      <c r="A262" s="282" t="s">
        <v>365</v>
      </c>
      <c r="B262" s="302">
        <f>'Ind T6'!L107</f>
        <v>1.0162682667155785</v>
      </c>
      <c r="C262" s="299" t="str">
        <f>CONCATENATE("(",ROUND((B262/$H263)*100,1),")")</f>
        <v>(23.5)</v>
      </c>
      <c r="D262" s="302">
        <f>'Ind T6'!M107</f>
        <v>0.49829792897497494</v>
      </c>
      <c r="E262" s="299" t="str">
        <f>CONCATENATE("(",ROUND((D262/$H263)*100,1),")")</f>
        <v>(11.5)</v>
      </c>
      <c r="F262" s="302">
        <f>'Ind T6'!N107</f>
        <v>0.74367983642188751</v>
      </c>
      <c r="G262" s="299" t="str">
        <f>CONCATENATE("(",ROUND((F262/$H263)*100,1),")")</f>
        <v>(17.2)</v>
      </c>
      <c r="H262" s="302">
        <f t="shared" ref="H262" si="201">SUM(B262,D262,F262)</f>
        <v>2.2582460321124409</v>
      </c>
      <c r="I262" s="299" t="str">
        <f>CONCATENATE("(",ROUND((H262/$H263)*100,1),")")</f>
        <v>(52.2)</v>
      </c>
      <c r="K262" s="302">
        <f t="shared" ref="K262:K263" si="202">B267-B262</f>
        <v>-4.6453335953088537E-2</v>
      </c>
      <c r="L262" s="302">
        <f t="shared" ref="L262:L263" si="203">D267-D262</f>
        <v>-1.5621712492819684E-2</v>
      </c>
      <c r="M262" s="302">
        <f t="shared" ref="M262:M263" si="204">F267-F262</f>
        <v>-4.0888321082727996E-2</v>
      </c>
      <c r="N262" s="302">
        <f t="shared" ref="N262:N263" si="205">SUM(K262:M262)</f>
        <v>-0.10296336952863622</v>
      </c>
    </row>
    <row r="263" spans="1:14" x14ac:dyDescent="0.2">
      <c r="A263" s="282" t="s">
        <v>363</v>
      </c>
      <c r="B263" s="302">
        <f>SUM(B261:B262)</f>
        <v>2.2515490419032149</v>
      </c>
      <c r="C263" s="299" t="str">
        <f>CONCATENATE("(",ROUND((B263/$H263)*100,1),")")</f>
        <v>(52.1)</v>
      </c>
      <c r="D263" s="302">
        <f>SUM(D261:D262)</f>
        <v>0.88797904772452119</v>
      </c>
      <c r="E263" s="299" t="str">
        <f>CONCATENATE("(",ROUND((D263/$H263)*100,1),")")</f>
        <v>(20.5)</v>
      </c>
      <c r="F263" s="302">
        <f>SUM(F261:F262)</f>
        <v>1.1854719103722631</v>
      </c>
      <c r="G263" s="299" t="str">
        <f>CONCATENATE("(",ROUND((F263/$H263)*100,1),")")</f>
        <v>(27.4)</v>
      </c>
      <c r="H263" s="302">
        <f>SUM(H261:H262)</f>
        <v>4.3249999999999993</v>
      </c>
      <c r="I263" s="299" t="str">
        <f>CONCATENATE("(",ROUND((H263/$H263)*100,1),")")</f>
        <v>(100)</v>
      </c>
      <c r="K263" s="302">
        <f t="shared" si="202"/>
        <v>-0.10799340844045213</v>
      </c>
      <c r="L263" s="302">
        <f t="shared" si="203"/>
        <v>-1.5197499544964521E-2</v>
      </c>
      <c r="M263" s="302">
        <f t="shared" si="204"/>
        <v>-5.7809092014582619E-2</v>
      </c>
      <c r="N263" s="302">
        <f t="shared" si="205"/>
        <v>-0.18099999999999927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1.1737407027002729</v>
      </c>
      <c r="C266" s="299" t="str">
        <f>CONCATENATE("(",ROUND((B266/$H268)*100,1),")")</f>
        <v>(28.3)</v>
      </c>
      <c r="D266" s="302">
        <f>'Ind T6'!R108</f>
        <v>0.39010533169740136</v>
      </c>
      <c r="E266" s="299" t="str">
        <f>CONCATENATE("(",ROUND((D266/$H268)*100,1),")")</f>
        <v>(9.4)</v>
      </c>
      <c r="F266" s="302">
        <f>'Ind T6'!S108</f>
        <v>0.424871303018521</v>
      </c>
      <c r="G266" s="299" t="str">
        <f>CONCATENATE("(",ROUND((F266/$H268)*100,1),")")</f>
        <v>(10.3)</v>
      </c>
      <c r="H266" s="302">
        <f>SUM(B266,D266,F266)</f>
        <v>1.9887173374161953</v>
      </c>
      <c r="I266" s="299" t="str">
        <f>CONCATENATE("(",ROUND((H266/$H268)*100,1),")")</f>
        <v>(48)</v>
      </c>
      <c r="K266" s="302">
        <f>B271-B266</f>
        <v>-4.3142161272037516E-2</v>
      </c>
      <c r="L266" s="302">
        <f>D271-D266</f>
        <v>1.4851321321872057E-2</v>
      </c>
      <c r="M266" s="302">
        <f>F271-F266</f>
        <v>-7.330668409312735E-3</v>
      </c>
      <c r="N266" s="302">
        <f>SUM(K266:M266)</f>
        <v>-3.5621508359478193E-2</v>
      </c>
    </row>
    <row r="267" spans="1:14" x14ac:dyDescent="0.2">
      <c r="A267" s="282" t="s">
        <v>365</v>
      </c>
      <c r="B267" s="302">
        <f>'Ind T6'!Q107</f>
        <v>0.96981493076248992</v>
      </c>
      <c r="C267" s="299" t="str">
        <f>CONCATENATE("(",ROUND((B267/$H268)*100,1),")")</f>
        <v>(23.4)</v>
      </c>
      <c r="D267" s="302">
        <f>'Ind T6'!R107</f>
        <v>0.48267621648215525</v>
      </c>
      <c r="E267" s="299" t="str">
        <f>CONCATENATE("(",ROUND((D267/$H268)*100,1),")")</f>
        <v>(11.6)</v>
      </c>
      <c r="F267" s="302">
        <f>'Ind T6'!S107</f>
        <v>0.70279151533915951</v>
      </c>
      <c r="G267" s="299" t="str">
        <f>CONCATENATE("(",ROUND((F267/$H268)*100,1),")")</f>
        <v>(17)</v>
      </c>
      <c r="H267" s="302">
        <f t="shared" ref="H267" si="206">SUM(B267,D267,F267)</f>
        <v>2.1552826625838044</v>
      </c>
      <c r="I267" s="299" t="str">
        <f>CONCATENATE("(",ROUND((H267/$H268)*100,1),")")</f>
        <v>(52)</v>
      </c>
      <c r="K267" s="302">
        <f t="shared" ref="K267:K268" si="207">B272-B267</f>
        <v>-1.7661373943329117E-2</v>
      </c>
      <c r="L267" s="302">
        <f t="shared" ref="L267:L268" si="208">D272-D267</f>
        <v>-1.1705233876643351E-2</v>
      </c>
      <c r="M267" s="302">
        <f t="shared" ref="M267:M268" si="209">F272-F267</f>
        <v>-4.8011883820550105E-2</v>
      </c>
      <c r="N267" s="302">
        <f t="shared" ref="N267:N268" si="210">SUM(K267:M267)</f>
        <v>-7.7378491640522573E-2</v>
      </c>
    </row>
    <row r="268" spans="1:14" x14ac:dyDescent="0.2">
      <c r="A268" s="282" t="s">
        <v>363</v>
      </c>
      <c r="B268" s="302">
        <f>SUM(B266:B267)</f>
        <v>2.1435556334627628</v>
      </c>
      <c r="C268" s="299" t="str">
        <f>CONCATENATE("(",ROUND((B268/$H268)*100,1),")")</f>
        <v>(51.7)</v>
      </c>
      <c r="D268" s="302">
        <f>SUM(D266:D267)</f>
        <v>0.87278154817955667</v>
      </c>
      <c r="E268" s="299" t="str">
        <f>CONCATENATE("(",ROUND((D268/$H268)*100,1),")")</f>
        <v>(21.1)</v>
      </c>
      <c r="F268" s="302">
        <f>SUM(F266:F267)</f>
        <v>1.1276628183576805</v>
      </c>
      <c r="G268" s="299" t="str">
        <f>CONCATENATE("(",ROUND((F268/$H268)*100,1),")")</f>
        <v>(27.2)</v>
      </c>
      <c r="H268" s="302">
        <f>SUM(H266:H267)</f>
        <v>4.1440000000000001</v>
      </c>
      <c r="I268" s="299" t="str">
        <f>CONCATENATE("(",ROUND((H268/$H268)*100,1),")")</f>
        <v>(100)</v>
      </c>
      <c r="K268" s="302">
        <f t="shared" si="207"/>
        <v>-6.0803535215366633E-2</v>
      </c>
      <c r="L268" s="302">
        <f t="shared" si="208"/>
        <v>3.1460874452287069E-3</v>
      </c>
      <c r="M268" s="302">
        <f t="shared" si="209"/>
        <v>-5.5342552229862729E-2</v>
      </c>
      <c r="N268" s="302">
        <f t="shared" si="210"/>
        <v>-0.11300000000000066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1.1305985414282353</v>
      </c>
      <c r="C271" s="299" t="str">
        <f>CONCATENATE("(",ROUND((B271/$H273)*100,1),")")</f>
        <v>(28)</v>
      </c>
      <c r="D271" s="302">
        <f>'Ind T6'!W108</f>
        <v>0.40495665301927342</v>
      </c>
      <c r="E271" s="299" t="str">
        <f>CONCATENATE("(",ROUND((D271/$H273)*100,1),")")</f>
        <v>(10)</v>
      </c>
      <c r="F271" s="302">
        <f>'Ind T6'!X108</f>
        <v>0.41754063460920826</v>
      </c>
      <c r="G271" s="299" t="str">
        <f>CONCATENATE("(",ROUND((F271/$H273)*100,1),")")</f>
        <v>(10.4)</v>
      </c>
      <c r="H271" s="302">
        <f>SUM(B271,D271,F271)</f>
        <v>1.9530958290567171</v>
      </c>
      <c r="I271" s="299" t="str">
        <f>CONCATENATE("(",ROUND((H271/$H273)*100,1),")")</f>
        <v>(48.5)</v>
      </c>
      <c r="K271" s="302">
        <f>B271-B261</f>
        <v>-0.10468223375940111</v>
      </c>
      <c r="L271" s="302">
        <f>D271-D261</f>
        <v>1.5275534269727165E-2</v>
      </c>
      <c r="M271" s="302">
        <f>F271-F261</f>
        <v>-2.4251439341167358E-2</v>
      </c>
      <c r="N271" s="302">
        <f>SUM(K271:M271)</f>
        <v>-0.1136581388308413</v>
      </c>
    </row>
    <row r="272" spans="1:14" x14ac:dyDescent="0.2">
      <c r="A272" s="282" t="s">
        <v>365</v>
      </c>
      <c r="B272" s="302">
        <f>'Ind T6'!V107</f>
        <v>0.95215355681916081</v>
      </c>
      <c r="C272" s="299" t="str">
        <f>CONCATENATE("(",ROUND((B272/$H273)*100,1),")")</f>
        <v>(23.6)</v>
      </c>
      <c r="D272" s="302">
        <f>'Ind T6'!W107</f>
        <v>0.4709709826055119</v>
      </c>
      <c r="E272" s="299" t="str">
        <f>CONCATENATE("(",ROUND((D272/$H273)*100,1),")")</f>
        <v>(11.7)</v>
      </c>
      <c r="F272" s="302">
        <f>'Ind T6'!X107</f>
        <v>0.65477963151860941</v>
      </c>
      <c r="G272" s="299" t="str">
        <f>CONCATENATE("(",ROUND((F272/$H273)*100,1),")")</f>
        <v>(16.2)</v>
      </c>
      <c r="H272" s="302">
        <f t="shared" ref="H272" si="211">SUM(B272,D272,F272)</f>
        <v>2.0779041709432819</v>
      </c>
      <c r="I272" s="299" t="str">
        <f>CONCATENATE("(",ROUND((H272/$H273)*100,1),")")</f>
        <v>(51.5)</v>
      </c>
      <c r="K272" s="302">
        <f t="shared" ref="K272:K273" si="212">B272-B262</f>
        <v>-6.4114709896417654E-2</v>
      </c>
      <c r="L272" s="302">
        <f t="shared" ref="L272:L273" si="213">D272-D262</f>
        <v>-2.7326946369463034E-2</v>
      </c>
      <c r="M272" s="302">
        <f t="shared" ref="M272:M273" si="214">F272-F262</f>
        <v>-8.8900204903278102E-2</v>
      </c>
      <c r="N272" s="302">
        <f t="shared" ref="N272:N273" si="215">SUM(K272:M272)</f>
        <v>-0.18034186116915879</v>
      </c>
    </row>
    <row r="273" spans="1:14" x14ac:dyDescent="0.2">
      <c r="A273" s="282" t="s">
        <v>363</v>
      </c>
      <c r="B273" s="302">
        <f>SUM(B271:B272)</f>
        <v>2.0827520982473962</v>
      </c>
      <c r="C273" s="299" t="str">
        <f>CONCATENATE("(",ROUND((B273/$H273)*100,1),")")</f>
        <v>(51.7)</v>
      </c>
      <c r="D273" s="302">
        <f>SUM(D271:D272)</f>
        <v>0.87592763562478537</v>
      </c>
      <c r="E273" s="299" t="str">
        <f>CONCATENATE("(",ROUND((D273/$H273)*100,1),")")</f>
        <v>(21.7)</v>
      </c>
      <c r="F273" s="302">
        <f>SUM(F271:F272)</f>
        <v>1.0723202661278177</v>
      </c>
      <c r="G273" s="299" t="str">
        <f>CONCATENATE("(",ROUND((F273/$H273)*100,1),")")</f>
        <v>(26.6)</v>
      </c>
      <c r="H273" s="302">
        <f>SUM(H271:H272)</f>
        <v>4.0309999999999988</v>
      </c>
      <c r="I273" s="299" t="str">
        <f>CONCATENATE("(",ROUND((H273/$H273)*100,1),")")</f>
        <v>(100)</v>
      </c>
      <c r="K273" s="302">
        <f t="shared" si="212"/>
        <v>-0.16879694365581877</v>
      </c>
      <c r="L273" s="302">
        <f t="shared" si="213"/>
        <v>-1.2051412099735814E-2</v>
      </c>
      <c r="M273" s="302">
        <f t="shared" si="214"/>
        <v>-0.11315164424444535</v>
      </c>
      <c r="N273" s="302">
        <f t="shared" si="215"/>
        <v>-0.29399999999999993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7.4753903216249711</v>
      </c>
      <c r="C282" s="299" t="str">
        <f>CONCATENATE("(",ROUND((B282/$H284)*100,1),")")</f>
        <v>(59)</v>
      </c>
      <c r="D282" s="302">
        <f>'Ind T6'!M117</f>
        <v>0.56514777540593797</v>
      </c>
      <c r="E282" s="299" t="str">
        <f>CONCATENATE("(",ROUND((D282/$H284)*100,1),")")</f>
        <v>(4.5)</v>
      </c>
      <c r="F282" s="302">
        <f>'Ind T6'!N117</f>
        <v>0.97536738375611398</v>
      </c>
      <c r="G282" s="299" t="str">
        <f>CONCATENATE("(",ROUND((F282/$H284)*100,1),")")</f>
        <v>(7.7)</v>
      </c>
      <c r="H282" s="302">
        <f>SUM(B282,D282,F282)</f>
        <v>9.0159054807870227</v>
      </c>
      <c r="I282" s="299" t="str">
        <f>CONCATENATE("(",ROUND((H282/$H284)*100,1),")")</f>
        <v>(71.2)</v>
      </c>
      <c r="K282" s="302">
        <f>B287-B282</f>
        <v>0.3012757897148699</v>
      </c>
      <c r="L282" s="302">
        <f>D287-D282</f>
        <v>3.1693111404250907E-2</v>
      </c>
      <c r="M282" s="302">
        <f>F287-F282</f>
        <v>7.0302799166241381E-2</v>
      </c>
      <c r="N282" s="302">
        <f>SUM(K282:M282)</f>
        <v>0.40327170028536219</v>
      </c>
    </row>
    <row r="283" spans="1:14" x14ac:dyDescent="0.2">
      <c r="A283" s="282" t="s">
        <v>365</v>
      </c>
      <c r="B283" s="302">
        <f>'Ind T6'!L116</f>
        <v>2.5924965404387543</v>
      </c>
      <c r="C283" s="299" t="str">
        <f>CONCATENATE("(",ROUND((B283/$H284)*100,1),")")</f>
        <v>(20.5)</v>
      </c>
      <c r="D283" s="302">
        <f>'Ind T6'!M116</f>
        <v>0.69117301966535938</v>
      </c>
      <c r="E283" s="299" t="str">
        <f>CONCATENATE("(",ROUND((D283/$H284)*100,1),")")</f>
        <v>(5.5)</v>
      </c>
      <c r="F283" s="302">
        <f>'Ind T6'!N116</f>
        <v>0.37042495910887846</v>
      </c>
      <c r="G283" s="299" t="str">
        <f>CONCATENATE("(",ROUND((F283/$H284)*100,1),")")</f>
        <v>(2.9)</v>
      </c>
      <c r="H283" s="302">
        <f t="shared" ref="H283" si="216">SUM(B283,D283,F283)</f>
        <v>3.6540945192129923</v>
      </c>
      <c r="I283" s="299" t="str">
        <f>CONCATENATE("(",ROUND((H283/$H284)*100,1),")")</f>
        <v>(28.8)</v>
      </c>
      <c r="K283" s="302">
        <f t="shared" ref="K283:K284" si="217">B288-B283</f>
        <v>0.18770863748489797</v>
      </c>
      <c r="L283" s="302">
        <f t="shared" ref="L283:L284" si="218">D288-D283</f>
        <v>2.3159478182769533E-2</v>
      </c>
      <c r="M283" s="302">
        <f t="shared" ref="M283:M284" si="219">F288-F283</f>
        <v>2.3860184046972654E-2</v>
      </c>
      <c r="N283" s="302">
        <f t="shared" ref="N283:N284" si="220">SUM(K283:M283)</f>
        <v>0.23472829971464015</v>
      </c>
    </row>
    <row r="284" spans="1:14" x14ac:dyDescent="0.2">
      <c r="A284" s="282" t="s">
        <v>363</v>
      </c>
      <c r="B284" s="302">
        <f>SUM(B282:B283)</f>
        <v>10.067886862063725</v>
      </c>
      <c r="C284" s="299" t="str">
        <f>CONCATENATE("(",ROUND((B284/$H284)*100,1),")")</f>
        <v>(79.5)</v>
      </c>
      <c r="D284" s="302">
        <f>SUM(D282:D283)</f>
        <v>1.2563207950712973</v>
      </c>
      <c r="E284" s="299" t="str">
        <f>CONCATENATE("(",ROUND((D284/$H284)*100,1),")")</f>
        <v>(9.9)</v>
      </c>
      <c r="F284" s="302">
        <f>SUM(F282:F283)</f>
        <v>1.3457923428649925</v>
      </c>
      <c r="G284" s="299" t="str">
        <f>CONCATENATE("(",ROUND((F284/$H284)*100,1),")")</f>
        <v>(10.6)</v>
      </c>
      <c r="H284" s="302">
        <f>SUM(H282:H283)</f>
        <v>12.670000000000016</v>
      </c>
      <c r="I284" s="299" t="str">
        <f>CONCATENATE("(",ROUND((H284/$H284)*100,1),")")</f>
        <v>(100)</v>
      </c>
      <c r="K284" s="302">
        <f t="shared" si="217"/>
        <v>0.4889844271997692</v>
      </c>
      <c r="L284" s="302">
        <f t="shared" si="218"/>
        <v>5.4852589587020439E-2</v>
      </c>
      <c r="M284" s="302">
        <f t="shared" si="219"/>
        <v>9.4162983213214035E-2</v>
      </c>
      <c r="N284" s="302">
        <f t="shared" si="220"/>
        <v>0.63800000000000368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7.776666111339841</v>
      </c>
      <c r="C287" s="299" t="str">
        <f>CONCATENATE("(",ROUND((B287/$H289)*100,1),")")</f>
        <v>(58.4)</v>
      </c>
      <c r="D287" s="302">
        <f>'Ind T6'!R117</f>
        <v>0.59684088681018888</v>
      </c>
      <c r="E287" s="299" t="str">
        <f>CONCATENATE("(",ROUND((D287/$H289)*100,1),")")</f>
        <v>(4.5)</v>
      </c>
      <c r="F287" s="302">
        <f>'Ind T6'!S117</f>
        <v>1.0456701829223554</v>
      </c>
      <c r="G287" s="299" t="str">
        <f>CONCATENATE("(",ROUND((F287/$H289)*100,1),")")</f>
        <v>(7.9)</v>
      </c>
      <c r="H287" s="302">
        <f>SUM(B287,D287,F287)</f>
        <v>9.419177181072385</v>
      </c>
      <c r="I287" s="299" t="str">
        <f>CONCATENATE("(",ROUND((H287/$H289)*100,1),")")</f>
        <v>(70.8)</v>
      </c>
      <c r="K287" s="302">
        <f>B292-B287</f>
        <v>0.31446854588313045</v>
      </c>
      <c r="L287" s="302">
        <f>D292-D287</f>
        <v>3.5847468435888485E-2</v>
      </c>
      <c r="M287" s="302">
        <f>F292-F287</f>
        <v>7.8666114419480682E-2</v>
      </c>
      <c r="N287" s="302">
        <f>SUM(K287:M287)</f>
        <v>0.42898212873849961</v>
      </c>
    </row>
    <row r="288" spans="1:14" x14ac:dyDescent="0.2">
      <c r="A288" s="282" t="s">
        <v>365</v>
      </c>
      <c r="B288" s="302">
        <f>'Ind T6'!Q116</f>
        <v>2.7802051779236523</v>
      </c>
      <c r="C288" s="299" t="str">
        <f>CONCATENATE("(",ROUND((B288/$H289)*100,1),")")</f>
        <v>(20.9)</v>
      </c>
      <c r="D288" s="302">
        <f>'Ind T6'!R116</f>
        <v>0.71433249784812891</v>
      </c>
      <c r="E288" s="299" t="str">
        <f>CONCATENATE("(",ROUND((D288/$H289)*100,1),")")</f>
        <v>(5.4)</v>
      </c>
      <c r="F288" s="302">
        <f>'Ind T6'!S116</f>
        <v>0.39428514315585111</v>
      </c>
      <c r="G288" s="299" t="str">
        <f>CONCATENATE("(",ROUND((F288/$H289)*100,1),")")</f>
        <v>(3)</v>
      </c>
      <c r="H288" s="302">
        <f t="shared" ref="H288" si="221">SUM(B288,D288,F288)</f>
        <v>3.8888228189276322</v>
      </c>
      <c r="I288" s="299" t="str">
        <f>CONCATENATE("(",ROUND((H288/$H289)*100,1),")")</f>
        <v>(29.2)</v>
      </c>
      <c r="K288" s="302">
        <f t="shared" ref="K288:K289" si="222">B293-B288</f>
        <v>0.26975637909392214</v>
      </c>
      <c r="L288" s="302">
        <f t="shared" ref="L288:L289" si="223">D293-D288</f>
        <v>1.1402660027533651E-2</v>
      </c>
      <c r="M288" s="302">
        <f t="shared" ref="M288:M289" si="224">F293-F288</f>
        <v>2.1858832140020878E-2</v>
      </c>
      <c r="N288" s="302">
        <f t="shared" ref="N288:N289" si="225">SUM(K288:M288)</f>
        <v>0.30301787126147667</v>
      </c>
    </row>
    <row r="289" spans="1:14" x14ac:dyDescent="0.2">
      <c r="A289" s="282" t="s">
        <v>363</v>
      </c>
      <c r="B289" s="302">
        <f>SUM(B287:B288)</f>
        <v>10.556871289263494</v>
      </c>
      <c r="C289" s="299" t="str">
        <f>CONCATENATE("(",ROUND((B289/$H289)*100,1),")")</f>
        <v>(79.3)</v>
      </c>
      <c r="D289" s="302">
        <f>SUM(D287:D288)</f>
        <v>1.3111733846583178</v>
      </c>
      <c r="E289" s="299" t="str">
        <f>CONCATENATE("(",ROUND((D289/$H289)*100,1),")")</f>
        <v>(9.9)</v>
      </c>
      <c r="F289" s="302">
        <f>SUM(F287:F288)</f>
        <v>1.4399553260782065</v>
      </c>
      <c r="G289" s="299" t="str">
        <f>CONCATENATE("(",ROUND((F289/$H289)*100,1),")")</f>
        <v>(10.8)</v>
      </c>
      <c r="H289" s="302">
        <f>SUM(H287:H288)</f>
        <v>13.308000000000018</v>
      </c>
      <c r="I289" s="299" t="str">
        <f>CONCATENATE("(",ROUND((H289/$H289)*100,1),")")</f>
        <v>(100)</v>
      </c>
      <c r="K289" s="302">
        <f t="shared" si="222"/>
        <v>0.58422492497705214</v>
      </c>
      <c r="L289" s="302">
        <f t="shared" si="223"/>
        <v>4.7250128463422136E-2</v>
      </c>
      <c r="M289" s="302">
        <f t="shared" si="224"/>
        <v>0.1005249465595015</v>
      </c>
      <c r="N289" s="302">
        <f t="shared" si="225"/>
        <v>0.73199999999997578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8.0911346572229714</v>
      </c>
      <c r="C292" s="299" t="str">
        <f>CONCATENATE("(",ROUND((B292/$H294)*100,1),")")</f>
        <v>(57.6)</v>
      </c>
      <c r="D292" s="302">
        <f>'Ind T6'!W117</f>
        <v>0.63268835524607736</v>
      </c>
      <c r="E292" s="299" t="str">
        <f>CONCATENATE("(",ROUND((D292/$H294)*100,1),")")</f>
        <v>(4.5)</v>
      </c>
      <c r="F292" s="302">
        <f>'Ind T6'!X117</f>
        <v>1.124336297341836</v>
      </c>
      <c r="G292" s="299" t="str">
        <f>CONCATENATE("(",ROUND((F292/$H294)*100,1),")")</f>
        <v>(8)</v>
      </c>
      <c r="H292" s="302">
        <f>SUM(B292,D292,F292)</f>
        <v>9.8481593098108853</v>
      </c>
      <c r="I292" s="299" t="str">
        <f>CONCATENATE("(",ROUND((H292/$H294)*100,1),")")</f>
        <v>(70.1)</v>
      </c>
      <c r="K292" s="302">
        <f>B292-B282</f>
        <v>0.61574433559800035</v>
      </c>
      <c r="L292" s="302">
        <f>D292-D282</f>
        <v>6.7540579840139392E-2</v>
      </c>
      <c r="M292" s="302">
        <f>F292-F282</f>
        <v>0.14896891358572206</v>
      </c>
      <c r="N292" s="302">
        <f>SUM(K292:M292)</f>
        <v>0.8322538290238618</v>
      </c>
    </row>
    <row r="293" spans="1:14" x14ac:dyDescent="0.2">
      <c r="A293" s="282" t="s">
        <v>365</v>
      </c>
      <c r="B293" s="302">
        <f>'Ind T6'!V116</f>
        <v>3.0499615570175744</v>
      </c>
      <c r="C293" s="299" t="str">
        <f>CONCATENATE("(",ROUND((B293/$H294)*100,1),")")</f>
        <v>(21.7)</v>
      </c>
      <c r="D293" s="302">
        <f>'Ind T6'!W116</f>
        <v>0.72573515787566256</v>
      </c>
      <c r="E293" s="299" t="str">
        <f>CONCATENATE("(",ROUND((D293/$H294)*100,1),")")</f>
        <v>(5.2)</v>
      </c>
      <c r="F293" s="302">
        <f>'Ind T6'!X116</f>
        <v>0.41614397529587199</v>
      </c>
      <c r="G293" s="299" t="str">
        <f>CONCATENATE("(",ROUND((F293/$H294)*100,1),")")</f>
        <v>(3)</v>
      </c>
      <c r="H293" s="302">
        <f t="shared" ref="H293" si="226">SUM(B293,D293,F293)</f>
        <v>4.1918406901891085</v>
      </c>
      <c r="I293" s="299" t="str">
        <f>CONCATENATE("(",ROUND((H293/$H294)*100,1),")")</f>
        <v>(29.9)</v>
      </c>
      <c r="K293" s="302">
        <f t="shared" ref="K293:K294" si="227">B293-B283</f>
        <v>0.45746501657882011</v>
      </c>
      <c r="L293" s="302">
        <f t="shared" ref="L293:L294" si="228">D293-D283</f>
        <v>3.4562138210303184E-2</v>
      </c>
      <c r="M293" s="302">
        <f t="shared" ref="M293:M294" si="229">F293-F283</f>
        <v>4.5719016186993533E-2</v>
      </c>
      <c r="N293" s="302">
        <f t="shared" ref="N293:N294" si="230">SUM(K293:M293)</f>
        <v>0.53774617097611688</v>
      </c>
    </row>
    <row r="294" spans="1:14" x14ac:dyDescent="0.2">
      <c r="A294" s="282" t="s">
        <v>363</v>
      </c>
      <c r="B294" s="302">
        <f>SUM(B292:B293)</f>
        <v>11.141096214240546</v>
      </c>
      <c r="C294" s="299" t="str">
        <f>CONCATENATE("(",ROUND((B294/$H294)*100,1),")")</f>
        <v>(79.4)</v>
      </c>
      <c r="D294" s="302">
        <f>SUM(D292:D293)</f>
        <v>1.3584235131217399</v>
      </c>
      <c r="E294" s="299" t="str">
        <f>CONCATENATE("(",ROUND((D294/$H294)*100,1),")")</f>
        <v>(9.7)</v>
      </c>
      <c r="F294" s="302">
        <f>SUM(F292:F293)</f>
        <v>1.540480272637708</v>
      </c>
      <c r="G294" s="299" t="str">
        <f>CONCATENATE("(",ROUND((F294/$H294)*100,1),")")</f>
        <v>(11)</v>
      </c>
      <c r="H294" s="302">
        <f>SUM(H292:H293)</f>
        <v>14.039999999999994</v>
      </c>
      <c r="I294" s="299" t="str">
        <f>CONCATENATE("(",ROUND((H294/$H294)*100,1),")")</f>
        <v>(100)</v>
      </c>
      <c r="K294" s="302">
        <f t="shared" si="227"/>
        <v>1.0732093521768213</v>
      </c>
      <c r="L294" s="302">
        <f t="shared" si="228"/>
        <v>0.10210271805044258</v>
      </c>
      <c r="M294" s="302">
        <f t="shared" si="229"/>
        <v>0.19468792977271554</v>
      </c>
      <c r="N294" s="302">
        <f t="shared" si="230"/>
        <v>1.3699999999999795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2.3216046151786305</v>
      </c>
      <c r="C303" s="299" t="str">
        <f>CONCATENATE("(",ROUND((B303/$H305)*100,1),")")</f>
        <v>(42.3)</v>
      </c>
      <c r="D303" s="302">
        <f>'Ind T6'!M126</f>
        <v>0.10004658287193785</v>
      </c>
      <c r="E303" s="299" t="str">
        <f>CONCATENATE("(",ROUND((D303/$H305)*100,1),")")</f>
        <v>(1.8)</v>
      </c>
      <c r="F303" s="302">
        <f>'Ind T6'!N126</f>
        <v>0.50940103450183127</v>
      </c>
      <c r="G303" s="299" t="str">
        <f>CONCATENATE("(",ROUND((F303/$H305)*100,1),")")</f>
        <v>(9.3)</v>
      </c>
      <c r="H303" s="302">
        <f>SUM(B303,D303,F303)</f>
        <v>2.9310522325523993</v>
      </c>
      <c r="I303" s="299" t="str">
        <f>CONCATENATE("(",ROUND((H303/$H305)*100,1),")")</f>
        <v>(53.4)</v>
      </c>
      <c r="K303" s="302">
        <f>B308-B303</f>
        <v>-9.564537994318556E-2</v>
      </c>
      <c r="L303" s="302">
        <f>D308-D303</f>
        <v>-1.0283188415881328E-4</v>
      </c>
      <c r="M303" s="302">
        <f>F308-F303</f>
        <v>3.4989497196528108E-3</v>
      </c>
      <c r="N303" s="302">
        <f>SUM(K303:M303)</f>
        <v>-9.2249262107691563E-2</v>
      </c>
    </row>
    <row r="304" spans="1:14" x14ac:dyDescent="0.2">
      <c r="A304" s="282" t="s">
        <v>365</v>
      </c>
      <c r="B304" s="302">
        <f>'Ind T6'!L125</f>
        <v>1.9133063985875367</v>
      </c>
      <c r="C304" s="299" t="str">
        <f>CONCATENATE("(",ROUND((B304/$H305)*100,1),")")</f>
        <v>(34.9)</v>
      </c>
      <c r="D304" s="302">
        <f>'Ind T6'!M125</f>
        <v>0.53918686259132853</v>
      </c>
      <c r="E304" s="299" t="str">
        <f>CONCATENATE("(",ROUND((D304/$H305)*100,1),")")</f>
        <v>(9.8)</v>
      </c>
      <c r="F304" s="302">
        <f>'Ind T6'!N125</f>
        <v>0.10545450626872782</v>
      </c>
      <c r="G304" s="299" t="str">
        <f>CONCATENATE("(",ROUND((F304/$H305)*100,1),")")</f>
        <v>(1.9)</v>
      </c>
      <c r="H304" s="302">
        <f t="shared" ref="H304" si="231">SUM(B304,D304,F304)</f>
        <v>2.557947767447593</v>
      </c>
      <c r="I304" s="299" t="str">
        <f>CONCATENATE("(",ROUND((H304/$H305)*100,1),")")</f>
        <v>(46.6)</v>
      </c>
      <c r="K304" s="302">
        <f t="shared" ref="K304:K305" si="232">B309-B304</f>
        <v>-8.657990150298378E-2</v>
      </c>
      <c r="L304" s="302">
        <f t="shared" ref="L304:L305" si="233">D309-D304</f>
        <v>-2.991588771193332E-2</v>
      </c>
      <c r="M304" s="302">
        <f t="shared" ref="M304:M305" si="234">F309-F304</f>
        <v>-2.5494867738194704E-4</v>
      </c>
      <c r="N304" s="302">
        <f t="shared" ref="N304:N305" si="235">SUM(K304:M304)</f>
        <v>-0.11675073789229905</v>
      </c>
    </row>
    <row r="305" spans="1:14" x14ac:dyDescent="0.2">
      <c r="A305" s="282" t="s">
        <v>363</v>
      </c>
      <c r="B305" s="302">
        <f>SUM(B303:B304)</f>
        <v>4.2349110137661672</v>
      </c>
      <c r="C305" s="299" t="str">
        <f>CONCATENATE("(",ROUND((B305/$H305)*100,1),")")</f>
        <v>(77.2)</v>
      </c>
      <c r="D305" s="302">
        <f>SUM(D303:D304)</f>
        <v>0.63923344546326644</v>
      </c>
      <c r="E305" s="299" t="str">
        <f>CONCATENATE("(",ROUND((D305/$H305)*100,1),")")</f>
        <v>(11.6)</v>
      </c>
      <c r="F305" s="302">
        <f>SUM(F303:F304)</f>
        <v>0.61485554077055915</v>
      </c>
      <c r="G305" s="299" t="str">
        <f>CONCATENATE("(",ROUND((F305/$H305)*100,1),")")</f>
        <v>(11.2)</v>
      </c>
      <c r="H305" s="302">
        <f>SUM(H303:H304)</f>
        <v>5.4889999999999919</v>
      </c>
      <c r="I305" s="299" t="str">
        <f>CONCATENATE("(",ROUND((H305/$H305)*100,1),")")</f>
        <v>(100)</v>
      </c>
      <c r="K305" s="302">
        <f t="shared" si="232"/>
        <v>-0.18222528144616934</v>
      </c>
      <c r="L305" s="302">
        <f t="shared" si="233"/>
        <v>-3.0018719596092147E-2</v>
      </c>
      <c r="M305" s="302">
        <f t="shared" si="234"/>
        <v>3.2440010422708498E-3</v>
      </c>
      <c r="N305" s="302">
        <f t="shared" si="235"/>
        <v>-0.20899999999999064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2.2259592352354449</v>
      </c>
      <c r="C308" s="299" t="str">
        <f>CONCATENATE("(",ROUND((B308/$H310)*100,1),")")</f>
        <v>(42.2)</v>
      </c>
      <c r="D308" s="302">
        <f>'Ind T6'!R126</f>
        <v>9.9943750987779037E-2</v>
      </c>
      <c r="E308" s="299" t="str">
        <f>CONCATENATE("(",ROUND((D308/$H310)*100,1),")")</f>
        <v>(1.9)</v>
      </c>
      <c r="F308" s="302">
        <f>'Ind T6'!S126</f>
        <v>0.51289998422148408</v>
      </c>
      <c r="G308" s="299" t="str">
        <f>CONCATENATE("(",ROUND((F308/$H310)*100,1),")")</f>
        <v>(9.7)</v>
      </c>
      <c r="H308" s="302">
        <f>SUM(B308,D308,F308)</f>
        <v>2.838802970444708</v>
      </c>
      <c r="I308" s="299" t="str">
        <f>CONCATENATE("(",ROUND((H308/$H310)*100,1),")")</f>
        <v>(53.8)</v>
      </c>
      <c r="K308" s="302">
        <f>B313-B308</f>
        <v>-0.23025960425309222</v>
      </c>
      <c r="L308" s="302">
        <f>D313-D308</f>
        <v>-4.2018815027778378E-3</v>
      </c>
      <c r="M308" s="302">
        <f>F313-F308</f>
        <v>-3.4515874561274917E-2</v>
      </c>
      <c r="N308" s="302">
        <f>SUM(K308:M308)</f>
        <v>-0.26897736031714498</v>
      </c>
    </row>
    <row r="309" spans="1:14" x14ac:dyDescent="0.2">
      <c r="A309" s="282" t="s">
        <v>365</v>
      </c>
      <c r="B309" s="302">
        <f>'Ind T6'!Q125</f>
        <v>1.8267264970845529</v>
      </c>
      <c r="C309" s="299" t="str">
        <f>CONCATENATE("(",ROUND((B309/$H310)*100,1),")")</f>
        <v>(34.6)</v>
      </c>
      <c r="D309" s="302">
        <f>'Ind T6'!R125</f>
        <v>0.50927097487939521</v>
      </c>
      <c r="E309" s="299" t="str">
        <f>CONCATENATE("(",ROUND((D309/$H310)*100,1),")")</f>
        <v>(9.6)</v>
      </c>
      <c r="F309" s="302">
        <f>'Ind T6'!S125</f>
        <v>0.10519955759134587</v>
      </c>
      <c r="G309" s="299" t="str">
        <f>CONCATENATE("(",ROUND((F309/$H310)*100,1),")")</f>
        <v>(2)</v>
      </c>
      <c r="H309" s="302">
        <f t="shared" ref="H309" si="236">SUM(B309,D309,F309)</f>
        <v>2.4411970295552941</v>
      </c>
      <c r="I309" s="299" t="str">
        <f>CONCATENATE("(",ROUND((H309/$H310)*100,1),")")</f>
        <v>(46.2)</v>
      </c>
      <c r="K309" s="302">
        <f t="shared" ref="K309:K310" si="237">B314-B309</f>
        <v>-0.19423614922966759</v>
      </c>
      <c r="L309" s="302">
        <f t="shared" ref="L309:L310" si="238">D314-D309</f>
        <v>-5.8328802344723596E-2</v>
      </c>
      <c r="M309" s="302">
        <f t="shared" ref="M309:M310" si="239">F314-F309</f>
        <v>-9.4576881084667552E-3</v>
      </c>
      <c r="N309" s="302">
        <f t="shared" ref="N309:N310" si="240">SUM(K309:M309)</f>
        <v>-0.26202263968285794</v>
      </c>
    </row>
    <row r="310" spans="1:14" x14ac:dyDescent="0.2">
      <c r="A310" s="282" t="s">
        <v>363</v>
      </c>
      <c r="B310" s="302">
        <f>SUM(B308:B309)</f>
        <v>4.0526857323199978</v>
      </c>
      <c r="C310" s="299" t="str">
        <f>CONCATENATE("(",ROUND((B310/$H310)*100,1),")")</f>
        <v>(76.8)</v>
      </c>
      <c r="D310" s="302">
        <f>SUM(D308:D309)</f>
        <v>0.60921472586717429</v>
      </c>
      <c r="E310" s="299" t="str">
        <f>CONCATENATE("(",ROUND((D310/$H310)*100,1),")")</f>
        <v>(11.5)</v>
      </c>
      <c r="F310" s="302">
        <f>SUM(F308:F309)</f>
        <v>0.61809954181283</v>
      </c>
      <c r="G310" s="299" t="str">
        <f>CONCATENATE("(",ROUND((F310/$H310)*100,1),")")</f>
        <v>(11.7)</v>
      </c>
      <c r="H310" s="302">
        <f>SUM(H308:H309)</f>
        <v>5.280000000000002</v>
      </c>
      <c r="I310" s="299" t="str">
        <f>CONCATENATE("(",ROUND((H310/$H310)*100,1),")")</f>
        <v>(100)</v>
      </c>
      <c r="K310" s="302">
        <f t="shared" si="237"/>
        <v>-0.42449575348276003</v>
      </c>
      <c r="L310" s="302">
        <f t="shared" si="238"/>
        <v>-6.2530683847501489E-2</v>
      </c>
      <c r="M310" s="302">
        <f t="shared" si="239"/>
        <v>-4.3973562669741728E-2</v>
      </c>
      <c r="N310" s="302">
        <f t="shared" si="240"/>
        <v>-0.53100000000000325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1.9956996309823527</v>
      </c>
      <c r="C313" s="299" t="str">
        <f>CONCATENATE("(",ROUND((B313/$H315)*100,1),")")</f>
        <v>(42)</v>
      </c>
      <c r="D313" s="302">
        <f>'Ind T6'!W126</f>
        <v>9.5741869485001199E-2</v>
      </c>
      <c r="E313" s="299" t="str">
        <f>CONCATENATE("(",ROUND((D313/$H315)*100,1),")")</f>
        <v>(2)</v>
      </c>
      <c r="F313" s="302">
        <f>'Ind T6'!X126</f>
        <v>0.47838410966020917</v>
      </c>
      <c r="G313" s="299" t="str">
        <f>CONCATENATE("(",ROUND((F313/$H315)*100,1),")")</f>
        <v>(10.1)</v>
      </c>
      <c r="H313" s="302">
        <f>SUM(B313,D313,F313)</f>
        <v>2.5698256101275629</v>
      </c>
      <c r="I313" s="299" t="str">
        <f>CONCATENATE("(",ROUND((H313/$H315)*100,1),")")</f>
        <v>(54.1)</v>
      </c>
      <c r="K313" s="302">
        <f>B313-B303</f>
        <v>-0.32590498419627778</v>
      </c>
      <c r="L313" s="302">
        <f>D313-D303</f>
        <v>-4.3047133869366511E-3</v>
      </c>
      <c r="M313" s="302">
        <f>F313-F303</f>
        <v>-3.1016924841622107E-2</v>
      </c>
      <c r="N313" s="302">
        <f>SUM(K313:M313)</f>
        <v>-0.36122662242483655</v>
      </c>
    </row>
    <row r="314" spans="1:14" x14ac:dyDescent="0.2">
      <c r="A314" s="282" t="s">
        <v>365</v>
      </c>
      <c r="B314" s="302">
        <f>'Ind T6'!V125</f>
        <v>1.6324903478548853</v>
      </c>
      <c r="C314" s="299" t="str">
        <f>CONCATENATE("(",ROUND((B314/$H315)*100,1),")")</f>
        <v>(34.4)</v>
      </c>
      <c r="D314" s="302">
        <f>'Ind T6'!W125</f>
        <v>0.45094217253467161</v>
      </c>
      <c r="E314" s="299" t="str">
        <f>CONCATENATE("(",ROUND((D314/$H315)*100,1),")")</f>
        <v>(9.5)</v>
      </c>
      <c r="F314" s="302">
        <f>'Ind T6'!X125</f>
        <v>9.5741869482879119E-2</v>
      </c>
      <c r="G314" s="299" t="str">
        <f>CONCATENATE("(",ROUND((F314/$H315)*100,1),")")</f>
        <v>(2)</v>
      </c>
      <c r="H314" s="302">
        <f t="shared" ref="H314" si="241">SUM(B314,D314,F314)</f>
        <v>2.1791743898724363</v>
      </c>
      <c r="I314" s="299" t="str">
        <f>CONCATENATE("(",ROUND((H314/$H315)*100,1),")")</f>
        <v>(45.9)</v>
      </c>
      <c r="K314" s="302">
        <f t="shared" ref="K314:K315" si="242">B314-B304</f>
        <v>-0.28081605073265137</v>
      </c>
      <c r="L314" s="302">
        <f t="shared" ref="L314:L315" si="243">D314-D304</f>
        <v>-8.8244690056656916E-2</v>
      </c>
      <c r="M314" s="302">
        <f t="shared" ref="M314:M315" si="244">F314-F304</f>
        <v>-9.7126367858487023E-3</v>
      </c>
      <c r="N314" s="302">
        <f t="shared" ref="N314:N315" si="245">SUM(K314:M314)</f>
        <v>-0.378773377575157</v>
      </c>
    </row>
    <row r="315" spans="1:14" x14ac:dyDescent="0.2">
      <c r="A315" s="282" t="s">
        <v>363</v>
      </c>
      <c r="B315" s="302">
        <f>SUM(B313:B314)</f>
        <v>3.6281899788372378</v>
      </c>
      <c r="C315" s="299" t="str">
        <f>CONCATENATE("(",ROUND((B315/$H315)*100,1),")")</f>
        <v>(76.4)</v>
      </c>
      <c r="D315" s="302">
        <f>SUM(D313:D314)</f>
        <v>0.5466840420196728</v>
      </c>
      <c r="E315" s="299" t="str">
        <f>CONCATENATE("(",ROUND((D315/$H315)*100,1),")")</f>
        <v>(11.5)</v>
      </c>
      <c r="F315" s="302">
        <f>SUM(F313:F314)</f>
        <v>0.57412597914308827</v>
      </c>
      <c r="G315" s="299" t="str">
        <f>CONCATENATE("(",ROUND((F315/$H315)*100,1),")")</f>
        <v>(12.1)</v>
      </c>
      <c r="H315" s="302">
        <f>SUM(H313:H314)</f>
        <v>4.7489999999999988</v>
      </c>
      <c r="I315" s="299" t="str">
        <f>CONCATENATE("(",ROUND((H315/$H315)*100,1),")")</f>
        <v>(100)</v>
      </c>
      <c r="K315" s="302">
        <f t="shared" si="242"/>
        <v>-0.60672103492892937</v>
      </c>
      <c r="L315" s="302">
        <f t="shared" si="243"/>
        <v>-9.2549403443593636E-2</v>
      </c>
      <c r="M315" s="302">
        <f t="shared" si="244"/>
        <v>-4.0729561627470878E-2</v>
      </c>
      <c r="N315" s="302">
        <f t="shared" si="245"/>
        <v>-0.73999999999999388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1.6813090883963588</v>
      </c>
      <c r="C324" s="299" t="str">
        <f>CONCATENATE("(",ROUND((B324/$H326)*100,1),")")</f>
        <v>(30.1)</v>
      </c>
      <c r="D324" s="302">
        <f>'Ind T6'!M135</f>
        <v>0.41042704136018426</v>
      </c>
      <c r="E324" s="299" t="str">
        <f>CONCATENATE("(",ROUND((D324/$H326)*100,1),")")</f>
        <v>(7.4)</v>
      </c>
      <c r="F324" s="302">
        <f>'Ind T6'!N135</f>
        <v>0.26182746151686792</v>
      </c>
      <c r="G324" s="299" t="str">
        <f>CONCATENATE("(",ROUND((F324/$H326)*100,1),")")</f>
        <v>(4.7)</v>
      </c>
      <c r="H324" s="302">
        <f>SUM(B324,D324,F324)</f>
        <v>2.3535635912734114</v>
      </c>
      <c r="I324" s="299" t="str">
        <f>CONCATENATE("(",ROUND((H324/$H326)*100,1),")")</f>
        <v>(42.2)</v>
      </c>
      <c r="K324" s="302">
        <f>B329-B324</f>
        <v>-9.5667880231633529E-3</v>
      </c>
      <c r="L324" s="302">
        <f>D329-D324</f>
        <v>-1.2575523744119965E-3</v>
      </c>
      <c r="M324" s="302">
        <f>F329-F324</f>
        <v>1.2212890267628396E-2</v>
      </c>
      <c r="N324" s="302">
        <f>SUM(K324:M324)</f>
        <v>1.3885498700530463E-3</v>
      </c>
    </row>
    <row r="325" spans="1:14" x14ac:dyDescent="0.2">
      <c r="A325" s="282" t="s">
        <v>365</v>
      </c>
      <c r="B325" s="302">
        <f>'Ind T6'!L134</f>
        <v>1.6377352573074353</v>
      </c>
      <c r="C325" s="299" t="str">
        <f>CONCATENATE("(",ROUND((B325/$H326)*100,1),")")</f>
        <v>(29.3)</v>
      </c>
      <c r="D325" s="302">
        <f>'Ind T6'!M134</f>
        <v>1.2510175064205207</v>
      </c>
      <c r="E325" s="299" t="str">
        <f>CONCATENATE("(",ROUND((D325/$H326)*100,1),")")</f>
        <v>(22.4)</v>
      </c>
      <c r="F325" s="302">
        <f>'Ind T6'!N134</f>
        <v>0.33968364499861603</v>
      </c>
      <c r="G325" s="299" t="str">
        <f>CONCATENATE("(",ROUND((F325/$H326)*100,1),")")</f>
        <v>(6.1)</v>
      </c>
      <c r="H325" s="302">
        <f t="shared" ref="H325" si="246">SUM(B325,D325,F325)</f>
        <v>3.228436408726572</v>
      </c>
      <c r="I325" s="299" t="str">
        <f>CONCATENATE("(",ROUND((H325/$H326)*100,1),")")</f>
        <v>(57.8)</v>
      </c>
      <c r="K325" s="302">
        <f t="shared" ref="K325:K326" si="247">B330-B325</f>
        <v>4.9904588655369064E-2</v>
      </c>
      <c r="L325" s="302">
        <f t="shared" ref="L325:L326" si="248">D330-D325</f>
        <v>-6.0432371029781162E-2</v>
      </c>
      <c r="M325" s="302">
        <f t="shared" ref="M325:M326" si="249">F330-F325</f>
        <v>3.1392325043760883E-3</v>
      </c>
      <c r="N325" s="302">
        <f t="shared" ref="N325:N326" si="250">SUM(K325:M325)</f>
        <v>-7.3885498700360097E-3</v>
      </c>
    </row>
    <row r="326" spans="1:14" x14ac:dyDescent="0.2">
      <c r="A326" s="282" t="s">
        <v>363</v>
      </c>
      <c r="B326" s="302">
        <f>SUM(B324:B325)</f>
        <v>3.3190443457037944</v>
      </c>
      <c r="C326" s="299" t="str">
        <f>CONCATENATE("(",ROUND((B326/$H326)*100,1),")")</f>
        <v>(59.5)</v>
      </c>
      <c r="D326" s="302">
        <f>SUM(D324:D325)</f>
        <v>1.6614445477807049</v>
      </c>
      <c r="E326" s="299" t="str">
        <f>CONCATENATE("(",ROUND((D326/$H326)*100,1),")")</f>
        <v>(29.8)</v>
      </c>
      <c r="F326" s="302">
        <f>SUM(F324:F325)</f>
        <v>0.6015111065154839</v>
      </c>
      <c r="G326" s="299" t="str">
        <f>CONCATENATE("(",ROUND((F326/$H326)*100,1),")")</f>
        <v>(10.8)</v>
      </c>
      <c r="H326" s="302">
        <f>SUM(H324:H325)</f>
        <v>5.581999999999983</v>
      </c>
      <c r="I326" s="299" t="str">
        <f>CONCATENATE("(",ROUND((H326/$H326)*100,1),")")</f>
        <v>(100)</v>
      </c>
      <c r="K326" s="302">
        <f t="shared" si="247"/>
        <v>4.0337800632205489E-2</v>
      </c>
      <c r="L326" s="302">
        <f t="shared" si="248"/>
        <v>-6.1689923404193214E-2</v>
      </c>
      <c r="M326" s="302">
        <f t="shared" si="249"/>
        <v>1.5352122772004595E-2</v>
      </c>
      <c r="N326" s="302">
        <f t="shared" si="250"/>
        <v>-5.9999999999831299E-3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1.6717423003731955</v>
      </c>
      <c r="C329" s="299" t="str">
        <f>CONCATENATE("(",ROUND((B329/$H331)*100,1),")")</f>
        <v>(30)</v>
      </c>
      <c r="D329" s="302">
        <f>'Ind T6'!R135</f>
        <v>0.40916948898577227</v>
      </c>
      <c r="E329" s="299" t="str">
        <f>CONCATENATE("(",ROUND((D329/$H331)*100,1),")")</f>
        <v>(7.3)</v>
      </c>
      <c r="F329" s="302">
        <f>'Ind T6'!S135</f>
        <v>0.27404035178449632</v>
      </c>
      <c r="G329" s="299" t="str">
        <f>CONCATENATE("(",ROUND((F329/$H331)*100,1),")")</f>
        <v>(4.9)</v>
      </c>
      <c r="H329" s="302">
        <f>SUM(B329,D329,F329)</f>
        <v>2.3549521411434644</v>
      </c>
      <c r="I329" s="299" t="str">
        <f>CONCATENATE("(",ROUND((H329/$H331)*100,1),")")</f>
        <v>(42.2)</v>
      </c>
      <c r="K329" s="302">
        <f>B334-B329</f>
        <v>0.19079304142337206</v>
      </c>
      <c r="L329" s="302">
        <f>D334-D329</f>
        <v>5.4988100807452478E-2</v>
      </c>
      <c r="M329" s="302">
        <f>F334-F329</f>
        <v>5.7676913567869026E-2</v>
      </c>
      <c r="N329" s="302">
        <f>SUM(K329:M329)</f>
        <v>0.30345805579869356</v>
      </c>
    </row>
    <row r="330" spans="1:14" x14ac:dyDescent="0.2">
      <c r="A330" s="282" t="s">
        <v>365</v>
      </c>
      <c r="B330" s="302">
        <f>'Ind T6'!Q134</f>
        <v>1.6876398459628044</v>
      </c>
      <c r="C330" s="299" t="str">
        <f>CONCATENATE("(",ROUND((B330/$H331)*100,1),")")</f>
        <v>(30.3)</v>
      </c>
      <c r="D330" s="302">
        <f>'Ind T6'!R134</f>
        <v>1.1905851353907395</v>
      </c>
      <c r="E330" s="299" t="str">
        <f>CONCATENATE("(",ROUND((D330/$H331)*100,1),")")</f>
        <v>(21.4)</v>
      </c>
      <c r="F330" s="302">
        <f>'Ind T6'!S134</f>
        <v>0.34282287750299212</v>
      </c>
      <c r="G330" s="299" t="str">
        <f>CONCATENATE("(",ROUND((F330/$H331)*100,1),")")</f>
        <v>(6.1)</v>
      </c>
      <c r="H330" s="302">
        <f t="shared" ref="H330" si="251">SUM(B330,D330,F330)</f>
        <v>3.2210478588565357</v>
      </c>
      <c r="I330" s="299" t="str">
        <f>CONCATENATE("(",ROUND((H330/$H331)*100,1),")")</f>
        <v>(57.8)</v>
      </c>
      <c r="K330" s="302">
        <f t="shared" ref="K330:K331" si="252">B335-B330</f>
        <v>0.32641345649047326</v>
      </c>
      <c r="L330" s="302">
        <f t="shared" ref="L330:L331" si="253">D335-D330</f>
        <v>2.4154146214072414E-2</v>
      </c>
      <c r="M330" s="302">
        <f t="shared" ref="M330:M331" si="254">F335-F330</f>
        <v>4.1974341496754386E-2</v>
      </c>
      <c r="N330" s="302">
        <f t="shared" ref="N330:N331" si="255">SUM(K330:M330)</f>
        <v>0.39254194420130006</v>
      </c>
    </row>
    <row r="331" spans="1:14" x14ac:dyDescent="0.2">
      <c r="A331" s="282" t="s">
        <v>363</v>
      </c>
      <c r="B331" s="302">
        <f>SUM(B329:B330)</f>
        <v>3.3593821463359999</v>
      </c>
      <c r="C331" s="299" t="str">
        <f>CONCATENATE("(",ROUND((B331/$H331)*100,1),")")</f>
        <v>(60.2)</v>
      </c>
      <c r="D331" s="302">
        <f>SUM(D329:D330)</f>
        <v>1.5997546243765117</v>
      </c>
      <c r="E331" s="299" t="str">
        <f>CONCATENATE("(",ROUND((D331/$H331)*100,1),")")</f>
        <v>(28.7)</v>
      </c>
      <c r="F331" s="302">
        <f>SUM(F329:F330)</f>
        <v>0.61686322928748849</v>
      </c>
      <c r="G331" s="299" t="str">
        <f>CONCATENATE("(",ROUND((F331/$H331)*100,1),")")</f>
        <v>(11.1)</v>
      </c>
      <c r="H331" s="302">
        <f>SUM(H329:H330)</f>
        <v>5.5760000000000005</v>
      </c>
      <c r="I331" s="299" t="str">
        <f>CONCATENATE("(",ROUND((H331/$H331)*100,1),")")</f>
        <v>(100)</v>
      </c>
      <c r="K331" s="302">
        <f t="shared" si="252"/>
        <v>0.51720649791384554</v>
      </c>
      <c r="L331" s="302">
        <f t="shared" si="253"/>
        <v>7.9142247021525058E-2</v>
      </c>
      <c r="M331" s="302">
        <f t="shared" si="254"/>
        <v>9.9651255064623356E-2</v>
      </c>
      <c r="N331" s="302">
        <f t="shared" si="255"/>
        <v>0.69599999999999396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1.8625353417965675</v>
      </c>
      <c r="C334" s="299" t="str">
        <f>CONCATENATE("(",ROUND((B334/$H336)*100,1),")")</f>
        <v>(29.7)</v>
      </c>
      <c r="D334" s="302">
        <f>'Ind T6'!W135</f>
        <v>0.46415758979322475</v>
      </c>
      <c r="E334" s="299" t="str">
        <f>CONCATENATE("(",ROUND((D334/$H336)*100,1),")")</f>
        <v>(7.4)</v>
      </c>
      <c r="F334" s="302">
        <f>'Ind T6'!X135</f>
        <v>0.33171726535236534</v>
      </c>
      <c r="G334" s="299" t="str">
        <f>CONCATENATE("(",ROUND((F334/$H336)*100,1),")")</f>
        <v>(5.3)</v>
      </c>
      <c r="H334" s="302">
        <f>SUM(B334,D334,F334)</f>
        <v>2.6584101969421576</v>
      </c>
      <c r="I334" s="299" t="str">
        <f>CONCATENATE("(",ROUND((H334/$H336)*100,1),")")</f>
        <v>(42.4)</v>
      </c>
      <c r="K334" s="302">
        <f>B334-B324</f>
        <v>0.1812262534002087</v>
      </c>
      <c r="L334" s="302">
        <f>D334-D324</f>
        <v>5.3730548433040481E-2</v>
      </c>
      <c r="M334" s="302">
        <f>F334-F324</f>
        <v>6.9889803835497422E-2</v>
      </c>
      <c r="N334" s="302">
        <f>SUM(K334:M334)</f>
        <v>0.30484660566874661</v>
      </c>
    </row>
    <row r="335" spans="1:14" x14ac:dyDescent="0.2">
      <c r="A335" s="282" t="s">
        <v>365</v>
      </c>
      <c r="B335" s="302">
        <f>'Ind T6'!V134</f>
        <v>2.0140533024532776</v>
      </c>
      <c r="C335" s="299" t="str">
        <f>CONCATENATE("(",ROUND((B335/$H336)*100,1),")")</f>
        <v>(32.1)</v>
      </c>
      <c r="D335" s="302">
        <f>'Ind T6'!W134</f>
        <v>1.2147392816048119</v>
      </c>
      <c r="E335" s="299" t="str">
        <f>CONCATENATE("(",ROUND((D335/$H336)*100,1),")")</f>
        <v>(19.4)</v>
      </c>
      <c r="F335" s="302">
        <f>'Ind T6'!X134</f>
        <v>0.3847972189997465</v>
      </c>
      <c r="G335" s="299" t="str">
        <f>CONCATENATE("(",ROUND((F335/$H336)*100,1),")")</f>
        <v>(6.1)</v>
      </c>
      <c r="H335" s="302">
        <f>SUM(B335,D335,F335)</f>
        <v>3.6135898030578359</v>
      </c>
      <c r="I335" s="299" t="str">
        <f>CONCATENATE("(",ROUND((H335/$H336)*100,1),")")</f>
        <v>(57.6)</v>
      </c>
      <c r="K335" s="302">
        <f t="shared" ref="K335:K336" si="256">B335-B325</f>
        <v>0.37631804514584233</v>
      </c>
      <c r="L335" s="302">
        <f t="shared" ref="L335:L336" si="257">D335-D325</f>
        <v>-3.6278224815708748E-2</v>
      </c>
      <c r="M335" s="302">
        <f t="shared" ref="M335:M336" si="258">F335-F325</f>
        <v>4.5113574001130474E-2</v>
      </c>
      <c r="N335" s="302">
        <f t="shared" ref="N335:N336" si="259">SUM(K335:M335)</f>
        <v>0.38515339433126405</v>
      </c>
    </row>
    <row r="336" spans="1:14" x14ac:dyDescent="0.2">
      <c r="A336" s="282" t="s">
        <v>363</v>
      </c>
      <c r="B336" s="302">
        <f>SUM(B334:B335)</f>
        <v>3.8765886442498454</v>
      </c>
      <c r="C336" s="299" t="str">
        <f>CONCATENATE("(",ROUND((B336/$H336)*100,1),")")</f>
        <v>(61.8)</v>
      </c>
      <c r="D336" s="302">
        <f>SUM(D334:D335)</f>
        <v>1.6788968713980368</v>
      </c>
      <c r="E336" s="299" t="str">
        <f>CONCATENATE("(",ROUND((D336/$H336)*100,1),")")</f>
        <v>(26.8)</v>
      </c>
      <c r="F336" s="302">
        <f>SUM(F334:F335)</f>
        <v>0.71651448435211185</v>
      </c>
      <c r="G336" s="299" t="str">
        <f>CONCATENATE("(",ROUND((F336/$H336)*100,1),")")</f>
        <v>(11.4)</v>
      </c>
      <c r="H336" s="302">
        <f>SUM(H334:H335)</f>
        <v>6.2719999999999931</v>
      </c>
      <c r="I336" s="299" t="str">
        <f>CONCATENATE("(",ROUND((H336/$H336)*100,1),")")</f>
        <v>(100)</v>
      </c>
      <c r="K336" s="302">
        <f t="shared" si="256"/>
        <v>0.55754429854605103</v>
      </c>
      <c r="L336" s="302">
        <f t="shared" si="257"/>
        <v>1.7452323617331844E-2</v>
      </c>
      <c r="M336" s="302">
        <f t="shared" si="258"/>
        <v>0.11500337783662795</v>
      </c>
      <c r="N336" s="302">
        <f t="shared" si="259"/>
        <v>0.69000000000001083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10.48563849779088</v>
      </c>
      <c r="C345" s="299" t="str">
        <f>CONCATENATE("(",ROUND((B345/$H347)*100,1),")")</f>
        <v>(40.2)</v>
      </c>
      <c r="D345" s="302">
        <f>'Ind T6'!M144</f>
        <v>1.6795484570549719</v>
      </c>
      <c r="E345" s="299" t="str">
        <f>CONCATENATE("(",ROUND((D345/$H347)*100,1),")")</f>
        <v>(6.4)</v>
      </c>
      <c r="F345" s="302">
        <f>'Ind T6'!N144</f>
        <v>2.1541324284915935</v>
      </c>
      <c r="G345" s="299" t="str">
        <f>CONCATENATE("(",ROUND((F345/$H347)*100,1),")")</f>
        <v>(8.3)</v>
      </c>
      <c r="H345" s="302">
        <f>SUM(B345,D345,F345)</f>
        <v>14.319319383337445</v>
      </c>
      <c r="I345" s="299" t="str">
        <f>CONCATENATE("(",ROUND((H345/$H347)*100,1),")")</f>
        <v>(54.9)</v>
      </c>
      <c r="K345" s="302">
        <f>B350-B345</f>
        <v>0.31718791760060583</v>
      </c>
      <c r="L345" s="302">
        <f>D350-D345</f>
        <v>0.11478474371384895</v>
      </c>
      <c r="M345" s="302">
        <f>F350-F345</f>
        <v>0.12601157920259398</v>
      </c>
      <c r="N345" s="302">
        <f>SUM(K345:M345)</f>
        <v>0.55798424051704876</v>
      </c>
    </row>
    <row r="346" spans="1:14" x14ac:dyDescent="0.2">
      <c r="A346" s="282" t="s">
        <v>365</v>
      </c>
      <c r="B346" s="302">
        <f>'Ind T6'!L143</f>
        <v>7.0141479331491672</v>
      </c>
      <c r="C346" s="299" t="str">
        <f>CONCATENATE("(",ROUND((B346/$H347)*100,1),")")</f>
        <v>(26.9)</v>
      </c>
      <c r="D346" s="302">
        <f>'Ind T6'!M143</f>
        <v>2.9694616320248</v>
      </c>
      <c r="E346" s="299" t="str">
        <f>CONCATENATE("(",ROUND((D346/$H347)*100,1),")")</f>
        <v>(11.4)</v>
      </c>
      <c r="F346" s="302">
        <f>'Ind T6'!N143</f>
        <v>1.7810710514885837</v>
      </c>
      <c r="G346" s="299" t="str">
        <f>CONCATENATE("(",ROUND((F346/$H347)*100,1),")")</f>
        <v>(6.8)</v>
      </c>
      <c r="H346" s="302">
        <f t="shared" ref="H346" si="260">SUM(B346,D346,F346)</f>
        <v>11.764680616662551</v>
      </c>
      <c r="I346" s="299" t="str">
        <f>CONCATENATE("(",ROUND((H346/$H347)*100,1),")")</f>
        <v>(45.1)</v>
      </c>
      <c r="K346" s="302">
        <f t="shared" ref="K346:K347" si="261">B351-B346</f>
        <v>0.43758020722640101</v>
      </c>
      <c r="L346" s="302">
        <f t="shared" ref="L346:L347" si="262">D351-D346</f>
        <v>0.18890164279895183</v>
      </c>
      <c r="M346" s="302">
        <f t="shared" ref="M346:M347" si="263">F351-F346</f>
        <v>0.1705339094575935</v>
      </c>
      <c r="N346" s="302">
        <f t="shared" ref="N346:N347" si="264">SUM(K346:M346)</f>
        <v>0.79701575948294634</v>
      </c>
    </row>
    <row r="347" spans="1:14" x14ac:dyDescent="0.2">
      <c r="A347" s="282" t="s">
        <v>363</v>
      </c>
      <c r="B347" s="302">
        <f>SUM(B345:B346)</f>
        <v>17.499786430940048</v>
      </c>
      <c r="C347" s="299" t="str">
        <f>CONCATENATE("(",ROUND((B347/$H347)*100,1),")")</f>
        <v>(67.1)</v>
      </c>
      <c r="D347" s="302">
        <f>SUM(D345:D346)</f>
        <v>4.6490100890797716</v>
      </c>
      <c r="E347" s="299" t="str">
        <f>CONCATENATE("(",ROUND((D347/$H347)*100,1),")")</f>
        <v>(17.8)</v>
      </c>
      <c r="F347" s="302">
        <f>SUM(F345:F346)</f>
        <v>3.9352034799801769</v>
      </c>
      <c r="G347" s="299" t="str">
        <f>CONCATENATE("(",ROUND((F347/$H347)*100,1),")")</f>
        <v>(15.1)</v>
      </c>
      <c r="H347" s="302">
        <f>SUM(H345:H346)</f>
        <v>26.083999999999996</v>
      </c>
      <c r="I347" s="299" t="str">
        <f>CONCATENATE("(",ROUND((H347/$H347)*100,1),")")</f>
        <v>(100)</v>
      </c>
      <c r="K347" s="302">
        <f t="shared" si="261"/>
        <v>0.75476812482700595</v>
      </c>
      <c r="L347" s="302">
        <f t="shared" si="262"/>
        <v>0.30368638651280122</v>
      </c>
      <c r="M347" s="302">
        <f t="shared" si="263"/>
        <v>0.29654548866018793</v>
      </c>
      <c r="N347" s="302">
        <f t="shared" si="264"/>
        <v>1.3549999999999951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10.802826415391486</v>
      </c>
      <c r="C350" s="299" t="str">
        <f>CONCATENATE("(",ROUND((B350/$H352)*100,1),")")</f>
        <v>(39.4)</v>
      </c>
      <c r="D350" s="302">
        <f>'Ind T6'!R144</f>
        <v>1.7943332007688209</v>
      </c>
      <c r="E350" s="299" t="str">
        <f>CONCATENATE("(",ROUND((D350/$H352)*100,1),")")</f>
        <v>(6.5)</v>
      </c>
      <c r="F350" s="302">
        <f>'Ind T6'!S144</f>
        <v>2.2801440076941875</v>
      </c>
      <c r="G350" s="299" t="str">
        <f>CONCATENATE("(",ROUND((F350/$H352)*100,1),")")</f>
        <v>(8.3)</v>
      </c>
      <c r="H350" s="302">
        <f>SUM(B350,D350,F350)</f>
        <v>14.877303623854495</v>
      </c>
      <c r="I350" s="299" t="str">
        <f>CONCATENATE("(",ROUND((H350/$H352)*100,1),")")</f>
        <v>(54.2)</v>
      </c>
      <c r="K350" s="302">
        <f>B355-B350</f>
        <v>0.40979391225121198</v>
      </c>
      <c r="L350" s="302">
        <f>D355-D350</f>
        <v>0.19937360672017435</v>
      </c>
      <c r="M350" s="302">
        <f>F355-F350</f>
        <v>0.1914163203886643</v>
      </c>
      <c r="N350" s="302">
        <f>SUM(K350:M350)</f>
        <v>0.80058383936005062</v>
      </c>
    </row>
    <row r="351" spans="1:14" x14ac:dyDescent="0.2">
      <c r="A351" s="282" t="s">
        <v>365</v>
      </c>
      <c r="B351" s="302">
        <f>'Ind T6'!Q143</f>
        <v>7.4517281403755682</v>
      </c>
      <c r="C351" s="299" t="str">
        <f>CONCATENATE("(",ROUND((B351/$H352)*100,1),")")</f>
        <v>(27.2)</v>
      </c>
      <c r="D351" s="302">
        <f>'Ind T6'!R143</f>
        <v>3.1583632748237518</v>
      </c>
      <c r="E351" s="299" t="str">
        <f>CONCATENATE("(",ROUND((D351/$H352)*100,1),")")</f>
        <v>(11.5)</v>
      </c>
      <c r="F351" s="302">
        <f>'Ind T6'!S143</f>
        <v>1.9516049609461772</v>
      </c>
      <c r="G351" s="299" t="str">
        <f>CONCATENATE("(",ROUND((F351/$H352)*100,1),")")</f>
        <v>(7.1)</v>
      </c>
      <c r="H351" s="302">
        <f t="shared" ref="H351" si="265">SUM(B351,D351,F351)</f>
        <v>12.561696376145498</v>
      </c>
      <c r="I351" s="299" t="str">
        <f>CONCATENATE("(",ROUND((H351/$H352)*100,1),")")</f>
        <v>(45.8)</v>
      </c>
      <c r="K351" s="302">
        <f t="shared" ref="K351:K352" si="266">B356-B351</f>
        <v>0.59013928432938201</v>
      </c>
      <c r="L351" s="302">
        <f t="shared" ref="L351:L352" si="267">D356-D351</f>
        <v>0.26222372207254674</v>
      </c>
      <c r="M351" s="302">
        <f t="shared" ref="M351:M352" si="268">F356-F351</f>
        <v>0.2800531542379987</v>
      </c>
      <c r="N351" s="302">
        <f t="shared" ref="N351:N352" si="269">SUM(K351:M351)</f>
        <v>1.1324161606399274</v>
      </c>
    </row>
    <row r="352" spans="1:14" x14ac:dyDescent="0.2">
      <c r="A352" s="282" t="s">
        <v>363</v>
      </c>
      <c r="B352" s="302">
        <f>SUM(B350:B351)</f>
        <v>18.254554555767054</v>
      </c>
      <c r="C352" s="299" t="str">
        <f>CONCATENATE("(",ROUND((B352/$H352)*100,1),")")</f>
        <v>(66.5)</v>
      </c>
      <c r="D352" s="302">
        <f>SUM(D350:D351)</f>
        <v>4.9526964755925729</v>
      </c>
      <c r="E352" s="299" t="str">
        <f>CONCATENATE("(",ROUND((D352/$H352)*100,1),")")</f>
        <v>(18)</v>
      </c>
      <c r="F352" s="302">
        <f>SUM(F350:F351)</f>
        <v>4.2317489686403649</v>
      </c>
      <c r="G352" s="299" t="str">
        <f>CONCATENATE("(",ROUND((F352/$H352)*100,1),")")</f>
        <v>(15.4)</v>
      </c>
      <c r="H352" s="302">
        <f>SUM(H350:H351)</f>
        <v>27.438999999999993</v>
      </c>
      <c r="I352" s="299" t="str">
        <f>CONCATENATE("(",ROUND((H352/$H352)*100,1),")")</f>
        <v>(100)</v>
      </c>
      <c r="K352" s="302">
        <f t="shared" si="266"/>
        <v>0.99993319658059576</v>
      </c>
      <c r="L352" s="302">
        <f t="shared" si="267"/>
        <v>0.46159732879272042</v>
      </c>
      <c r="M352" s="302">
        <f t="shared" si="268"/>
        <v>0.47146947462666322</v>
      </c>
      <c r="N352" s="302">
        <f t="shared" si="269"/>
        <v>1.9329999999999794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11.212620327642698</v>
      </c>
      <c r="C355" s="299" t="str">
        <f>CONCATENATE("(",ROUND((B355/$H357)*100,1),")")</f>
        <v>(38.2)</v>
      </c>
      <c r="D355" s="302">
        <f>'Ind T6'!W144</f>
        <v>1.9937068074889952</v>
      </c>
      <c r="E355" s="299" t="str">
        <f>CONCATENATE("(",ROUND((D355/$H357)*100,1),")")</f>
        <v>(6.8)</v>
      </c>
      <c r="F355" s="302">
        <f>'Ind T6'!X144</f>
        <v>2.4715603280828518</v>
      </c>
      <c r="G355" s="299" t="str">
        <f>CONCATENATE("(",ROUND((F355/$H357)*100,1),")")</f>
        <v>(8.4)</v>
      </c>
      <c r="H355" s="302">
        <f>SUM(B355,D355,F355)</f>
        <v>15.677887463214546</v>
      </c>
      <c r="I355" s="299" t="str">
        <f>CONCATENATE("(",ROUND((H355/$H357)*100,1),")")</f>
        <v>(53.4)</v>
      </c>
      <c r="K355" s="302">
        <f>B355-B345</f>
        <v>0.72698182985181781</v>
      </c>
      <c r="L355" s="302">
        <f>D355-D345</f>
        <v>0.31415835043402329</v>
      </c>
      <c r="M355" s="302">
        <f>F355-F345</f>
        <v>0.31742789959125828</v>
      </c>
      <c r="N355" s="302">
        <f>SUM(K355:M355)</f>
        <v>1.3585680798770994</v>
      </c>
    </row>
    <row r="356" spans="1:14" x14ac:dyDescent="0.2">
      <c r="A356" s="282" t="s">
        <v>365</v>
      </c>
      <c r="B356" s="302">
        <f>'Ind T6'!V143</f>
        <v>8.0418674247049502</v>
      </c>
      <c r="C356" s="299" t="str">
        <f>CONCATENATE("(",ROUND((B356/$H357)*100,1),")")</f>
        <v>(27.4)</v>
      </c>
      <c r="D356" s="302">
        <f>'Ind T6'!W143</f>
        <v>3.4205869968962985</v>
      </c>
      <c r="E356" s="299" t="str">
        <f>CONCATENATE("(",ROUND((D356/$H357)*100,1),")")</f>
        <v>(11.6)</v>
      </c>
      <c r="F356" s="302">
        <f>'Ind T6'!X143</f>
        <v>2.2316581151841759</v>
      </c>
      <c r="G356" s="299" t="str">
        <f>CONCATENATE("(",ROUND((F356/$H357)*100,1),")")</f>
        <v>(7.6)</v>
      </c>
      <c r="H356" s="302">
        <f t="shared" ref="H356" si="270">SUM(B356,D356,F356)</f>
        <v>13.694112536785426</v>
      </c>
      <c r="I356" s="299" t="str">
        <f>CONCATENATE("(",ROUND((H356/$H357)*100,1),")")</f>
        <v>(46.6)</v>
      </c>
      <c r="K356" s="302">
        <f t="shared" ref="K356:K357" si="271">B356-B346</f>
        <v>1.027719491555783</v>
      </c>
      <c r="L356" s="302">
        <f t="shared" ref="L356:L357" si="272">D356-D346</f>
        <v>0.45112536487149857</v>
      </c>
      <c r="M356" s="302">
        <f t="shared" ref="M356:M357" si="273">F356-F346</f>
        <v>0.4505870636955922</v>
      </c>
      <c r="N356" s="302">
        <f t="shared" ref="N356:N357" si="274">SUM(K356:M356)</f>
        <v>1.9294319201228738</v>
      </c>
    </row>
    <row r="357" spans="1:14" x14ac:dyDescent="0.2">
      <c r="A357" s="282" t="s">
        <v>363</v>
      </c>
      <c r="B357" s="302">
        <f>SUM(B355:B356)</f>
        <v>19.25448775234765</v>
      </c>
      <c r="C357" s="299" t="str">
        <f>CONCATENATE("(",ROUND((B357/$H357)*100,1),")")</f>
        <v>(65.6)</v>
      </c>
      <c r="D357" s="302">
        <f>SUM(D355:D356)</f>
        <v>5.4142938043852933</v>
      </c>
      <c r="E357" s="299" t="str">
        <f>CONCATENATE("(",ROUND((D357/$H357)*100,1),")")</f>
        <v>(18.4)</v>
      </c>
      <c r="F357" s="302">
        <f>SUM(F355:F356)</f>
        <v>4.7032184432670281</v>
      </c>
      <c r="G357" s="299" t="str">
        <f>CONCATENATE("(",ROUND((F357/$H357)*100,1),")")</f>
        <v>(16)</v>
      </c>
      <c r="H357" s="302">
        <f>SUM(H355:H356)</f>
        <v>29.371999999999971</v>
      </c>
      <c r="I357" s="299" t="str">
        <f>CONCATENATE("(",ROUND((H357/$H357)*100,1),")")</f>
        <v>(100)</v>
      </c>
      <c r="K357" s="302">
        <f t="shared" si="271"/>
        <v>1.7547013214076017</v>
      </c>
      <c r="L357" s="302">
        <f t="shared" si="272"/>
        <v>0.76528371530552164</v>
      </c>
      <c r="M357" s="302">
        <f t="shared" si="273"/>
        <v>0.76801496328685115</v>
      </c>
      <c r="N357" s="302">
        <f t="shared" si="274"/>
        <v>3.2879999999999745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8.452562736320445</v>
      </c>
      <c r="C366" s="299" t="str">
        <f>CONCATENATE("(",ROUND((B366/$H368)*100,1),")")</f>
        <v>(33)</v>
      </c>
      <c r="D366" s="302">
        <f>'Ind T6'!M153</f>
        <v>3.7058597112005711</v>
      </c>
      <c r="E366" s="299" t="str">
        <f>CONCATENATE("(",ROUND((D366/$H368)*100,1),")")</f>
        <v>(14.5)</v>
      </c>
      <c r="F366" s="302">
        <f>'Ind T6'!N153</f>
        <v>2.1047629689836498</v>
      </c>
      <c r="G366" s="299" t="str">
        <f>CONCATENATE("(",ROUND((F366/$H368)*100,1),")")</f>
        <v>(8.2)</v>
      </c>
      <c r="H366" s="302">
        <f>SUM(B366,D366,F366)</f>
        <v>14.263185416504665</v>
      </c>
      <c r="I366" s="299" t="str">
        <f>CONCATENATE("(",ROUND((H366/$H368)*100,1),")")</f>
        <v>(55.7)</v>
      </c>
      <c r="K366" s="302">
        <f>B371-B366</f>
        <v>0.54715418438227026</v>
      </c>
      <c r="L366" s="302">
        <f>D371-D366</f>
        <v>0.2317780731023209</v>
      </c>
      <c r="M366" s="302">
        <f>F371-F366</f>
        <v>0.10117841803782168</v>
      </c>
      <c r="N366" s="302">
        <f>SUM(K366:M366)</f>
        <v>0.88011067552241284</v>
      </c>
    </row>
    <row r="367" spans="1:14" x14ac:dyDescent="0.2">
      <c r="A367" s="282" t="s">
        <v>365</v>
      </c>
      <c r="B367" s="302">
        <f>'Ind T6'!L152</f>
        <v>4.6676414740074605</v>
      </c>
      <c r="C367" s="299" t="str">
        <f>CONCATENATE("(",ROUND((B367/$H368)*100,1),")")</f>
        <v>(18.2)</v>
      </c>
      <c r="D367" s="302">
        <f>'Ind T6'!M152</f>
        <v>4.7546626907168905</v>
      </c>
      <c r="E367" s="299" t="str">
        <f>CONCATENATE("(",ROUND((D367/$H368)*100,1),")")</f>
        <v>(18.6)</v>
      </c>
      <c r="F367" s="302">
        <f>'Ind T6'!N152</f>
        <v>1.907510418770989</v>
      </c>
      <c r="G367" s="299" t="str">
        <f>CONCATENATE("(",ROUND((F367/$H368)*100,1),")")</f>
        <v>(7.5)</v>
      </c>
      <c r="H367" s="302">
        <f t="shared" ref="H367" si="275">SUM(B367,D367,F367)</f>
        <v>11.329814583495342</v>
      </c>
      <c r="I367" s="299" t="str">
        <f>CONCATENATE("(",ROUND((H367/$H368)*100,1),")")</f>
        <v>(44.3)</v>
      </c>
      <c r="K367" s="302">
        <f t="shared" ref="K367:K368" si="276">B372-B367</f>
        <v>0.39146687958128279</v>
      </c>
      <c r="L367" s="302">
        <f t="shared" ref="L367:L368" si="277">D372-D367</f>
        <v>0.21275649780394978</v>
      </c>
      <c r="M367" s="302">
        <f t="shared" ref="M367:M368" si="278">F372-F367</f>
        <v>8.9665947092273379E-2</v>
      </c>
      <c r="N367" s="302">
        <f t="shared" ref="N367:N368" si="279">SUM(K367:M367)</f>
        <v>0.69388932447750595</v>
      </c>
    </row>
    <row r="368" spans="1:14" x14ac:dyDescent="0.2">
      <c r="A368" s="282" t="s">
        <v>363</v>
      </c>
      <c r="B368" s="302">
        <f>SUM(B366:B367)</f>
        <v>13.120204210327906</v>
      </c>
      <c r="C368" s="299" t="str">
        <f>CONCATENATE("(",ROUND((B368/$H368)*100,1),")")</f>
        <v>(51.3)</v>
      </c>
      <c r="D368" s="302">
        <f>SUM(D366:D367)</f>
        <v>8.4605224019174621</v>
      </c>
      <c r="E368" s="299" t="str">
        <f>CONCATENATE("(",ROUND((D368/$H368)*100,1),")")</f>
        <v>(33.1)</v>
      </c>
      <c r="F368" s="302">
        <f>SUM(F366:F367)</f>
        <v>4.0122733877546386</v>
      </c>
      <c r="G368" s="299" t="str">
        <f>CONCATENATE("(",ROUND((F368/$H368)*100,1),")")</f>
        <v>(15.7)</v>
      </c>
      <c r="H368" s="302">
        <f>SUM(H366:H367)</f>
        <v>25.593000000000007</v>
      </c>
      <c r="I368" s="299" t="str">
        <f>CONCATENATE("(",ROUND((H368/$H368)*100,1),")")</f>
        <v>(100)</v>
      </c>
      <c r="K368" s="302">
        <f t="shared" si="276"/>
        <v>0.93862106396355216</v>
      </c>
      <c r="L368" s="302">
        <f t="shared" si="277"/>
        <v>0.44453457090627069</v>
      </c>
      <c r="M368" s="302">
        <f t="shared" si="278"/>
        <v>0.19084436513009528</v>
      </c>
      <c r="N368" s="302">
        <f t="shared" si="279"/>
        <v>1.5739999999999181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8.9997169207027152</v>
      </c>
      <c r="C371" s="299" t="str">
        <f>CONCATENATE("(",ROUND((B371/$H373)*100,1),")")</f>
        <v>(33.1)</v>
      </c>
      <c r="D371" s="302">
        <f>'Ind T6'!R153</f>
        <v>3.937637784302892</v>
      </c>
      <c r="E371" s="299" t="str">
        <f>CONCATENATE("(",ROUND((D371/$H373)*100,1),")")</f>
        <v>(14.5)</v>
      </c>
      <c r="F371" s="302">
        <f>'Ind T6'!S153</f>
        <v>2.2059413870214715</v>
      </c>
      <c r="G371" s="299" t="str">
        <f>CONCATENATE("(",ROUND((F371/$H373)*100,1),")")</f>
        <v>(8.1)</v>
      </c>
      <c r="H371" s="302">
        <f>SUM(B371,D371,F371)</f>
        <v>15.143296092027079</v>
      </c>
      <c r="I371" s="299" t="str">
        <f>CONCATENATE("(",ROUND((H371/$H373)*100,1),")")</f>
        <v>(55.7)</v>
      </c>
      <c r="K371" s="302">
        <f>B376-B371</f>
        <v>0.85261111567941228</v>
      </c>
      <c r="L371" s="302">
        <f>D376-D371</f>
        <v>0.33361834985246874</v>
      </c>
      <c r="M371" s="302">
        <f>F376-F371</f>
        <v>0.21651358216913463</v>
      </c>
      <c r="N371" s="302">
        <f>SUM(K371:M371)</f>
        <v>1.4027430477010157</v>
      </c>
    </row>
    <row r="372" spans="1:14" x14ac:dyDescent="0.2">
      <c r="A372" s="282" t="s">
        <v>365</v>
      </c>
      <c r="B372" s="302">
        <f>'Ind T6'!Q152</f>
        <v>5.0591083535887433</v>
      </c>
      <c r="C372" s="299" t="str">
        <f>CONCATENATE("(",ROUND((B372/$H373)*100,1),")")</f>
        <v>(18.6)</v>
      </c>
      <c r="D372" s="302">
        <f>'Ind T6'!R152</f>
        <v>4.9674191885208403</v>
      </c>
      <c r="E372" s="299" t="str">
        <f>CONCATENATE("(",ROUND((D372/$H373)*100,1),")")</f>
        <v>(18.3)</v>
      </c>
      <c r="F372" s="302">
        <f>'Ind T6'!S152</f>
        <v>1.9971763658632624</v>
      </c>
      <c r="G372" s="299" t="str">
        <f>CONCATENATE("(",ROUND((F372/$H373)*100,1),")")</f>
        <v>(7.4)</v>
      </c>
      <c r="H372" s="302">
        <f t="shared" ref="H372" si="280">SUM(B372,D372,F372)</f>
        <v>12.023703907972846</v>
      </c>
      <c r="I372" s="299" t="str">
        <f>CONCATENATE("(",ROUND((H372/$H373)*100,1),")")</f>
        <v>(44.3)</v>
      </c>
      <c r="K372" s="302">
        <f t="shared" ref="K372:K373" si="281">B377-B372</f>
        <v>0.60274364652692825</v>
      </c>
      <c r="L372" s="302">
        <f t="shared" ref="L372:L373" si="282">D377-D372</f>
        <v>0.28477682547768879</v>
      </c>
      <c r="M372" s="302">
        <f t="shared" ref="M372:M373" si="283">F377-F372</f>
        <v>0.20873648029444336</v>
      </c>
      <c r="N372" s="302">
        <f t="shared" ref="N372:N373" si="284">SUM(K372:M372)</f>
        <v>1.0962569522990604</v>
      </c>
    </row>
    <row r="373" spans="1:14" x14ac:dyDescent="0.2">
      <c r="A373" s="282" t="s">
        <v>363</v>
      </c>
      <c r="B373" s="302">
        <f>SUM(B371:B372)</f>
        <v>14.058825274291458</v>
      </c>
      <c r="C373" s="299" t="str">
        <f>CONCATENATE("(",ROUND((B373/$H373)*100,1),")")</f>
        <v>(51.7)</v>
      </c>
      <c r="D373" s="302">
        <f>SUM(D371:D372)</f>
        <v>8.9050569728237328</v>
      </c>
      <c r="E373" s="299" t="str">
        <f>CONCATENATE("(",ROUND((D373/$H373)*100,1),")")</f>
        <v>(32.8)</v>
      </c>
      <c r="F373" s="302">
        <f>SUM(F371:F372)</f>
        <v>4.2031177528847339</v>
      </c>
      <c r="G373" s="299" t="str">
        <f>CONCATENATE("(",ROUND((F373/$H373)*100,1),")")</f>
        <v>(15.5)</v>
      </c>
      <c r="H373" s="302">
        <f>SUM(H371:H372)</f>
        <v>27.166999999999923</v>
      </c>
      <c r="I373" s="299" t="str">
        <f>CONCATENATE("(",ROUND((H373/$H373)*100,1),")")</f>
        <v>(100)</v>
      </c>
      <c r="K373" s="302">
        <f t="shared" si="281"/>
        <v>1.4553547622063405</v>
      </c>
      <c r="L373" s="302">
        <f t="shared" si="282"/>
        <v>0.61839517533015709</v>
      </c>
      <c r="M373" s="302">
        <f t="shared" si="283"/>
        <v>0.42525006246357844</v>
      </c>
      <c r="N373" s="302">
        <f t="shared" si="284"/>
        <v>2.499000000000076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9.8523280363821275</v>
      </c>
      <c r="C376" s="299" t="str">
        <f>CONCATENATE("(",ROUND((B376/$H378)*100,1),")")</f>
        <v>(33.2)</v>
      </c>
      <c r="D376" s="302">
        <f>'Ind T6'!W153</f>
        <v>4.2712561341553608</v>
      </c>
      <c r="E376" s="299" t="str">
        <f>CONCATENATE("(",ROUND((D376/$H378)*100,1),")")</f>
        <v>(14.4)</v>
      </c>
      <c r="F376" s="302">
        <f>'Ind T6'!X153</f>
        <v>2.4224549691906061</v>
      </c>
      <c r="G376" s="299" t="str">
        <f>CONCATENATE("(",ROUND((F376/$H378)*100,1),")")</f>
        <v>(8.2)</v>
      </c>
      <c r="H376" s="302">
        <f>SUM(B376,D376,F376)</f>
        <v>16.546039139728094</v>
      </c>
      <c r="I376" s="299" t="str">
        <f>CONCATENATE("(",ROUND((H376/$H378)*100,1),")")</f>
        <v>(55.8)</v>
      </c>
      <c r="K376" s="302">
        <f>B376-B366</f>
        <v>1.3997653000616825</v>
      </c>
      <c r="L376" s="302">
        <f>D376-D366</f>
        <v>0.56539642295478965</v>
      </c>
      <c r="M376" s="302">
        <f>F376-F366</f>
        <v>0.31769200020695632</v>
      </c>
      <c r="N376" s="302">
        <f>SUM(K376:M376)</f>
        <v>2.2828537232234285</v>
      </c>
    </row>
    <row r="377" spans="1:14" x14ac:dyDescent="0.2">
      <c r="A377" s="282" t="s">
        <v>365</v>
      </c>
      <c r="B377" s="302">
        <f>'Ind T6'!V152</f>
        <v>5.6618520001156716</v>
      </c>
      <c r="C377" s="299" t="str">
        <f>CONCATENATE("(",ROUND((B377/$H378)*100,1),")")</f>
        <v>(19.1)</v>
      </c>
      <c r="D377" s="302">
        <f>'Ind T6'!W152</f>
        <v>5.2521960139985291</v>
      </c>
      <c r="E377" s="299" t="str">
        <f>CONCATENATE("(",ROUND((D377/$H378)*100,1),")")</f>
        <v>(17.7)</v>
      </c>
      <c r="F377" s="302">
        <f>'Ind T6'!X152</f>
        <v>2.2059128461577058</v>
      </c>
      <c r="G377" s="299" t="str">
        <f>CONCATENATE("(",ROUND((F377/$H378)*100,1),")")</f>
        <v>(7.4)</v>
      </c>
      <c r="H377" s="302">
        <f t="shared" ref="H377" si="285">SUM(B377,D377,F377)</f>
        <v>13.119960860271906</v>
      </c>
      <c r="I377" s="299" t="str">
        <f>CONCATENATE("(",ROUND((H377/$H378)*100,1),")")</f>
        <v>(44.2)</v>
      </c>
      <c r="K377" s="302">
        <f t="shared" ref="K377:K378" si="286">B377-B367</f>
        <v>0.99421052610821103</v>
      </c>
      <c r="L377" s="302">
        <f t="shared" ref="L377:L378" si="287">D377-D367</f>
        <v>0.49753332328163857</v>
      </c>
      <c r="M377" s="302">
        <f t="shared" ref="M377:M378" si="288">F377-F367</f>
        <v>0.29840242738671674</v>
      </c>
      <c r="N377" s="302">
        <f t="shared" ref="N377:N378" si="289">SUM(K377:M377)</f>
        <v>1.7901462767765663</v>
      </c>
    </row>
    <row r="378" spans="1:14" x14ac:dyDescent="0.2">
      <c r="A378" s="282" t="s">
        <v>363</v>
      </c>
      <c r="B378" s="302">
        <f>SUM(B376:B377)</f>
        <v>15.514180036497798</v>
      </c>
      <c r="C378" s="299" t="str">
        <f>CONCATENATE("(",ROUND((B378/$H378)*100,1),")")</f>
        <v>(52.3)</v>
      </c>
      <c r="D378" s="302">
        <f>SUM(D376:D377)</f>
        <v>9.5234521481538899</v>
      </c>
      <c r="E378" s="299" t="str">
        <f>CONCATENATE("(",ROUND((D378/$H378)*100,1),")")</f>
        <v>(32.1)</v>
      </c>
      <c r="F378" s="302">
        <f>SUM(F376:F377)</f>
        <v>4.6283678153483123</v>
      </c>
      <c r="G378" s="299" t="str">
        <f>CONCATENATE("(",ROUND((F378/$H378)*100,1),")")</f>
        <v>(15.6)</v>
      </c>
      <c r="H378" s="302">
        <f>SUM(H376:H377)</f>
        <v>29.666</v>
      </c>
      <c r="I378" s="299" t="str">
        <f>CONCATENATE("(",ROUND((H378/$H378)*100,1),")")</f>
        <v>(100)</v>
      </c>
      <c r="K378" s="302">
        <f t="shared" si="286"/>
        <v>2.3939758261698927</v>
      </c>
      <c r="L378" s="302">
        <f t="shared" si="287"/>
        <v>1.0629297462364278</v>
      </c>
      <c r="M378" s="302">
        <f t="shared" si="288"/>
        <v>0.61609442759367372</v>
      </c>
      <c r="N378" s="302">
        <f t="shared" si="289"/>
        <v>4.0729999999999942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2.9846907243470078</v>
      </c>
      <c r="C387" s="299" t="str">
        <f>CONCATENATE("(",ROUND((B387/$H389)*100,1),")")</f>
        <v>(35.9)</v>
      </c>
      <c r="D387" s="302">
        <f>'Ind T6'!M162</f>
        <v>0.42984560894376156</v>
      </c>
      <c r="E387" s="299" t="str">
        <f>CONCATENATE("(",ROUND((D387/$H389)*100,1),")")</f>
        <v>(5.2)</v>
      </c>
      <c r="F387" s="302">
        <f>'Ind T6'!N162</f>
        <v>0.16140304834033592</v>
      </c>
      <c r="G387" s="299" t="str">
        <f>CONCATENATE("(",ROUND((F387/$H389)*100,1),")")</f>
        <v>(1.9)</v>
      </c>
      <c r="H387" s="302">
        <f>SUM(B387,D387,F387)</f>
        <v>3.5759393816311054</v>
      </c>
      <c r="I387" s="299" t="str">
        <f>CONCATENATE("(",ROUND((H387/$H389)*100,1),")")</f>
        <v>(43.1)</v>
      </c>
      <c r="K387" s="302">
        <f>B392-B387</f>
        <v>4.4955373136672527E-2</v>
      </c>
      <c r="L387" s="302">
        <f>D392-D387</f>
        <v>3.9447431347075512E-2</v>
      </c>
      <c r="M387" s="302">
        <f>F392-F387</f>
        <v>5.9618431833534102E-3</v>
      </c>
      <c r="N387" s="302">
        <f>SUM(K387:M387)</f>
        <v>9.036464766710145E-2</v>
      </c>
    </row>
    <row r="388" spans="1:14" x14ac:dyDescent="0.2">
      <c r="A388" s="282" t="s">
        <v>365</v>
      </c>
      <c r="B388" s="302">
        <f>'Ind T6'!L161</f>
        <v>2.4839073305116979</v>
      </c>
      <c r="C388" s="299" t="str">
        <f>CONCATENATE("(",ROUND((B388/$H389)*100,1),")")</f>
        <v>(29.9)</v>
      </c>
      <c r="D388" s="302">
        <f>'Ind T6'!M161</f>
        <v>1.9770969371557159</v>
      </c>
      <c r="E388" s="299" t="str">
        <f>CONCATENATE("(",ROUND((D388/$H389)*100,1),")")</f>
        <v>(23.8)</v>
      </c>
      <c r="F388" s="302">
        <f>'Ind T6'!N161</f>
        <v>0.26705635070149808</v>
      </c>
      <c r="G388" s="299" t="str">
        <f>CONCATENATE("(",ROUND((F388/$H389)*100,1),")")</f>
        <v>(3.2)</v>
      </c>
      <c r="H388" s="302">
        <f t="shared" ref="H388" si="290">SUM(B388,D388,F388)</f>
        <v>4.7280606183689118</v>
      </c>
      <c r="I388" s="299" t="str">
        <f>CONCATENATE("(",ROUND((H388/$H389)*100,1),")")</f>
        <v>(56.9)</v>
      </c>
      <c r="K388" s="302">
        <f t="shared" ref="K388:K389" si="291">B393-B388</f>
        <v>8.9342599056116523E-2</v>
      </c>
      <c r="L388" s="302">
        <f t="shared" ref="L388:L389" si="292">D393-D388</f>
        <v>7.5331352501658566E-2</v>
      </c>
      <c r="M388" s="302">
        <f t="shared" ref="M388:M389" si="293">F393-F388</f>
        <v>9.9614007750824518E-3</v>
      </c>
      <c r="N388" s="302">
        <f t="shared" ref="N388:N389" si="294">SUM(K388:M388)</f>
        <v>0.17463535233285754</v>
      </c>
    </row>
    <row r="389" spans="1:14" x14ac:dyDescent="0.2">
      <c r="A389" s="282" t="s">
        <v>363</v>
      </c>
      <c r="B389" s="302">
        <f>SUM(B387:B388)</f>
        <v>5.4685980548587061</v>
      </c>
      <c r="C389" s="299" t="str">
        <f>CONCATENATE("(",ROUND((B389/$H389)*100,1),")")</f>
        <v>(65.9)</v>
      </c>
      <c r="D389" s="302">
        <f>SUM(D387:D388)</f>
        <v>2.4069425460994776</v>
      </c>
      <c r="E389" s="299" t="str">
        <f>CONCATENATE("(",ROUND((D389/$H389)*100,1),")")</f>
        <v>(29)</v>
      </c>
      <c r="F389" s="302">
        <f>SUM(F387:F388)</f>
        <v>0.428459399041834</v>
      </c>
      <c r="G389" s="299" t="str">
        <f>CONCATENATE("(",ROUND((F389/$H389)*100,1),")")</f>
        <v>(5.2)</v>
      </c>
      <c r="H389" s="302">
        <f>SUM(H387:H388)</f>
        <v>8.3040000000000163</v>
      </c>
      <c r="I389" s="299" t="str">
        <f>CONCATENATE("(",ROUND((H389/$H389)*100,1),")")</f>
        <v>(100)</v>
      </c>
      <c r="K389" s="302">
        <f t="shared" si="291"/>
        <v>0.13429797219278861</v>
      </c>
      <c r="L389" s="302">
        <f t="shared" si="292"/>
        <v>0.11477878384873375</v>
      </c>
      <c r="M389" s="302">
        <f t="shared" si="293"/>
        <v>1.5923243958435862E-2</v>
      </c>
      <c r="N389" s="302">
        <f t="shared" si="294"/>
        <v>0.26499999999995821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3.0296460974836803</v>
      </c>
      <c r="C392" s="299" t="str">
        <f>CONCATENATE("(",ROUND((B392/$H394)*100,1),")")</f>
        <v>(35.4)</v>
      </c>
      <c r="D392" s="302">
        <f>'Ind T6'!R162</f>
        <v>0.46929304029083707</v>
      </c>
      <c r="E392" s="299" t="str">
        <f>CONCATENATE("(",ROUND((D392/$H394)*100,1),")")</f>
        <v>(5.5)</v>
      </c>
      <c r="F392" s="302">
        <f>'Ind T6'!S162</f>
        <v>0.16736489152368933</v>
      </c>
      <c r="G392" s="299" t="str">
        <f>CONCATENATE("(",ROUND((F392/$H394)*100,1),")")</f>
        <v>(2)</v>
      </c>
      <c r="H392" s="302">
        <f>SUM(B392,D392,F392)</f>
        <v>3.6663040292982063</v>
      </c>
      <c r="I392" s="299" t="str">
        <f>CONCATENATE("(",ROUND((H392/$H394)*100,1),")")</f>
        <v>(42.8)</v>
      </c>
      <c r="K392" s="302">
        <f>B397-B392</f>
        <v>-0.15344375278749522</v>
      </c>
      <c r="L392" s="302">
        <f>D397-D392</f>
        <v>4.3039528402946559E-2</v>
      </c>
      <c r="M392" s="302">
        <f>F397-F392</f>
        <v>4.2909143279257211E-5</v>
      </c>
      <c r="N392" s="302">
        <f>SUM(K392:M392)</f>
        <v>-0.11036131524126941</v>
      </c>
    </row>
    <row r="393" spans="1:14" x14ac:dyDescent="0.2">
      <c r="A393" s="282" t="s">
        <v>365</v>
      </c>
      <c r="B393" s="302">
        <f>'Ind T6'!Q161</f>
        <v>2.5732499295678144</v>
      </c>
      <c r="C393" s="299" t="str">
        <f>CONCATENATE("(",ROUND((B393/$H394)*100,1),")")</f>
        <v>(30)</v>
      </c>
      <c r="D393" s="302">
        <f>'Ind T6'!R161</f>
        <v>2.0524282896573744</v>
      </c>
      <c r="E393" s="299" t="str">
        <f>CONCATENATE("(",ROUND((D393/$H394)*100,1),")")</f>
        <v>(24)</v>
      </c>
      <c r="F393" s="302">
        <f>'Ind T6'!S161</f>
        <v>0.27701775147658053</v>
      </c>
      <c r="G393" s="299" t="str">
        <f>CONCATENATE("(",ROUND((F393/$H394)*100,1),")")</f>
        <v>(3.2)</v>
      </c>
      <c r="H393" s="302">
        <f t="shared" ref="H393" si="295">SUM(B393,D393,F393)</f>
        <v>4.9026959707017692</v>
      </c>
      <c r="I393" s="299" t="str">
        <f>CONCATENATE("(",ROUND((H393/$H394)*100,1),")")</f>
        <v>(57.2)</v>
      </c>
      <c r="K393" s="302">
        <f t="shared" ref="K393:K394" si="296">B398-B393</f>
        <v>-2.6664186110224808E-2</v>
      </c>
      <c r="L393" s="302">
        <f t="shared" ref="L393:L394" si="297">D398-D393</f>
        <v>-2.0370248266378344E-2</v>
      </c>
      <c r="M393" s="302">
        <f t="shared" ref="M393:M394" si="298">F398-F393</f>
        <v>-6.0425038209716009E-4</v>
      </c>
      <c r="N393" s="302">
        <f t="shared" ref="N393:N394" si="299">SUM(K393:M393)</f>
        <v>-4.7638684758700311E-2</v>
      </c>
    </row>
    <row r="394" spans="1:14" x14ac:dyDescent="0.2">
      <c r="A394" s="282" t="s">
        <v>363</v>
      </c>
      <c r="B394" s="302">
        <f>SUM(B392:B393)</f>
        <v>5.6028960270514947</v>
      </c>
      <c r="C394" s="299" t="str">
        <f>CONCATENATE("(",ROUND((B394/$H394)*100,1),")")</f>
        <v>(65.4)</v>
      </c>
      <c r="D394" s="302">
        <f>SUM(D392:D393)</f>
        <v>2.5217213299482113</v>
      </c>
      <c r="E394" s="299" t="str">
        <f>CONCATENATE("(",ROUND((D394/$H394)*100,1),")")</f>
        <v>(29.4)</v>
      </c>
      <c r="F394" s="302">
        <f>SUM(F392:F393)</f>
        <v>0.44438264300026986</v>
      </c>
      <c r="G394" s="299" t="str">
        <f>CONCATENATE("(",ROUND((F394/$H394)*100,1),")")</f>
        <v>(5.2)</v>
      </c>
      <c r="H394" s="302">
        <f>SUM(H392:H393)</f>
        <v>8.568999999999976</v>
      </c>
      <c r="I394" s="299" t="str">
        <f>CONCATENATE("(",ROUND((H394/$H394)*100,1),")")</f>
        <v>(100)</v>
      </c>
      <c r="K394" s="302">
        <f t="shared" si="296"/>
        <v>-0.18010793889772003</v>
      </c>
      <c r="L394" s="302">
        <f t="shared" si="297"/>
        <v>2.2669280136568659E-2</v>
      </c>
      <c r="M394" s="302">
        <f t="shared" si="298"/>
        <v>-5.6134123881790288E-4</v>
      </c>
      <c r="N394" s="302">
        <f t="shared" si="299"/>
        <v>-0.15799999999996928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2.8762023446961851</v>
      </c>
      <c r="C397" s="299" t="str">
        <f>CONCATENATE("(",ROUND((B397/$H399)*100,1),")")</f>
        <v>(34.2)</v>
      </c>
      <c r="D397" s="302">
        <f>'Ind T6'!W162</f>
        <v>0.51233256869378363</v>
      </c>
      <c r="E397" s="299" t="str">
        <f>CONCATENATE("(",ROUND((D397/$H399)*100,1),")")</f>
        <v>(6.1)</v>
      </c>
      <c r="F397" s="302">
        <f>'Ind T6'!X162</f>
        <v>0.16740780066696859</v>
      </c>
      <c r="G397" s="299" t="str">
        <f>CONCATENATE("(",ROUND((F397/$H399)*100,1),")")</f>
        <v>(2)</v>
      </c>
      <c r="H397" s="302">
        <f>SUM(B397,D397,F397)</f>
        <v>3.5559427140569375</v>
      </c>
      <c r="I397" s="299" t="str">
        <f>CONCATENATE("(",ROUND((H397/$H399)*100,1),")")</f>
        <v>(42.3)</v>
      </c>
      <c r="K397" s="302">
        <f>B397-B387</f>
        <v>-0.1084883796508227</v>
      </c>
      <c r="L397" s="302">
        <f>D397-D387</f>
        <v>8.2486959750022071E-2</v>
      </c>
      <c r="M397" s="302">
        <f>F397-F387</f>
        <v>6.0047523266326674E-3</v>
      </c>
      <c r="N397" s="302">
        <f>SUM(K397:M397)</f>
        <v>-1.9996667574167959E-2</v>
      </c>
    </row>
    <row r="398" spans="1:14" x14ac:dyDescent="0.2">
      <c r="A398" s="282" t="s">
        <v>365</v>
      </c>
      <c r="B398" s="302">
        <f>'Ind T6'!V161</f>
        <v>2.5465857434575896</v>
      </c>
      <c r="C398" s="299" t="str">
        <f>CONCATENATE("(",ROUND((B398/$H399)*100,1),")")</f>
        <v>(30.3)</v>
      </c>
      <c r="D398" s="302">
        <f>'Ind T6'!W161</f>
        <v>2.0320580413909961</v>
      </c>
      <c r="E398" s="299" t="str">
        <f>CONCATENATE("(",ROUND((D398/$H399)*100,1),")")</f>
        <v>(24.2)</v>
      </c>
      <c r="F398" s="302">
        <f>'Ind T6'!X161</f>
        <v>0.27641350109448337</v>
      </c>
      <c r="G398" s="299" t="str">
        <f>CONCATENATE("(",ROUND((F398/$H399)*100,1),")")</f>
        <v>(3.3)</v>
      </c>
      <c r="H398" s="302">
        <f t="shared" ref="H398" si="300">SUM(B398,D398,F398)</f>
        <v>4.8550572859430687</v>
      </c>
      <c r="I398" s="299" t="str">
        <f>CONCATENATE("(",ROUND((H398/$H399)*100,1),")")</f>
        <v>(57.7)</v>
      </c>
      <c r="K398" s="302">
        <f t="shared" ref="K398:K399" si="301">B398-B388</f>
        <v>6.2678412945891715E-2</v>
      </c>
      <c r="L398" s="302">
        <f t="shared" ref="L398:L399" si="302">D398-D388</f>
        <v>5.4961104235280223E-2</v>
      </c>
      <c r="M398" s="302">
        <f t="shared" ref="M398:M399" si="303">F398-F388</f>
        <v>9.3571503929852917E-3</v>
      </c>
      <c r="N398" s="302">
        <f t="shared" ref="N398:N399" si="304">SUM(K398:M398)</f>
        <v>0.12699666757415723</v>
      </c>
    </row>
    <row r="399" spans="1:14" x14ac:dyDescent="0.2">
      <c r="A399" s="282" t="s">
        <v>363</v>
      </c>
      <c r="B399" s="302">
        <f>SUM(B397:B398)</f>
        <v>5.4227880881537747</v>
      </c>
      <c r="C399" s="299" t="str">
        <f>CONCATENATE("(",ROUND((B399/$H399)*100,1),")")</f>
        <v>(64.5)</v>
      </c>
      <c r="D399" s="302">
        <f>SUM(D397:D398)</f>
        <v>2.54439061008478</v>
      </c>
      <c r="E399" s="299" t="str">
        <f>CONCATENATE("(",ROUND((D399/$H399)*100,1),")")</f>
        <v>(30.3)</v>
      </c>
      <c r="F399" s="302">
        <f>SUM(F397:F398)</f>
        <v>0.44382130176145196</v>
      </c>
      <c r="G399" s="299" t="str">
        <f>CONCATENATE("(",ROUND((F399/$H399)*100,1),")")</f>
        <v>(5.3)</v>
      </c>
      <c r="H399" s="302">
        <f>SUM(H397:H398)</f>
        <v>8.4110000000000067</v>
      </c>
      <c r="I399" s="299" t="str">
        <f>CONCATENATE("(",ROUND((H399/$H399)*100,1),")")</f>
        <v>(100)</v>
      </c>
      <c r="K399" s="302">
        <f t="shared" si="301"/>
        <v>-4.5809966704931426E-2</v>
      </c>
      <c r="L399" s="302">
        <f t="shared" si="302"/>
        <v>0.1374480639853024</v>
      </c>
      <c r="M399" s="302">
        <f t="shared" si="303"/>
        <v>1.5361902719617959E-2</v>
      </c>
      <c r="N399" s="302">
        <f t="shared" si="304"/>
        <v>0.10699999999998894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4.193893802474026</v>
      </c>
      <c r="C408" s="299" t="str">
        <f>CONCATENATE("(",ROUND((B408/$H410)*100,1),")")</f>
        <v>(16.6)</v>
      </c>
      <c r="D408" s="302">
        <f>'Ind T6'!M171</f>
        <v>2.1119769142763887</v>
      </c>
      <c r="E408" s="299" t="str">
        <f>CONCATENATE("(",ROUND((D408/$H410)*100,1),")")</f>
        <v>(8.3)</v>
      </c>
      <c r="F408" s="302">
        <f>'Ind T6'!N171</f>
        <v>1.3612975744864948</v>
      </c>
      <c r="G408" s="299" t="str">
        <f>CONCATENATE("(",ROUND((F408/$H410)*100,1),")")</f>
        <v>(5.4)</v>
      </c>
      <c r="H408" s="302">
        <f>SUM(B408,D408,F408)</f>
        <v>7.6671682912369086</v>
      </c>
      <c r="I408" s="299" t="str">
        <f>CONCATENATE("(",ROUND((H408/$H410)*100,1),")")</f>
        <v>(30.3)</v>
      </c>
      <c r="K408" s="302">
        <f>B413-B408</f>
        <v>-7.1805801680010717E-2</v>
      </c>
      <c r="L408" s="302">
        <f>D413-D408</f>
        <v>1.9567555343994236E-2</v>
      </c>
      <c r="M408" s="302">
        <f>F413-F408</f>
        <v>2.0686781211878724E-2</v>
      </c>
      <c r="N408" s="302">
        <f>SUM(K408:M408)</f>
        <v>-3.1551465124137756E-2</v>
      </c>
    </row>
    <row r="409" spans="1:14" x14ac:dyDescent="0.2">
      <c r="A409" s="282" t="s">
        <v>365</v>
      </c>
      <c r="B409" s="302">
        <f>'Ind T6'!L170</f>
        <v>6.5640365144774151</v>
      </c>
      <c r="C409" s="299" t="str">
        <f>CONCATENATE("(",ROUND((B409/$H410)*100,1),")")</f>
        <v>(25.9)</v>
      </c>
      <c r="D409" s="302">
        <f>'Ind T6'!M170</f>
        <v>9.0449468629289971</v>
      </c>
      <c r="E409" s="299" t="str">
        <f>CONCATENATE("(",ROUND((D409/$H410)*100,1),")")</f>
        <v>(35.7)</v>
      </c>
      <c r="F409" s="302">
        <f>'Ind T6'!N170</f>
        <v>2.0448483313566883</v>
      </c>
      <c r="G409" s="299" t="str">
        <f>CONCATENATE("(",ROUND((F409/$H410)*100,1),")")</f>
        <v>(8.1)</v>
      </c>
      <c r="H409" s="302">
        <f t="shared" ref="H409" si="305">SUM(B409,D409,F409)</f>
        <v>17.6538317087631</v>
      </c>
      <c r="I409" s="299" t="str">
        <f>CONCATENATE("(",ROUND((H409/$H410)*100,1),")")</f>
        <v>(69.7)</v>
      </c>
      <c r="K409" s="302">
        <f t="shared" ref="K409:K410" si="306">B414-B409</f>
        <v>0.11829135595075968</v>
      </c>
      <c r="L409" s="302">
        <f t="shared" ref="L409:L410" si="307">D414-D409</f>
        <v>-0.23107452264874162</v>
      </c>
      <c r="M409" s="302">
        <f t="shared" ref="M409:M410" si="308">F414-F409</f>
        <v>1.4334631822120247E-2</v>
      </c>
      <c r="N409" s="302">
        <f t="shared" ref="N409:N410" si="309">SUM(K409:M409)</f>
        <v>-9.8448534875861693E-2</v>
      </c>
    </row>
    <row r="410" spans="1:14" x14ac:dyDescent="0.2">
      <c r="A410" s="282" t="s">
        <v>363</v>
      </c>
      <c r="B410" s="302">
        <f>SUM(B408:B409)</f>
        <v>10.757930316951441</v>
      </c>
      <c r="C410" s="299" t="str">
        <f>CONCATENATE("(",ROUND((B410/$H410)*100,1),")")</f>
        <v>(42.5)</v>
      </c>
      <c r="D410" s="302">
        <f>SUM(D408:D409)</f>
        <v>11.156923777205385</v>
      </c>
      <c r="E410" s="299" t="str">
        <f>CONCATENATE("(",ROUND((D410/$H410)*100,1),")")</f>
        <v>(44.1)</v>
      </c>
      <c r="F410" s="302">
        <f>SUM(F408:F409)</f>
        <v>3.4061459058431831</v>
      </c>
      <c r="G410" s="299" t="str">
        <f>CONCATENATE("(",ROUND((F410/$H410)*100,1),")")</f>
        <v>(13.5)</v>
      </c>
      <c r="H410" s="302">
        <f>SUM(H408:H409)</f>
        <v>25.321000000000009</v>
      </c>
      <c r="I410" s="299" t="str">
        <f>CONCATENATE("(",ROUND((H410/$H410)*100,1),")")</f>
        <v>(100)</v>
      </c>
      <c r="K410" s="302">
        <f t="shared" si="306"/>
        <v>4.6485554270748963E-2</v>
      </c>
      <c r="L410" s="302">
        <f t="shared" si="307"/>
        <v>-0.2115069673047465</v>
      </c>
      <c r="M410" s="302">
        <f t="shared" si="308"/>
        <v>3.5021413033998972E-2</v>
      </c>
      <c r="N410" s="302">
        <f t="shared" si="309"/>
        <v>-0.12999999999999856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4.1220880007940153</v>
      </c>
      <c r="C413" s="299" t="str">
        <f>CONCATENATE("(",ROUND((B413/$H415)*100,1),")")</f>
        <v>(16.4)</v>
      </c>
      <c r="D413" s="302">
        <f>'Ind T6'!R171</f>
        <v>2.1315444696203829</v>
      </c>
      <c r="E413" s="299" t="str">
        <f>CONCATENATE("(",ROUND((D413/$H415)*100,1),")")</f>
        <v>(8.5)</v>
      </c>
      <c r="F413" s="302">
        <f>'Ind T6'!S171</f>
        <v>1.3819843556983735</v>
      </c>
      <c r="G413" s="299" t="str">
        <f>CONCATENATE("(",ROUND((F413/$H415)*100,1),")")</f>
        <v>(5.5)</v>
      </c>
      <c r="H413" s="302">
        <f>SUM(B413,D413,F413)</f>
        <v>7.6356168261127717</v>
      </c>
      <c r="I413" s="299" t="str">
        <f>CONCATENATE("(",ROUND((H413/$H415)*100,1),")")</f>
        <v>(30.3)</v>
      </c>
      <c r="K413" s="302">
        <f>B418-B413</f>
        <v>-1.4702152926250101E-2</v>
      </c>
      <c r="L413" s="302">
        <f>D418-D413</f>
        <v>9.459636656601722E-2</v>
      </c>
      <c r="M413" s="302">
        <f>F418-F413</f>
        <v>7.4133745859709999E-2</v>
      </c>
      <c r="N413" s="302">
        <f>SUM(K413:M413)</f>
        <v>0.15402795949947712</v>
      </c>
    </row>
    <row r="414" spans="1:14" x14ac:dyDescent="0.2">
      <c r="A414" s="282" t="s">
        <v>365</v>
      </c>
      <c r="B414" s="302">
        <f>'Ind T6'!Q170</f>
        <v>6.6823278704281748</v>
      </c>
      <c r="C414" s="299" t="str">
        <f>CONCATENATE("(",ROUND((B414/$H415)*100,1),")")</f>
        <v>(26.5)</v>
      </c>
      <c r="D414" s="302">
        <f>'Ind T6'!R170</f>
        <v>8.8138723402802555</v>
      </c>
      <c r="E414" s="299" t="str">
        <f>CONCATENATE("(",ROUND((D414/$H415)*100,1),")")</f>
        <v>(35)</v>
      </c>
      <c r="F414" s="302">
        <f>'Ind T6'!S170</f>
        <v>2.0591829631788086</v>
      </c>
      <c r="G414" s="299" t="str">
        <f>CONCATENATE("(",ROUND((F414/$H415)*100,1),")")</f>
        <v>(8.2)</v>
      </c>
      <c r="H414" s="302">
        <f t="shared" ref="H414" si="310">SUM(B414,D414,F414)</f>
        <v>17.55538317388724</v>
      </c>
      <c r="I414" s="299" t="str">
        <f>CONCATENATE("(",ROUND((H414/$H415)*100,1),")")</f>
        <v>(69.7)</v>
      </c>
      <c r="K414" s="302">
        <f t="shared" ref="K414:K415" si="311">B419-B414</f>
        <v>0.4656313021665559</v>
      </c>
      <c r="L414" s="302">
        <f t="shared" ref="L414:L415" si="312">D419-D414</f>
        <v>-0.19544479082072463</v>
      </c>
      <c r="M414" s="302">
        <f t="shared" ref="M414:M415" si="313">F419-F414</f>
        <v>4.8785529154691254E-2</v>
      </c>
      <c r="N414" s="302">
        <f t="shared" ref="N414:N415" si="314">SUM(K414:M414)</f>
        <v>0.31897204050052252</v>
      </c>
    </row>
    <row r="415" spans="1:14" x14ac:dyDescent="0.2">
      <c r="A415" s="282" t="s">
        <v>363</v>
      </c>
      <c r="B415" s="302">
        <f>SUM(B413:B414)</f>
        <v>10.80441587122219</v>
      </c>
      <c r="C415" s="299" t="str">
        <f>CONCATENATE("(",ROUND((B415/$H415)*100,1),")")</f>
        <v>(42.9)</v>
      </c>
      <c r="D415" s="302">
        <f>SUM(D413:D414)</f>
        <v>10.945416809900639</v>
      </c>
      <c r="E415" s="299" t="str">
        <f>CONCATENATE("(",ROUND((D415/$H415)*100,1),")")</f>
        <v>(43.4)</v>
      </c>
      <c r="F415" s="302">
        <f>SUM(F413:F414)</f>
        <v>3.4411673188771821</v>
      </c>
      <c r="G415" s="299" t="str">
        <f>CONCATENATE("(",ROUND((F415/$H415)*100,1),")")</f>
        <v>(13.7)</v>
      </c>
      <c r="H415" s="302">
        <f>SUM(H413:H414)</f>
        <v>25.19100000000001</v>
      </c>
      <c r="I415" s="299" t="str">
        <f>CONCATENATE("(",ROUND((H415/$H415)*100,1),")")</f>
        <v>(100)</v>
      </c>
      <c r="K415" s="302">
        <f t="shared" si="311"/>
        <v>0.4509291492403058</v>
      </c>
      <c r="L415" s="302">
        <f t="shared" si="312"/>
        <v>-0.10084842425470697</v>
      </c>
      <c r="M415" s="302">
        <f t="shared" si="313"/>
        <v>0.12291927501440147</v>
      </c>
      <c r="N415" s="302">
        <f t="shared" si="314"/>
        <v>0.47300000000000031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4.1073858478677652</v>
      </c>
      <c r="C418" s="299" t="str">
        <f>CONCATENATE("(",ROUND((B418/$H420)*100,1),")")</f>
        <v>(16)</v>
      </c>
      <c r="D418" s="302">
        <f>'Ind T6'!W171</f>
        <v>2.2261408361864001</v>
      </c>
      <c r="E418" s="299" t="str">
        <f>CONCATENATE("(",ROUND((D418/$H420)*100,1),")")</f>
        <v>(8.7)</v>
      </c>
      <c r="F418" s="302">
        <f>'Ind T6'!X171</f>
        <v>1.4561181015580835</v>
      </c>
      <c r="G418" s="299" t="str">
        <f>CONCATENATE("(",ROUND((F418/$H420)*100,1),")")</f>
        <v>(5.7)</v>
      </c>
      <c r="H418" s="302">
        <f>SUM(B418,D418,F418)</f>
        <v>7.789644785612249</v>
      </c>
      <c r="I418" s="299" t="str">
        <f>CONCATENATE("(",ROUND((H418/$H420)*100,1),")")</f>
        <v>(30.4)</v>
      </c>
      <c r="K418" s="302">
        <f>B418-B408</f>
        <v>-8.6507954606260817E-2</v>
      </c>
      <c r="L418" s="302">
        <f>D418-D408</f>
        <v>0.11416392191001146</v>
      </c>
      <c r="M418" s="302">
        <f>F418-F408</f>
        <v>9.4820527071588723E-2</v>
      </c>
      <c r="N418" s="302">
        <f>SUM(K418:M418)</f>
        <v>0.12247649437533936</v>
      </c>
    </row>
    <row r="419" spans="1:14" x14ac:dyDescent="0.2">
      <c r="A419" s="282" t="s">
        <v>365</v>
      </c>
      <c r="B419" s="302">
        <f>'Ind T6'!V170</f>
        <v>7.1479591725947307</v>
      </c>
      <c r="C419" s="299" t="str">
        <f>CONCATENATE("(",ROUND((B419/$H420)*100,1),")")</f>
        <v>(27.9)</v>
      </c>
      <c r="D419" s="302">
        <f>'Ind T6'!W170</f>
        <v>8.6184275494595308</v>
      </c>
      <c r="E419" s="299" t="str">
        <f>CONCATENATE("(",ROUND((D419/$H420)*100,1),")")</f>
        <v>(33.6)</v>
      </c>
      <c r="F419" s="302">
        <f>'Ind T6'!X170</f>
        <v>2.1079684923334998</v>
      </c>
      <c r="G419" s="299" t="str">
        <f>CONCATENATE("(",ROUND((F419/$H420)*100,1),")")</f>
        <v>(8.2)</v>
      </c>
      <c r="H419" s="302">
        <f t="shared" ref="H419" si="315">SUM(B419,D419,F419)</f>
        <v>17.874355214387762</v>
      </c>
      <c r="I419" s="299" t="str">
        <f>CONCATENATE("(",ROUND((H419/$H420)*100,1),")")</f>
        <v>(69.6)</v>
      </c>
      <c r="K419" s="302">
        <f t="shared" ref="K419:K420" si="316">B419-B409</f>
        <v>0.58392265811731559</v>
      </c>
      <c r="L419" s="302">
        <f t="shared" ref="L419:L420" si="317">D419-D409</f>
        <v>-0.42651931346946625</v>
      </c>
      <c r="M419" s="302">
        <f t="shared" ref="M419:M420" si="318">F419-F409</f>
        <v>6.3120160976811501E-2</v>
      </c>
      <c r="N419" s="302">
        <f t="shared" ref="N419:N420" si="319">SUM(K419:M419)</f>
        <v>0.22052350562466083</v>
      </c>
    </row>
    <row r="420" spans="1:14" x14ac:dyDescent="0.2">
      <c r="A420" s="282" t="s">
        <v>363</v>
      </c>
      <c r="B420" s="302">
        <f>SUM(B418:B419)</f>
        <v>11.255345020462496</v>
      </c>
      <c r="C420" s="299" t="str">
        <f>CONCATENATE("(",ROUND((B420/$H420)*100,1),")")</f>
        <v>(43.9)</v>
      </c>
      <c r="D420" s="302">
        <f>SUM(D418:D419)</f>
        <v>10.844568385645932</v>
      </c>
      <c r="E420" s="299" t="str">
        <f>CONCATENATE("(",ROUND((D420/$H420)*100,1),")")</f>
        <v>(42.3)</v>
      </c>
      <c r="F420" s="302">
        <f>SUM(F418:F419)</f>
        <v>3.5640865938915836</v>
      </c>
      <c r="G420" s="299" t="str">
        <f>CONCATENATE("(",ROUND((F420/$H420)*100,1),")")</f>
        <v>(13.9)</v>
      </c>
      <c r="H420" s="302">
        <f>SUM(H418:H419)</f>
        <v>25.664000000000012</v>
      </c>
      <c r="I420" s="299" t="str">
        <f>CONCATENATE("(",ROUND((H420/$H420)*100,1),")")</f>
        <v>(100)</v>
      </c>
      <c r="K420" s="302">
        <f t="shared" si="316"/>
        <v>0.49741470351105477</v>
      </c>
      <c r="L420" s="302">
        <f t="shared" si="317"/>
        <v>-0.31235539155945347</v>
      </c>
      <c r="M420" s="302">
        <f t="shared" si="318"/>
        <v>0.15794068804840045</v>
      </c>
      <c r="N420" s="302">
        <f t="shared" si="319"/>
        <v>0.34300000000000175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4.1143647352380972</v>
      </c>
      <c r="C429" s="299" t="str">
        <f>CONCATENATE("(",ROUND((B429/$H431)*100,1),")")</f>
        <v>(13.3)</v>
      </c>
      <c r="D429" s="302">
        <f>'Ind T6'!M180</f>
        <v>1.761441167951147</v>
      </c>
      <c r="E429" s="299" t="str">
        <f>CONCATENATE("(",ROUND((D429/$H431)*100,1),")")</f>
        <v>(5.7)</v>
      </c>
      <c r="F429" s="302">
        <f>'Ind T6'!N180</f>
        <v>0.55713586263697434</v>
      </c>
      <c r="G429" s="299" t="str">
        <f>CONCATENATE("(",ROUND((F429/$H431)*100,1),")")</f>
        <v>(1.8)</v>
      </c>
      <c r="H429" s="302">
        <f>SUM(B429,D429,F429)</f>
        <v>6.432941765826218</v>
      </c>
      <c r="I429" s="299" t="str">
        <f>CONCATENATE("(",ROUND((H429/$H431)*100,1),")")</f>
        <v>(20.8)</v>
      </c>
      <c r="K429" s="302">
        <f>B434-B429</f>
        <v>0.12743303987744792</v>
      </c>
      <c r="L429" s="302">
        <f>D434-D429</f>
        <v>7.7215832366577919E-2</v>
      </c>
      <c r="M429" s="302">
        <f>F434-F429</f>
        <v>-4.6164033925960579E-3</v>
      </c>
      <c r="N429" s="302">
        <f>SUM(K429:M429)</f>
        <v>0.20003246885142978</v>
      </c>
    </row>
    <row r="430" spans="1:14" x14ac:dyDescent="0.2">
      <c r="A430" s="282" t="s">
        <v>365</v>
      </c>
      <c r="B430" s="302">
        <f>'Ind T6'!L179</f>
        <v>11.524192079275887</v>
      </c>
      <c r="C430" s="299" t="str">
        <f>CONCATENATE("(",ROUND((B430/$H431)*100,1),")")</f>
        <v>(37.2)</v>
      </c>
      <c r="D430" s="302">
        <f>'Ind T6'!M179</f>
        <v>10.761667112021279</v>
      </c>
      <c r="E430" s="299" t="str">
        <f>CONCATENATE("(",ROUND((D430/$H431)*100,1),")")</f>
        <v>(34.8)</v>
      </c>
      <c r="F430" s="302">
        <f>'Ind T6'!N179</f>
        <v>2.2251990428765893</v>
      </c>
      <c r="G430" s="299" t="str">
        <f>CONCATENATE("(",ROUND((F430/$H431)*100,1),")")</f>
        <v>(7.2)</v>
      </c>
      <c r="H430" s="302">
        <f t="shared" ref="H430" si="320">SUM(B430,D430,F430)</f>
        <v>24.511058234173753</v>
      </c>
      <c r="I430" s="299" t="str">
        <f>CONCATENATE("(",ROUND((H430/$H431)*100,1),")")</f>
        <v>(79.2)</v>
      </c>
      <c r="K430" s="302">
        <f t="shared" ref="K430:K431" si="321">B435-B430</f>
        <v>0.63034001718536459</v>
      </c>
      <c r="L430" s="302">
        <f t="shared" ref="L430:L431" si="322">D435-D430</f>
        <v>-7.2526461341427151E-2</v>
      </c>
      <c r="M430" s="302">
        <f t="shared" ref="M430:M431" si="323">F435-F430</f>
        <v>0.17915397530470001</v>
      </c>
      <c r="N430" s="302">
        <f t="shared" ref="N430:N431" si="324">SUM(K430:M430)</f>
        <v>0.73696753114863744</v>
      </c>
    </row>
    <row r="431" spans="1:14" x14ac:dyDescent="0.2">
      <c r="A431" s="282" t="s">
        <v>363</v>
      </c>
      <c r="B431" s="302">
        <f>SUM(B429:B430)</f>
        <v>15.638556814513983</v>
      </c>
      <c r="C431" s="299" t="str">
        <f>CONCATENATE("(",ROUND((B431/$H431)*100,1),")")</f>
        <v>(50.5)</v>
      </c>
      <c r="D431" s="302">
        <f>SUM(D429:D430)</f>
        <v>12.523108279972426</v>
      </c>
      <c r="E431" s="299" t="str">
        <f>CONCATENATE("(",ROUND((D431/$H431)*100,1),")")</f>
        <v>(40.5)</v>
      </c>
      <c r="F431" s="302">
        <f>SUM(F429:F430)</f>
        <v>2.7823349055135638</v>
      </c>
      <c r="G431" s="299" t="str">
        <f>CONCATENATE("(",ROUND((F431/$H431)*100,1),")")</f>
        <v>(9)</v>
      </c>
      <c r="H431" s="302">
        <f>SUM(H429:H430)</f>
        <v>30.943999999999971</v>
      </c>
      <c r="I431" s="299" t="str">
        <f>CONCATENATE("(",ROUND((H431/$H431)*100,1),")")</f>
        <v>(100)</v>
      </c>
      <c r="K431" s="302">
        <f t="shared" si="321"/>
        <v>0.75777305706281339</v>
      </c>
      <c r="L431" s="302">
        <f t="shared" si="322"/>
        <v>4.6893710251509901E-3</v>
      </c>
      <c r="M431" s="302">
        <f t="shared" si="323"/>
        <v>0.17453757191210384</v>
      </c>
      <c r="N431" s="302">
        <f t="shared" si="324"/>
        <v>0.93700000000006822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4.2417977751155451</v>
      </c>
      <c r="C434" s="299" t="str">
        <f>CONCATENATE("(",ROUND((B434/$H436)*100,1),")")</f>
        <v>(13.3)</v>
      </c>
      <c r="D434" s="302">
        <f>'Ind T6'!R180</f>
        <v>1.8386570003177249</v>
      </c>
      <c r="E434" s="299" t="str">
        <f>CONCATENATE("(",ROUND((D434/$H436)*100,1),")")</f>
        <v>(5.8)</v>
      </c>
      <c r="F434" s="302">
        <f>'Ind T6'!S180</f>
        <v>0.55251945924437829</v>
      </c>
      <c r="G434" s="299" t="str">
        <f>CONCATENATE("(",ROUND((F434/$H436)*100,1),")")</f>
        <v>(1.7)</v>
      </c>
      <c r="H434" s="302">
        <f>SUM(B434,D434,F434)</f>
        <v>6.6329742346776488</v>
      </c>
      <c r="I434" s="299" t="str">
        <f>CONCATENATE("(",ROUND((H434/$H436)*100,1),")")</f>
        <v>(20.8)</v>
      </c>
      <c r="K434" s="302">
        <f>B439-B434</f>
        <v>6.5162653546311233E-2</v>
      </c>
      <c r="L434" s="302">
        <f>D439-D434</f>
        <v>7.1499245379623266E-2</v>
      </c>
      <c r="M434" s="302">
        <f>F439-F434</f>
        <v>-3.9741009291820339E-2</v>
      </c>
      <c r="N434" s="302">
        <f>SUM(K434:M434)</f>
        <v>9.692088963411416E-2</v>
      </c>
    </row>
    <row r="435" spans="1:14" x14ac:dyDescent="0.2">
      <c r="A435" s="282" t="s">
        <v>365</v>
      </c>
      <c r="B435" s="302">
        <f>'Ind T6'!Q179</f>
        <v>12.154532096461251</v>
      </c>
      <c r="C435" s="299" t="str">
        <f>CONCATENATE("(",ROUND((B435/$H436)*100,1),")")</f>
        <v>(38.1)</v>
      </c>
      <c r="D435" s="302">
        <f>'Ind T6'!R179</f>
        <v>10.689140650679851</v>
      </c>
      <c r="E435" s="299" t="str">
        <f>CONCATENATE("(",ROUND((D435/$H436)*100,1),")")</f>
        <v>(33.5)</v>
      </c>
      <c r="F435" s="302">
        <f>'Ind T6'!S179</f>
        <v>2.4043530181812893</v>
      </c>
      <c r="G435" s="299" t="str">
        <f>CONCATENATE("(",ROUND((F435/$H436)*100,1),")")</f>
        <v>(7.5)</v>
      </c>
      <c r="H435" s="302">
        <f t="shared" ref="H435" si="325">SUM(B435,D435,F435)</f>
        <v>25.248025765322392</v>
      </c>
      <c r="I435" s="299" t="str">
        <f>CONCATENATE("(",ROUND((H435/$H436)*100,1),")")</f>
        <v>(79.2)</v>
      </c>
      <c r="K435" s="302">
        <f t="shared" ref="K435:K436" si="326">B440-B435</f>
        <v>0.73422495772468288</v>
      </c>
      <c r="L435" s="302">
        <f t="shared" ref="L435:L436" si="327">D440-D435</f>
        <v>-0.67663273875038676</v>
      </c>
      <c r="M435" s="302">
        <f t="shared" ref="M435:M436" si="328">F440-F435</f>
        <v>0.20948689139153531</v>
      </c>
      <c r="N435" s="302">
        <f t="shared" ref="N435:N436" si="329">SUM(K435:M435)</f>
        <v>0.26707911036583143</v>
      </c>
    </row>
    <row r="436" spans="1:14" x14ac:dyDescent="0.2">
      <c r="A436" s="282" t="s">
        <v>363</v>
      </c>
      <c r="B436" s="302">
        <f>SUM(B434:B435)</f>
        <v>16.396329871576796</v>
      </c>
      <c r="C436" s="299" t="str">
        <f>CONCATENATE("(",ROUND((B436/$H436)*100,1),")")</f>
        <v>(51.4)</v>
      </c>
      <c r="D436" s="302">
        <f>SUM(D434:D435)</f>
        <v>12.527797650997577</v>
      </c>
      <c r="E436" s="299" t="str">
        <f>CONCATENATE("(",ROUND((D436/$H436)*100,1),")")</f>
        <v>(39.3)</v>
      </c>
      <c r="F436" s="302">
        <f>SUM(F434:F435)</f>
        <v>2.9568724774256676</v>
      </c>
      <c r="G436" s="299" t="str">
        <f>CONCATENATE("(",ROUND((F436/$H436)*100,1),")")</f>
        <v>(9.3)</v>
      </c>
      <c r="H436" s="302">
        <f>SUM(H434:H435)</f>
        <v>31.881000000000043</v>
      </c>
      <c r="I436" s="299" t="str">
        <f>CONCATENATE("(",ROUND((H436/$H436)*100,1),")")</f>
        <v>(100)</v>
      </c>
      <c r="K436" s="302">
        <f t="shared" si="326"/>
        <v>0.79938761127099411</v>
      </c>
      <c r="L436" s="302">
        <f t="shared" si="327"/>
        <v>-0.60513349337076505</v>
      </c>
      <c r="M436" s="302">
        <f t="shared" si="328"/>
        <v>0.16974588209971486</v>
      </c>
      <c r="N436" s="302">
        <f t="shared" si="329"/>
        <v>0.36399999999994392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4.3069604286618564</v>
      </c>
      <c r="C439" s="299" t="str">
        <f>CONCATENATE("(",ROUND((B439/$H441)*100,1),")")</f>
        <v>(13.4)</v>
      </c>
      <c r="D439" s="302">
        <f>'Ind T6'!W180</f>
        <v>1.9101562456973482</v>
      </c>
      <c r="E439" s="299" t="str">
        <f>CONCATENATE("(",ROUND((D439/$H441)*100,1),")")</f>
        <v>(5.9)</v>
      </c>
      <c r="F439" s="302">
        <f>'Ind T6'!X180</f>
        <v>0.51277844995255795</v>
      </c>
      <c r="G439" s="299" t="str">
        <f>CONCATENATE("(",ROUND((F439/$H441)*100,1),")")</f>
        <v>(1.6)</v>
      </c>
      <c r="H439" s="302">
        <f>SUM(B439,D439,F439)</f>
        <v>6.7298951243117626</v>
      </c>
      <c r="I439" s="299" t="str">
        <f>CONCATENATE("(",ROUND((H439/$H441)*100,1),")")</f>
        <v>(20.9)</v>
      </c>
      <c r="K439" s="302">
        <f>B439-B429</f>
        <v>0.19259569342375915</v>
      </c>
      <c r="L439" s="302">
        <f>D439-D429</f>
        <v>0.14871507774620119</v>
      </c>
      <c r="M439" s="302">
        <f>F439-F429</f>
        <v>-4.4357412684416397E-2</v>
      </c>
      <c r="N439" s="302">
        <f>SUM(K439:M439)</f>
        <v>0.29695335848554394</v>
      </c>
    </row>
    <row r="440" spans="1:14" x14ac:dyDescent="0.2">
      <c r="A440" s="282" t="s">
        <v>365</v>
      </c>
      <c r="B440" s="302">
        <f>'Ind T6'!V179</f>
        <v>12.888757054185934</v>
      </c>
      <c r="C440" s="299" t="str">
        <f>CONCATENATE("(",ROUND((B440/$H441)*100,1),")")</f>
        <v>(40)</v>
      </c>
      <c r="D440" s="302">
        <f>'Ind T6'!W179</f>
        <v>10.012507911929465</v>
      </c>
      <c r="E440" s="299" t="str">
        <f>CONCATENATE("(",ROUND((D440/$H441)*100,1),")")</f>
        <v>(31.1)</v>
      </c>
      <c r="F440" s="302">
        <f>'Ind T6'!X179</f>
        <v>2.6138399095728246</v>
      </c>
      <c r="G440" s="299" t="str">
        <f>CONCATENATE("(",ROUND((F440/$H441)*100,1),")")</f>
        <v>(8.1)</v>
      </c>
      <c r="H440" s="302">
        <f t="shared" ref="H440" si="330">SUM(B440,D440,F440)</f>
        <v>25.515104875688223</v>
      </c>
      <c r="I440" s="299" t="str">
        <f>CONCATENATE("(",ROUND((H440/$H441)*100,1),")")</f>
        <v>(79.1)</v>
      </c>
      <c r="K440" s="302">
        <f t="shared" ref="K440:K441" si="331">B440-B430</f>
        <v>1.3645649749100475</v>
      </c>
      <c r="L440" s="302">
        <f t="shared" ref="L440:L441" si="332">D440-D430</f>
        <v>-0.74915920009181391</v>
      </c>
      <c r="M440" s="302">
        <f t="shared" ref="M440:M441" si="333">F440-F430</f>
        <v>0.38864086669623532</v>
      </c>
      <c r="N440" s="302">
        <f t="shared" ref="N440:N441" si="334">SUM(K440:M440)</f>
        <v>1.0040466415144689</v>
      </c>
    </row>
    <row r="441" spans="1:14" x14ac:dyDescent="0.2">
      <c r="A441" s="282" t="s">
        <v>363</v>
      </c>
      <c r="B441" s="302">
        <f>SUM(B439:B440)</f>
        <v>17.19571748284779</v>
      </c>
      <c r="C441" s="299" t="str">
        <f>CONCATENATE("(",ROUND((B441/$H441)*100,1),")")</f>
        <v>(53.3)</v>
      </c>
      <c r="D441" s="302">
        <f>SUM(D439:D440)</f>
        <v>11.922664157626812</v>
      </c>
      <c r="E441" s="299" t="str">
        <f>CONCATENATE("(",ROUND((D441/$H441)*100,1),")")</f>
        <v>(37)</v>
      </c>
      <c r="F441" s="302">
        <f>SUM(F439:F440)</f>
        <v>3.1266183595253825</v>
      </c>
      <c r="G441" s="299" t="str">
        <f>CONCATENATE("(",ROUND((F441/$H441)*100,1),")")</f>
        <v>(9.7)</v>
      </c>
      <c r="H441" s="302">
        <f>SUM(H439:H440)</f>
        <v>32.244999999999983</v>
      </c>
      <c r="I441" s="299" t="str">
        <f>CONCATENATE("(",ROUND((H441/$H441)*100,1),")")</f>
        <v>(100)</v>
      </c>
      <c r="K441" s="302">
        <f t="shared" si="331"/>
        <v>1.5571606683338075</v>
      </c>
      <c r="L441" s="302">
        <f t="shared" si="332"/>
        <v>-0.60044412234561406</v>
      </c>
      <c r="M441" s="302">
        <f t="shared" si="333"/>
        <v>0.3442834540118187</v>
      </c>
      <c r="N441" s="302">
        <f t="shared" si="334"/>
        <v>1.3010000000000121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1.2961227856090589</v>
      </c>
      <c r="C450" s="299" t="str">
        <f>CONCATENATE("(",ROUND((B450/$H452)*100,1),")")</f>
        <v>(18.3)</v>
      </c>
      <c r="D450" s="302">
        <f>'Ind T6'!M189</f>
        <v>1.0383758251184163</v>
      </c>
      <c r="E450" s="299" t="str">
        <f>CONCATENATE("(",ROUND((D450/$H452)*100,1),")")</f>
        <v>(14.7)</v>
      </c>
      <c r="F450" s="302">
        <f>'Ind T6'!N189</f>
        <v>0.96236284385978055</v>
      </c>
      <c r="G450" s="299" t="str">
        <f>CONCATENATE("(",ROUND((F450/$H452)*100,1),")")</f>
        <v>(13.6)</v>
      </c>
      <c r="H450" s="302">
        <f>SUM(B450,D450,F450)</f>
        <v>3.2968614545872557</v>
      </c>
      <c r="I450" s="299" t="str">
        <f>CONCATENATE("(",ROUND((H450/$H452)*100,1),")")</f>
        <v>(46.6)</v>
      </c>
      <c r="K450" s="302">
        <f>B455-B450</f>
        <v>8.83471776826521E-2</v>
      </c>
      <c r="L450" s="302">
        <f>D455-D450</f>
        <v>9.9205304059081456E-2</v>
      </c>
      <c r="M450" s="302">
        <f>F455-F450</f>
        <v>5.2562406741003653E-2</v>
      </c>
      <c r="N450" s="302">
        <f>SUM(K450:M450)</f>
        <v>0.24011488848273721</v>
      </c>
    </row>
    <row r="451" spans="1:14" x14ac:dyDescent="0.2">
      <c r="A451" s="282" t="s">
        <v>365</v>
      </c>
      <c r="B451" s="302">
        <f>'Ind T6'!L188</f>
        <v>0.95996955351070767</v>
      </c>
      <c r="C451" s="299" t="str">
        <f>CONCATENATE("(",ROUND((B451/$H452)*100,1),")")</f>
        <v>(13.6)</v>
      </c>
      <c r="D451" s="302">
        <f>'Ind T6'!M188</f>
        <v>1.6164074624205211</v>
      </c>
      <c r="E451" s="299" t="str">
        <f>CONCATENATE("(",ROUND((D451/$H452)*100,1),")")</f>
        <v>(22.8)</v>
      </c>
      <c r="F451" s="302">
        <f>'Ind T6'!N188</f>
        <v>1.2047615294815088</v>
      </c>
      <c r="G451" s="299" t="str">
        <f>CONCATENATE("(",ROUND((F451/$H452)*100,1),")")</f>
        <v>(17)</v>
      </c>
      <c r="H451" s="302">
        <f t="shared" ref="H451" si="335">SUM(B451,D451,F451)</f>
        <v>3.7811385454127375</v>
      </c>
      <c r="I451" s="299" t="str">
        <f>CONCATENATE("(",ROUND((H451/$H452)*100,1),")")</f>
        <v>(53.4)</v>
      </c>
      <c r="K451" s="302">
        <f t="shared" ref="K451:K452" si="336">B456-B451</f>
        <v>1.903904403528911E-2</v>
      </c>
      <c r="L451" s="302">
        <f t="shared" ref="L451:L452" si="337">D456-D451</f>
        <v>0.10316589064279769</v>
      </c>
      <c r="M451" s="302">
        <f t="shared" ref="M451:M452" si="338">F456-F451</f>
        <v>-8.3198231608221374E-3</v>
      </c>
      <c r="N451" s="302">
        <f t="shared" ref="N451:N452" si="339">SUM(K451:M451)</f>
        <v>0.11388511151726466</v>
      </c>
    </row>
    <row r="452" spans="1:14" x14ac:dyDescent="0.2">
      <c r="A452" s="282" t="s">
        <v>363</v>
      </c>
      <c r="B452" s="302">
        <f>SUM(B450:B451)</f>
        <v>2.2560923391197667</v>
      </c>
      <c r="C452" s="299" t="str">
        <f>CONCATENATE("(",ROUND((B452/$H452)*100,1),")")</f>
        <v>(31.9)</v>
      </c>
      <c r="D452" s="302">
        <f>SUM(D450:D451)</f>
        <v>2.6547832875389377</v>
      </c>
      <c r="E452" s="299" t="str">
        <f>CONCATENATE("(",ROUND((D452/$H452)*100,1),")")</f>
        <v>(37.5)</v>
      </c>
      <c r="F452" s="302">
        <f>SUM(F450:F451)</f>
        <v>2.1671243733412893</v>
      </c>
      <c r="G452" s="299" t="str">
        <f>CONCATENATE("(",ROUND((F452/$H452)*100,1),")")</f>
        <v>(30.6)</v>
      </c>
      <c r="H452" s="302">
        <f>SUM(H450:H451)</f>
        <v>7.0779999999999932</v>
      </c>
      <c r="I452" s="299" t="str">
        <f>CONCATENATE("(",ROUND((H452/$H452)*100,1),")")</f>
        <v>(100)</v>
      </c>
      <c r="K452" s="302">
        <f t="shared" si="336"/>
        <v>0.10738622171794088</v>
      </c>
      <c r="L452" s="302">
        <f t="shared" si="337"/>
        <v>0.20237119470187892</v>
      </c>
      <c r="M452" s="302">
        <f t="shared" si="338"/>
        <v>4.4242583580181627E-2</v>
      </c>
      <c r="N452" s="302">
        <f t="shared" si="339"/>
        <v>0.35400000000000142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1.384469963291711</v>
      </c>
      <c r="C455" s="299" t="str">
        <f>CONCATENATE("(",ROUND((B455/$H457)*100,1),")")</f>
        <v>(18.6)</v>
      </c>
      <c r="D455" s="302">
        <f>'Ind T6'!R189</f>
        <v>1.1375811291774978</v>
      </c>
      <c r="E455" s="299" t="str">
        <f>CONCATENATE("(",ROUND((D455/$H457)*100,1),")")</f>
        <v>(15.3)</v>
      </c>
      <c r="F455" s="302">
        <f>'Ind T6'!S189</f>
        <v>1.0149252506007842</v>
      </c>
      <c r="G455" s="299" t="str">
        <f>CONCATENATE("(",ROUND((F455/$H457)*100,1),")")</f>
        <v>(13.7)</v>
      </c>
      <c r="H455" s="302">
        <f>SUM(B455,D455,F455)</f>
        <v>3.536976343069993</v>
      </c>
      <c r="I455" s="299" t="str">
        <f>CONCATENATE("(",ROUND((H455/$H457)*100,1),")")</f>
        <v>(47.6)</v>
      </c>
      <c r="K455" s="302">
        <f>B460-B455</f>
        <v>8.957802453629693E-2</v>
      </c>
      <c r="L455" s="302">
        <f>D460-D455</f>
        <v>0.11630653332503749</v>
      </c>
      <c r="M455" s="302">
        <f>F460-F455</f>
        <v>0.11195255977358909</v>
      </c>
      <c r="N455" s="302">
        <f>SUM(K455:M455)</f>
        <v>0.3178371176349235</v>
      </c>
    </row>
    <row r="456" spans="1:14" x14ac:dyDescent="0.2">
      <c r="A456" s="282" t="s">
        <v>365</v>
      </c>
      <c r="B456" s="302">
        <f>'Ind T6'!Q188</f>
        <v>0.97900859754599678</v>
      </c>
      <c r="C456" s="299" t="str">
        <f>CONCATENATE("(",ROUND((B456/$H457)*100,1),")")</f>
        <v>(13.2)</v>
      </c>
      <c r="D456" s="302">
        <f>'Ind T6'!R188</f>
        <v>1.7195733530633188</v>
      </c>
      <c r="E456" s="299" t="str">
        <f>CONCATENATE("(",ROUND((D456/$H457)*100,1),")")</f>
        <v>(23.1)</v>
      </c>
      <c r="F456" s="302">
        <f>'Ind T6'!S188</f>
        <v>1.1964417063206867</v>
      </c>
      <c r="G456" s="299" t="str">
        <f>CONCATENATE("(",ROUND((F456/$H457)*100,1),")")</f>
        <v>(16.1)</v>
      </c>
      <c r="H456" s="302">
        <f t="shared" ref="H456" si="340">SUM(B456,D456,F456)</f>
        <v>3.8950236569300021</v>
      </c>
      <c r="I456" s="299" t="str">
        <f>CONCATENATE("(",ROUND((H456/$H457)*100,1),")")</f>
        <v>(52.4)</v>
      </c>
      <c r="K456" s="302">
        <f t="shared" ref="K456:K457" si="341">B461-B456</f>
        <v>-7.7946966208367607E-3</v>
      </c>
      <c r="L456" s="302">
        <f t="shared" ref="L456:L457" si="342">D461-D456</f>
        <v>8.488863355666898E-2</v>
      </c>
      <c r="M456" s="302">
        <f t="shared" ref="M456:M457" si="343">F461-F456</f>
        <v>7.8068945429252246E-2</v>
      </c>
      <c r="N456" s="302">
        <f t="shared" ref="N456:N457" si="344">SUM(K456:M456)</f>
        <v>0.15516288236508446</v>
      </c>
    </row>
    <row r="457" spans="1:14" x14ac:dyDescent="0.2">
      <c r="A457" s="282" t="s">
        <v>363</v>
      </c>
      <c r="B457" s="302">
        <f>SUM(B455:B456)</f>
        <v>2.3634785608377076</v>
      </c>
      <c r="C457" s="299" t="str">
        <f>CONCATENATE("(",ROUND((B457/$H457)*100,1),")")</f>
        <v>(31.8)</v>
      </c>
      <c r="D457" s="302">
        <f>SUM(D455:D456)</f>
        <v>2.8571544822408166</v>
      </c>
      <c r="E457" s="299" t="str">
        <f>CONCATENATE("(",ROUND((D457/$H457)*100,1),")")</f>
        <v>(38.4)</v>
      </c>
      <c r="F457" s="302">
        <f>SUM(F455:F456)</f>
        <v>2.2113669569214709</v>
      </c>
      <c r="G457" s="299" t="str">
        <f>CONCATENATE("(",ROUND((F457/$H457)*100,1),")")</f>
        <v>(29.8)</v>
      </c>
      <c r="H457" s="302">
        <f>SUM(H455:H456)</f>
        <v>7.4319999999999951</v>
      </c>
      <c r="I457" s="299" t="str">
        <f>CONCATENATE("(",ROUND((H457/$H457)*100,1),")")</f>
        <v>(100)</v>
      </c>
      <c r="K457" s="302">
        <f t="shared" si="341"/>
        <v>8.178332791546028E-2</v>
      </c>
      <c r="L457" s="302">
        <f t="shared" si="342"/>
        <v>0.20119516688170647</v>
      </c>
      <c r="M457" s="302">
        <f t="shared" si="343"/>
        <v>0.19002150520284111</v>
      </c>
      <c r="N457" s="302">
        <f t="shared" si="344"/>
        <v>0.47300000000000786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1.4740479878280079</v>
      </c>
      <c r="C460" s="299" t="str">
        <f>CONCATENATE("(",ROUND((B460/$H462)*100,1),")")</f>
        <v>(18.6)</v>
      </c>
      <c r="D460" s="302">
        <f>'Ind T6'!W189</f>
        <v>1.2538876625025352</v>
      </c>
      <c r="E460" s="299" t="str">
        <f>CONCATENATE("(",ROUND((D460/$H462)*100,1),")")</f>
        <v>(15.9)</v>
      </c>
      <c r="F460" s="302">
        <f>'Ind T6'!X189</f>
        <v>1.1268778103743733</v>
      </c>
      <c r="G460" s="299" t="str">
        <f>CONCATENATE("(",ROUND((F460/$H462)*100,1),")")</f>
        <v>(14.3)</v>
      </c>
      <c r="H460" s="302">
        <f>SUM(B460,D460,F460)</f>
        <v>3.8548134607049165</v>
      </c>
      <c r="I460" s="299" t="str">
        <f>CONCATENATE("(",ROUND((H460/$H462)*100,1),")")</f>
        <v>(48.8)</v>
      </c>
      <c r="K460" s="302">
        <f>B460-B450</f>
        <v>0.17792520221894903</v>
      </c>
      <c r="L460" s="302">
        <f>D460-D450</f>
        <v>0.21551183738411894</v>
      </c>
      <c r="M460" s="302">
        <f>F460-F450</f>
        <v>0.16451496651459274</v>
      </c>
      <c r="N460" s="302">
        <f>SUM(K460:M460)</f>
        <v>0.55795200611766071</v>
      </c>
    </row>
    <row r="461" spans="1:14" x14ac:dyDescent="0.2">
      <c r="A461" s="282" t="s">
        <v>365</v>
      </c>
      <c r="B461" s="302">
        <f>'Ind T6'!V188</f>
        <v>0.97121390092516002</v>
      </c>
      <c r="C461" s="299" t="str">
        <f>CONCATENATE("(",ROUND((B461/$H462)*100,1),")")</f>
        <v>(12.3)</v>
      </c>
      <c r="D461" s="302">
        <f>'Ind T6'!W188</f>
        <v>1.8044619866199878</v>
      </c>
      <c r="E461" s="299" t="str">
        <f>CONCATENATE("(",ROUND((D461/$H462)*100,1),")")</f>
        <v>(22.8)</v>
      </c>
      <c r="F461" s="302">
        <f>'Ind T6'!X188</f>
        <v>1.2745106517499389</v>
      </c>
      <c r="G461" s="299" t="str">
        <f>CONCATENATE("(",ROUND((F461/$H462)*100,1),")")</f>
        <v>(16.1)</v>
      </c>
      <c r="H461" s="302">
        <f t="shared" ref="H461" si="345">SUM(B461,D461,F461)</f>
        <v>4.0501865392950869</v>
      </c>
      <c r="I461" s="299" t="str">
        <f>CONCATENATE("(",ROUND((H461/$H462)*100,1),")")</f>
        <v>(51.2)</v>
      </c>
      <c r="K461" s="302">
        <f t="shared" ref="K461:K462" si="346">B461-B451</f>
        <v>1.1244347414452349E-2</v>
      </c>
      <c r="L461" s="302">
        <f t="shared" ref="L461:L462" si="347">D461-D451</f>
        <v>0.18805452419946667</v>
      </c>
      <c r="M461" s="302">
        <f t="shared" ref="M461:M462" si="348">F461-F451</f>
        <v>6.9749122268430108E-2</v>
      </c>
      <c r="N461" s="302">
        <f t="shared" ref="N461:N462" si="349">SUM(K461:M461)</f>
        <v>0.26904799388234912</v>
      </c>
    </row>
    <row r="462" spans="1:14" x14ac:dyDescent="0.2">
      <c r="A462" s="282" t="s">
        <v>363</v>
      </c>
      <c r="B462" s="302">
        <f>SUM(B460:B461)</f>
        <v>2.4452618887531679</v>
      </c>
      <c r="C462" s="299" t="str">
        <f>CONCATENATE("(",ROUND((B462/$H462)*100,1),")")</f>
        <v>(30.9)</v>
      </c>
      <c r="D462" s="302">
        <f>SUM(D460:D461)</f>
        <v>3.0583496491225231</v>
      </c>
      <c r="E462" s="299" t="str">
        <f>CONCATENATE("(",ROUND((D462/$H462)*100,1),")")</f>
        <v>(38.7)</v>
      </c>
      <c r="F462" s="302">
        <f>SUM(F460:F461)</f>
        <v>2.401388462124312</v>
      </c>
      <c r="G462" s="299" t="str">
        <f>CONCATENATE("(",ROUND((F462/$H462)*100,1),")")</f>
        <v>(30.4)</v>
      </c>
      <c r="H462" s="302">
        <f>SUM(H460:H461)</f>
        <v>7.9050000000000029</v>
      </c>
      <c r="I462" s="299" t="str">
        <f>CONCATENATE("(",ROUND((H462/$H462)*100,1),")")</f>
        <v>(100)</v>
      </c>
      <c r="K462" s="302">
        <f t="shared" si="346"/>
        <v>0.18916954963340116</v>
      </c>
      <c r="L462" s="302">
        <f t="shared" si="347"/>
        <v>0.40356636158358539</v>
      </c>
      <c r="M462" s="302">
        <f t="shared" si="348"/>
        <v>0.23426408878302274</v>
      </c>
      <c r="N462" s="302">
        <f t="shared" si="349"/>
        <v>0.82700000000000928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1.5182587209457672</v>
      </c>
      <c r="C471" s="299" t="str">
        <f>CONCATENATE("(",ROUND((B471/$H473)*100,1),")")</f>
        <v>(16.7)</v>
      </c>
      <c r="D471" s="302">
        <f>'Ind T6'!M198</f>
        <v>0.44968536055609926</v>
      </c>
      <c r="E471" s="299" t="str">
        <f>CONCATENATE("(",ROUND((D471/$H473)*100,1),")")</f>
        <v>(5)</v>
      </c>
      <c r="F471" s="302">
        <f>'Ind T6'!N198</f>
        <v>0.71712513136001388</v>
      </c>
      <c r="G471" s="299" t="str">
        <f>CONCATENATE("(",ROUND((F471/$H473)*100,1),")")</f>
        <v>(7.9)</v>
      </c>
      <c r="H471" s="302">
        <f>SUM(B471,D471,F471)</f>
        <v>2.6850692128618805</v>
      </c>
      <c r="I471" s="299" t="str">
        <f>CONCATENATE("(",ROUND((H471/$H473)*100,1),")")</f>
        <v>(29.6)</v>
      </c>
      <c r="K471" s="302">
        <f>B476-B471</f>
        <v>-1.3243892468468355E-2</v>
      </c>
      <c r="L471" s="302">
        <f>D476-D471</f>
        <v>-1.9612763409499023E-2</v>
      </c>
      <c r="M471" s="302">
        <f>F476-F471</f>
        <v>-7.1763614362120309E-3</v>
      </c>
      <c r="N471" s="302">
        <f>SUM(K471:M471)</f>
        <v>-4.0033017314179409E-2</v>
      </c>
    </row>
    <row r="472" spans="1:14" x14ac:dyDescent="0.2">
      <c r="A472" s="282" t="s">
        <v>365</v>
      </c>
      <c r="B472" s="302">
        <f>'Ind T6'!L197</f>
        <v>1.7833270461952617</v>
      </c>
      <c r="C472" s="299" t="str">
        <f>CONCATENATE("(",ROUND((B472/$H473)*100,1),")")</f>
        <v>(19.6)</v>
      </c>
      <c r="D472" s="302">
        <f>'Ind T6'!M197</f>
        <v>2.2793148809608805</v>
      </c>
      <c r="E472" s="299" t="str">
        <f>CONCATENATE("(",ROUND((D472/$H473)*100,1),")")</f>
        <v>(25.1)</v>
      </c>
      <c r="F472" s="302">
        <f>'Ind T6'!N197</f>
        <v>2.3362888599819791</v>
      </c>
      <c r="G472" s="299" t="str">
        <f>CONCATENATE("(",ROUND((F472/$H473)*100,1),")")</f>
        <v>(25.7)</v>
      </c>
      <c r="H472" s="302">
        <f t="shared" ref="H472" si="350">SUM(B472,D472,F472)</f>
        <v>6.3989307871381218</v>
      </c>
      <c r="I472" s="299" t="str">
        <f>CONCATENATE("(",ROUND((H472/$H473)*100,1),")")</f>
        <v>(70.4)</v>
      </c>
      <c r="K472" s="302">
        <f t="shared" ref="K472:K473" si="351">B477-B472</f>
        <v>-0.12524465494563053</v>
      </c>
      <c r="L472" s="302">
        <f t="shared" ref="L472:L473" si="352">D477-D472</f>
        <v>-0.122790910825894</v>
      </c>
      <c r="M472" s="302">
        <f t="shared" ref="M472:M473" si="353">F477-F472</f>
        <v>-8.693141691430073E-2</v>
      </c>
      <c r="N472" s="302">
        <f t="shared" ref="N472:N473" si="354">SUM(K472:M472)</f>
        <v>-0.33496698268582525</v>
      </c>
    </row>
    <row r="473" spans="1:14" x14ac:dyDescent="0.2">
      <c r="A473" s="282" t="s">
        <v>363</v>
      </c>
      <c r="B473" s="302">
        <f>SUM(B471:B472)</f>
        <v>3.3015857671410291</v>
      </c>
      <c r="C473" s="299" t="str">
        <f>CONCATENATE("(",ROUND((B473/$H473)*100,1),")")</f>
        <v>(36.3)</v>
      </c>
      <c r="D473" s="302">
        <f>SUM(D471:D472)</f>
        <v>2.7290002415169798</v>
      </c>
      <c r="E473" s="299" t="str">
        <f>CONCATENATE("(",ROUND((D473/$H473)*100,1),")")</f>
        <v>(30)</v>
      </c>
      <c r="F473" s="302">
        <f>SUM(F471:F472)</f>
        <v>3.0534139913419929</v>
      </c>
      <c r="G473" s="299" t="str">
        <f>CONCATENATE("(",ROUND((F473/$H473)*100,1),")")</f>
        <v>(33.6)</v>
      </c>
      <c r="H473" s="302">
        <f>SUM(H471:H472)</f>
        <v>9.0840000000000032</v>
      </c>
      <c r="I473" s="299" t="str">
        <f>CONCATENATE("(",ROUND((H473/$H473)*100,1),")")</f>
        <v>(100)</v>
      </c>
      <c r="K473" s="302">
        <f t="shared" si="351"/>
        <v>-0.13848854741409911</v>
      </c>
      <c r="L473" s="302">
        <f t="shared" si="352"/>
        <v>-0.14240367423539313</v>
      </c>
      <c r="M473" s="302">
        <f t="shared" si="353"/>
        <v>-9.410777835051265E-2</v>
      </c>
      <c r="N473" s="302">
        <f t="shared" si="354"/>
        <v>-0.37500000000000488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1.5050148284772988</v>
      </c>
      <c r="C476" s="299" t="str">
        <f>CONCATENATE("(",ROUND((B476/$H478)*100,1),")")</f>
        <v>(17.3)</v>
      </c>
      <c r="D476" s="302">
        <f>'Ind T6'!R198</f>
        <v>0.43007259714660023</v>
      </c>
      <c r="E476" s="299" t="str">
        <f>CONCATENATE("(",ROUND((D476/$H478)*100,1),")")</f>
        <v>(4.9)</v>
      </c>
      <c r="F476" s="302">
        <f>'Ind T6'!S198</f>
        <v>0.70994876992380185</v>
      </c>
      <c r="G476" s="299" t="str">
        <f>CONCATENATE("(",ROUND((F476/$H478)*100,1),")")</f>
        <v>(8.2)</v>
      </c>
      <c r="H476" s="302">
        <f>SUM(B476,D476,F476)</f>
        <v>2.6450361955477009</v>
      </c>
      <c r="I476" s="299" t="str">
        <f>CONCATENATE("(",ROUND((H476/$H478)*100,1),")")</f>
        <v>(30.4)</v>
      </c>
      <c r="K476" s="302">
        <f>B481-B476</f>
        <v>6.9977388789965289E-2</v>
      </c>
      <c r="L476" s="302">
        <f>D481-D476</f>
        <v>8.7067950286956464E-4</v>
      </c>
      <c r="M476" s="302">
        <f>F481-F476</f>
        <v>2.9881129539690354E-2</v>
      </c>
      <c r="N476" s="302">
        <f>SUM(K476:M476)</f>
        <v>0.10072919783252521</v>
      </c>
    </row>
    <row r="477" spans="1:14" x14ac:dyDescent="0.2">
      <c r="A477" s="282" t="s">
        <v>365</v>
      </c>
      <c r="B477" s="302">
        <f>'Ind T6'!Q197</f>
        <v>1.6580823912496312</v>
      </c>
      <c r="C477" s="299" t="str">
        <f>CONCATENATE("(",ROUND((B477/$H478)*100,1),")")</f>
        <v>(19)</v>
      </c>
      <c r="D477" s="302">
        <f>'Ind T6'!R197</f>
        <v>2.1565239701349865</v>
      </c>
      <c r="E477" s="299" t="str">
        <f>CONCATENATE("(",ROUND((D477/$H478)*100,1),")")</f>
        <v>(24.8)</v>
      </c>
      <c r="F477" s="302">
        <f>'Ind T6'!S197</f>
        <v>2.2493574430676784</v>
      </c>
      <c r="G477" s="299" t="str">
        <f>CONCATENATE("(",ROUND((F477/$H478)*100,1),")")</f>
        <v>(25.8)</v>
      </c>
      <c r="H477" s="302">
        <f t="shared" ref="H477" si="355">SUM(B477,D477,F477)</f>
        <v>6.0639638044522961</v>
      </c>
      <c r="I477" s="299" t="str">
        <f>CONCATENATE("(",ROUND((H477/$H478)*100,1),")")</f>
        <v>(69.6)</v>
      </c>
      <c r="K477" s="302">
        <f t="shared" ref="K477:K478" si="356">B482-B477</f>
        <v>-7.7158112711990912E-2</v>
      </c>
      <c r="L477" s="302">
        <f t="shared" ref="L477:L478" si="357">D482-D477</f>
        <v>-7.1674085822760691E-2</v>
      </c>
      <c r="M477" s="302">
        <f t="shared" ref="M477:M478" si="358">F482-F477</f>
        <v>-3.7896999297763134E-2</v>
      </c>
      <c r="N477" s="302">
        <f t="shared" ref="N477:N478" si="359">SUM(K477:M477)</f>
        <v>-0.18672919783251474</v>
      </c>
    </row>
    <row r="478" spans="1:14" x14ac:dyDescent="0.2">
      <c r="A478" s="282" t="s">
        <v>363</v>
      </c>
      <c r="B478" s="302">
        <f>SUM(B476:B477)</f>
        <v>3.16309721972693</v>
      </c>
      <c r="C478" s="299" t="str">
        <f>CONCATENATE("(",ROUND((B478/$H478)*100,1),")")</f>
        <v>(36.3)</v>
      </c>
      <c r="D478" s="302">
        <f>SUM(D476:D477)</f>
        <v>2.5865965672815867</v>
      </c>
      <c r="E478" s="299" t="str">
        <f>CONCATENATE("(",ROUND((D478/$H478)*100,1),")")</f>
        <v>(29.7)</v>
      </c>
      <c r="F478" s="302">
        <f>SUM(F476:F477)</f>
        <v>2.9593062129914802</v>
      </c>
      <c r="G478" s="299" t="str">
        <f>CONCATENATE("(",ROUND((F478/$H478)*100,1),")")</f>
        <v>(34)</v>
      </c>
      <c r="H478" s="302">
        <f>SUM(H476:H477)</f>
        <v>8.7089999999999961</v>
      </c>
      <c r="I478" s="299" t="str">
        <f>CONCATENATE("(",ROUND((H478/$H478)*100,1),")")</f>
        <v>(100)</v>
      </c>
      <c r="K478" s="302">
        <f t="shared" si="356"/>
        <v>-7.1807239220258445E-3</v>
      </c>
      <c r="L478" s="302">
        <f t="shared" si="357"/>
        <v>-7.0803406319891238E-2</v>
      </c>
      <c r="M478" s="302">
        <f t="shared" si="358"/>
        <v>-8.0158697580730021E-3</v>
      </c>
      <c r="N478" s="302">
        <f t="shared" si="359"/>
        <v>-8.5999999999990084E-2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1.5749922172672641</v>
      </c>
      <c r="C481" s="299" t="str">
        <f>CONCATENATE("(",ROUND((B481/$H483)*100,1),")")</f>
        <v>(18.3)</v>
      </c>
      <c r="D481" s="302">
        <f>'Ind T6'!W198</f>
        <v>0.4309432766494698</v>
      </c>
      <c r="E481" s="299" t="str">
        <f>CONCATENATE("(",ROUND((D481/$H483)*100,1),")")</f>
        <v>(5)</v>
      </c>
      <c r="F481" s="302">
        <f>'Ind T6'!X198</f>
        <v>0.7398298994634922</v>
      </c>
      <c r="G481" s="299" t="str">
        <f>CONCATENATE("(",ROUND((F481/$H483)*100,1),")")</f>
        <v>(8.6)</v>
      </c>
      <c r="H481" s="302">
        <f>SUM(B481,D481,F481)</f>
        <v>2.7457653933802257</v>
      </c>
      <c r="I481" s="299" t="str">
        <f>CONCATENATE("(",ROUND((H481/$H483)*100,1),")")</f>
        <v>(31.8)</v>
      </c>
      <c r="K481" s="302">
        <f>B481-B471</f>
        <v>5.6733496321496935E-2</v>
      </c>
      <c r="L481" s="302">
        <f>D481-D471</f>
        <v>-1.8742083906629459E-2</v>
      </c>
      <c r="M481" s="302">
        <f>F481-F471</f>
        <v>2.2704768103478323E-2</v>
      </c>
      <c r="N481" s="302">
        <f>SUM(K481:M481)</f>
        <v>6.0696180518345799E-2</v>
      </c>
    </row>
    <row r="482" spans="1:14" x14ac:dyDescent="0.2">
      <c r="A482" s="282" t="s">
        <v>365</v>
      </c>
      <c r="B482" s="302">
        <f>'Ind T6'!V197</f>
        <v>1.5809242785376403</v>
      </c>
      <c r="C482" s="299" t="str">
        <f>CONCATENATE("(",ROUND((B482/$H483)*100,1),")")</f>
        <v>(18.3)</v>
      </c>
      <c r="D482" s="302">
        <f>'Ind T6'!W197</f>
        <v>2.0848498843122258</v>
      </c>
      <c r="E482" s="299" t="str">
        <f>CONCATENATE("(",ROUND((D482/$H483)*100,1),")")</f>
        <v>(24.2)</v>
      </c>
      <c r="F482" s="302">
        <f>'Ind T6'!X197</f>
        <v>2.2114604437699152</v>
      </c>
      <c r="G482" s="299" t="str">
        <f>CONCATENATE("(",ROUND((F482/$H483)*100,1),")")</f>
        <v>(25.6)</v>
      </c>
      <c r="H482" s="302">
        <f t="shared" ref="H482" si="360">SUM(B482,D482,F482)</f>
        <v>5.8772346066197816</v>
      </c>
      <c r="I482" s="299" t="str">
        <f>CONCATENATE("(",ROUND((H482/$H483)*100,1),")")</f>
        <v>(68.2)</v>
      </c>
      <c r="K482" s="302">
        <f t="shared" ref="K482:K483" si="361">B482-B472</f>
        <v>-0.20240276765762144</v>
      </c>
      <c r="L482" s="302">
        <f t="shared" ref="L482:L483" si="362">D482-D472</f>
        <v>-0.19446499664865469</v>
      </c>
      <c r="M482" s="302">
        <f t="shared" ref="M482:M483" si="363">F482-F472</f>
        <v>-0.12482841621206386</v>
      </c>
      <c r="N482" s="302">
        <f t="shared" ref="N482:N483" si="364">SUM(K482:M482)</f>
        <v>-0.52169618051833999</v>
      </c>
    </row>
    <row r="483" spans="1:14" x14ac:dyDescent="0.2">
      <c r="A483" s="282" t="s">
        <v>363</v>
      </c>
      <c r="B483" s="302">
        <f>SUM(B481:B482)</f>
        <v>3.1559164958049042</v>
      </c>
      <c r="C483" s="299" t="str">
        <f>CONCATENATE("(",ROUND((B483/$H483)*100,1),")")</f>
        <v>(36.6)</v>
      </c>
      <c r="D483" s="302">
        <f>SUM(D481:D482)</f>
        <v>2.5157931609616955</v>
      </c>
      <c r="E483" s="299" t="str">
        <f>CONCATENATE("(",ROUND((D483/$H483)*100,1),")")</f>
        <v>(29.2)</v>
      </c>
      <c r="F483" s="302">
        <f>SUM(F481:F482)</f>
        <v>2.9512903432334072</v>
      </c>
      <c r="G483" s="299" t="str">
        <f>CONCATENATE("(",ROUND((F483/$H483)*100,1),")")</f>
        <v>(34.2)</v>
      </c>
      <c r="H483" s="302">
        <f>SUM(H481:H482)</f>
        <v>8.6230000000000082</v>
      </c>
      <c r="I483" s="299" t="str">
        <f>CONCATENATE("(",ROUND((H483/$H483)*100,1),")")</f>
        <v>(100)</v>
      </c>
      <c r="K483" s="302">
        <f t="shared" si="361"/>
        <v>-0.14566927133612495</v>
      </c>
      <c r="L483" s="302">
        <f t="shared" si="362"/>
        <v>-0.21320708055528437</v>
      </c>
      <c r="M483" s="302">
        <f t="shared" si="363"/>
        <v>-0.10212364810858565</v>
      </c>
      <c r="N483" s="302">
        <f t="shared" si="364"/>
        <v>-0.46099999999999497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Buckinghamshire Thames Valley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0.44206595699820644</v>
      </c>
      <c r="C8" s="300">
        <v>0.18509350866273552</v>
      </c>
      <c r="D8" s="300">
        <v>0.24466082238176479</v>
      </c>
      <c r="E8" s="300">
        <f>SUM(B8:D8)</f>
        <v>0.87182028804270673</v>
      </c>
      <c r="F8" s="300"/>
      <c r="G8" s="300">
        <v>0.11423088464662925</v>
      </c>
      <c r="H8" s="300">
        <v>0.29712639539349373</v>
      </c>
      <c r="I8" s="300">
        <v>0.16398121474540456</v>
      </c>
      <c r="J8" s="300">
        <f>SUM(G8:I8)</f>
        <v>0.57533849478552757</v>
      </c>
      <c r="K8" s="300"/>
      <c r="L8" s="300">
        <v>0.51869640298849062</v>
      </c>
      <c r="M8" s="300">
        <v>0.23862489767078271</v>
      </c>
      <c r="N8" s="300">
        <v>0.16210358677540582</v>
      </c>
      <c r="O8" s="300">
        <f>SUM(L8:N8)</f>
        <v>0.91942488743467921</v>
      </c>
      <c r="P8" s="300"/>
      <c r="Q8" s="300">
        <v>0.53203002595832438</v>
      </c>
      <c r="R8" s="300">
        <v>0.23728901520402437</v>
      </c>
      <c r="S8" s="300">
        <v>0.16873236130071342</v>
      </c>
      <c r="T8" s="300">
        <f>SUM(Q8:S8)</f>
        <v>0.93805140246306218</v>
      </c>
      <c r="U8" s="300"/>
      <c r="V8" s="300">
        <v>0.5325183947417661</v>
      </c>
      <c r="W8" s="300">
        <v>0.22088571222775394</v>
      </c>
      <c r="X8" s="300">
        <v>0.17408245166937084</v>
      </c>
      <c r="Y8" s="300">
        <f>SUM(V8:X8)</f>
        <v>0.92748655863889096</v>
      </c>
    </row>
    <row r="9" spans="1:25" x14ac:dyDescent="0.2">
      <c r="A9" s="260" t="s">
        <v>364</v>
      </c>
      <c r="B9" s="300">
        <v>0.98052932581694485</v>
      </c>
      <c r="C9" s="300">
        <v>8.9743894802469221E-2</v>
      </c>
      <c r="D9" s="300">
        <v>0.31690649133787596</v>
      </c>
      <c r="E9" s="300">
        <f t="shared" ref="E9:E10" si="0">SUM(B9:D9)</f>
        <v>1.3871797119572902</v>
      </c>
      <c r="F9" s="300"/>
      <c r="G9" s="300">
        <v>1.1682157003897748</v>
      </c>
      <c r="H9" s="300">
        <v>0.13383297323140109</v>
      </c>
      <c r="I9" s="300">
        <v>0.98761283159330004</v>
      </c>
      <c r="J9" s="300">
        <f t="shared" ref="J9:J10" si="1">SUM(G9:I9)</f>
        <v>2.2896615052144758</v>
      </c>
      <c r="K9" s="300"/>
      <c r="L9" s="300">
        <v>1.0456353612398039</v>
      </c>
      <c r="M9" s="300">
        <v>3.0398076136072504E-3</v>
      </c>
      <c r="N9" s="300">
        <v>0.31689994371190927</v>
      </c>
      <c r="O9" s="300">
        <f t="shared" ref="O9:O10" si="2">SUM(L9:N9)</f>
        <v>1.3655751125653206</v>
      </c>
      <c r="P9" s="300"/>
      <c r="Q9" s="300">
        <v>1.1085371308519192</v>
      </c>
      <c r="R9" s="300">
        <v>3.0976152229944499E-3</v>
      </c>
      <c r="S9" s="300">
        <v>0.3153138514620234</v>
      </c>
      <c r="T9" s="300">
        <f t="shared" ref="T9:T10" si="3">SUM(Q9:S9)</f>
        <v>1.4269485975369371</v>
      </c>
      <c r="U9" s="300"/>
      <c r="V9" s="300">
        <v>1.2039876166189849</v>
      </c>
      <c r="W9" s="300">
        <v>3.1513417331573037E-3</v>
      </c>
      <c r="X9" s="300">
        <v>0.29237448300896707</v>
      </c>
      <c r="Y9" s="300">
        <f t="shared" ref="Y9:Y10" si="4">SUM(V9:X9)</f>
        <v>1.4995134413611093</v>
      </c>
    </row>
    <row r="10" spans="1:25" x14ac:dyDescent="0.2">
      <c r="A10" s="264" t="s">
        <v>363</v>
      </c>
      <c r="B10" s="301">
        <f>SUM(B8:B9)</f>
        <v>1.4225952828151514</v>
      </c>
      <c r="C10" s="301">
        <f t="shared" ref="C10:D10" si="5">SUM(C8:C9)</f>
        <v>0.27483740346520474</v>
      </c>
      <c r="D10" s="301">
        <f t="shared" si="5"/>
        <v>0.56156731371964075</v>
      </c>
      <c r="E10" s="301">
        <f t="shared" si="0"/>
        <v>2.2589999999999968</v>
      </c>
      <c r="F10" s="301"/>
      <c r="G10" s="301">
        <f>SUM(G8:G9)</f>
        <v>1.2824465850364042</v>
      </c>
      <c r="H10" s="301">
        <f t="shared" ref="H10" si="6">SUM(H8:H9)</f>
        <v>0.43095936862489481</v>
      </c>
      <c r="I10" s="301">
        <f t="shared" ref="I10" si="7">SUM(I8:I9)</f>
        <v>1.1515940463387047</v>
      </c>
      <c r="J10" s="301">
        <f t="shared" si="1"/>
        <v>2.8650000000000038</v>
      </c>
      <c r="K10" s="301"/>
      <c r="L10" s="301">
        <f>SUM(L8:L9)</f>
        <v>1.5643317642282946</v>
      </c>
      <c r="M10" s="301">
        <f t="shared" ref="M10" si="8">SUM(M8:M9)</f>
        <v>0.24166470528438996</v>
      </c>
      <c r="N10" s="301">
        <f t="shared" ref="N10" si="9">SUM(N8:N9)</f>
        <v>0.47900353048731509</v>
      </c>
      <c r="O10" s="301">
        <f t="shared" si="2"/>
        <v>2.2849999999999997</v>
      </c>
      <c r="P10" s="301"/>
      <c r="Q10" s="301">
        <f>SUM(Q8:Q9)</f>
        <v>1.6405671568102436</v>
      </c>
      <c r="R10" s="301">
        <f t="shared" ref="R10" si="10">SUM(R8:R9)</f>
        <v>0.24038663042701883</v>
      </c>
      <c r="S10" s="301">
        <f t="shared" ref="S10" si="11">SUM(S8:S9)</f>
        <v>0.48404621276273685</v>
      </c>
      <c r="T10" s="301">
        <f t="shared" si="3"/>
        <v>2.3649999999999993</v>
      </c>
      <c r="U10" s="301"/>
      <c r="V10" s="301">
        <f>SUM(V8:V9)</f>
        <v>1.7365060113607509</v>
      </c>
      <c r="W10" s="301">
        <f t="shared" ref="W10" si="12">SUM(W8:W9)</f>
        <v>0.22403705396091125</v>
      </c>
      <c r="X10" s="301">
        <f t="shared" ref="X10" si="13">SUM(X8:X9)</f>
        <v>0.46645693467833793</v>
      </c>
      <c r="Y10" s="301">
        <f t="shared" si="4"/>
        <v>2.427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3.4275721363802789E-3</v>
      </c>
      <c r="C17" s="300">
        <v>1.0037889828094356E-3</v>
      </c>
      <c r="D17" s="300">
        <v>1.2241329058686614E-5</v>
      </c>
      <c r="E17" s="300">
        <f>SUM(B17:D17)</f>
        <v>4.4436024482484007E-3</v>
      </c>
      <c r="F17" s="300"/>
      <c r="G17" s="300">
        <v>9.2595439404113567E-3</v>
      </c>
      <c r="H17" s="300">
        <v>2.6710222905610994E-3</v>
      </c>
      <c r="I17" s="300">
        <v>4.3769151934639171E-2</v>
      </c>
      <c r="J17" s="300">
        <f>SUM(G17:I17)</f>
        <v>5.5699718165611631E-2</v>
      </c>
      <c r="K17" s="300"/>
      <c r="L17" s="300">
        <v>9.0277227722115119E-3</v>
      </c>
      <c r="M17" s="300">
        <v>2.176897689785766E-3</v>
      </c>
      <c r="N17" s="300">
        <v>0</v>
      </c>
      <c r="O17" s="300">
        <f>SUM(L17:N17)</f>
        <v>1.1204620461997277E-2</v>
      </c>
      <c r="P17" s="300"/>
      <c r="Q17" s="300">
        <v>7.9623755072805811E-3</v>
      </c>
      <c r="R17" s="300">
        <v>1.9668019181565987E-3</v>
      </c>
      <c r="S17" s="300">
        <v>0</v>
      </c>
      <c r="T17" s="300">
        <f>SUM(Q17:S17)</f>
        <v>9.9291774254371794E-3</v>
      </c>
      <c r="U17" s="300"/>
      <c r="V17" s="300">
        <v>7.0519801981359341E-3</v>
      </c>
      <c r="W17" s="300">
        <v>1.8741749175215164E-3</v>
      </c>
      <c r="X17" s="300">
        <v>0</v>
      </c>
      <c r="Y17" s="300">
        <f>SUM(V17:X17)</f>
        <v>8.9261551156574505E-3</v>
      </c>
    </row>
    <row r="18" spans="1:25" x14ac:dyDescent="0.2">
      <c r="A18" s="260" t="s">
        <v>364</v>
      </c>
      <c r="B18" s="300">
        <v>2.5706791023015776E-2</v>
      </c>
      <c r="C18" s="300">
        <v>3.3908481492430651E-3</v>
      </c>
      <c r="D18" s="300">
        <v>8.4587583794926893E-3</v>
      </c>
      <c r="E18" s="300">
        <f t="shared" ref="E18:E19" si="14">SUM(B18:D18)</f>
        <v>3.7556397551751532E-2</v>
      </c>
      <c r="F18" s="300"/>
      <c r="G18" s="300">
        <v>6.0008967460748706E-2</v>
      </c>
      <c r="H18" s="300">
        <v>6.0543171918982632E-4</v>
      </c>
      <c r="I18" s="300">
        <v>2.2685882654449627E-2</v>
      </c>
      <c r="J18" s="300">
        <f t="shared" ref="J18:J19" si="15">SUM(G18:I18)</f>
        <v>8.330028183438816E-2</v>
      </c>
      <c r="K18" s="300"/>
      <c r="L18" s="300">
        <v>5.2533663366392418E-2</v>
      </c>
      <c r="M18" s="300">
        <v>3.8415841584329437E-4</v>
      </c>
      <c r="N18" s="300">
        <v>3.287755775576693E-2</v>
      </c>
      <c r="O18" s="300">
        <f t="shared" ref="O18:O19" si="16">SUM(L18:N18)</f>
        <v>8.5795379538002647E-2</v>
      </c>
      <c r="P18" s="300"/>
      <c r="Q18" s="300">
        <v>4.6568793803144985E-2</v>
      </c>
      <c r="R18" s="300">
        <v>3.4894872740716306E-4</v>
      </c>
      <c r="S18" s="300">
        <v>2.9153080044010602E-2</v>
      </c>
      <c r="T18" s="300">
        <f t="shared" ref="T18:T19" si="17">SUM(Q18:S18)</f>
        <v>7.6070822574562755E-2</v>
      </c>
      <c r="U18" s="300"/>
      <c r="V18" s="300">
        <v>4.2629537953835644E-2</v>
      </c>
      <c r="W18" s="300">
        <v>3.4942244224422979E-4</v>
      </c>
      <c r="X18" s="300">
        <v>2.5094884488262817E-2</v>
      </c>
      <c r="Y18" s="300">
        <f t="shared" ref="Y18:Y19" si="18">SUM(V18:X18)</f>
        <v>6.8073844884342691E-2</v>
      </c>
    </row>
    <row r="19" spans="1:25" x14ac:dyDescent="0.2">
      <c r="A19" s="264" t="s">
        <v>363</v>
      </c>
      <c r="B19" s="301">
        <f>SUM(B17:B18)</f>
        <v>2.9134363159396055E-2</v>
      </c>
      <c r="C19" s="301">
        <f t="shared" ref="C19" si="19">SUM(C17:C18)</f>
        <v>4.3946371320525007E-3</v>
      </c>
      <c r="D19" s="301">
        <f t="shared" ref="D19" si="20">SUM(D17:D18)</f>
        <v>8.4709997085513754E-3</v>
      </c>
      <c r="E19" s="301">
        <f t="shared" si="14"/>
        <v>4.1999999999999933E-2</v>
      </c>
      <c r="F19" s="301"/>
      <c r="G19" s="301">
        <f>SUM(G17:G18)</f>
        <v>6.9268511401160068E-2</v>
      </c>
      <c r="H19" s="301">
        <f t="shared" ref="H19" si="21">SUM(H17:H18)</f>
        <v>3.2764540097509256E-3</v>
      </c>
      <c r="I19" s="301">
        <f t="shared" ref="I19" si="22">SUM(I17:I18)</f>
        <v>6.6455034589088802E-2</v>
      </c>
      <c r="J19" s="301">
        <f t="shared" si="15"/>
        <v>0.13899999999999979</v>
      </c>
      <c r="K19" s="301"/>
      <c r="L19" s="301">
        <f>SUM(L17:L18)</f>
        <v>6.156138613860393E-2</v>
      </c>
      <c r="M19" s="301">
        <f t="shared" ref="M19" si="23">SUM(M17:M18)</f>
        <v>2.5610561056290601E-3</v>
      </c>
      <c r="N19" s="301">
        <f t="shared" ref="N19" si="24">SUM(N17:N18)</f>
        <v>3.287755775576693E-2</v>
      </c>
      <c r="O19" s="301">
        <f t="shared" si="16"/>
        <v>9.699999999999992E-2</v>
      </c>
      <c r="P19" s="301"/>
      <c r="Q19" s="301">
        <f>SUM(Q17:Q18)</f>
        <v>5.4531169310425565E-2</v>
      </c>
      <c r="R19" s="301">
        <f t="shared" ref="R19" si="25">SUM(R17:R18)</f>
        <v>2.3157506455637618E-3</v>
      </c>
      <c r="S19" s="301">
        <f t="shared" ref="S19" si="26">SUM(S17:S18)</f>
        <v>2.9153080044010602E-2</v>
      </c>
      <c r="T19" s="301">
        <f t="shared" si="17"/>
        <v>8.5999999999999924E-2</v>
      </c>
      <c r="U19" s="301"/>
      <c r="V19" s="301">
        <f>SUM(V17:V18)</f>
        <v>4.9681518151971582E-2</v>
      </c>
      <c r="W19" s="301">
        <f t="shared" ref="W19" si="27">SUM(W17:W18)</f>
        <v>2.2235973597657462E-3</v>
      </c>
      <c r="X19" s="301">
        <f t="shared" ref="X19" si="28">SUM(X17:X18)</f>
        <v>2.5094884488262817E-2</v>
      </c>
      <c r="Y19" s="301">
        <f t="shared" si="18"/>
        <v>7.7000000000000152E-2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0.35009035834095631</v>
      </c>
      <c r="C26" s="300">
        <v>0.11710599881436237</v>
      </c>
      <c r="D26" s="300">
        <v>6.7520095031604818E-2</v>
      </c>
      <c r="E26" s="300">
        <f>SUM(B26:D26)</f>
        <v>0.53471645218692354</v>
      </c>
      <c r="F26" s="300"/>
      <c r="G26" s="300">
        <v>0.61583146171789982</v>
      </c>
      <c r="H26" s="300">
        <v>0.22691933371429629</v>
      </c>
      <c r="I26" s="300">
        <v>9.3471208435928058E-2</v>
      </c>
      <c r="J26" s="300">
        <f>SUM(G26:I26)</f>
        <v>0.93622200386812415</v>
      </c>
      <c r="K26" s="300"/>
      <c r="L26" s="300">
        <v>0.55564660193691173</v>
      </c>
      <c r="M26" s="300">
        <v>0.30375922330859129</v>
      </c>
      <c r="N26" s="300">
        <v>7.2132038833725251E-2</v>
      </c>
      <c r="O26" s="300">
        <f>SUM(L26:N26)</f>
        <v>0.93153786407922823</v>
      </c>
      <c r="P26" s="300"/>
      <c r="Q26" s="300">
        <v>0.64019229673794031</v>
      </c>
      <c r="R26" s="300">
        <v>0.33667483335575032</v>
      </c>
      <c r="S26" s="300">
        <v>8.234687482100024E-2</v>
      </c>
      <c r="T26" s="300">
        <f>SUM(Q26:S26)</f>
        <v>1.059214004914691</v>
      </c>
      <c r="U26" s="300"/>
      <c r="V26" s="300">
        <v>0.76499165404603464</v>
      </c>
      <c r="W26" s="300">
        <v>0.37383973191033171</v>
      </c>
      <c r="X26" s="300">
        <v>9.5882899769681007E-2</v>
      </c>
      <c r="Y26" s="300">
        <f>SUM(V26:X26)</f>
        <v>1.2347142857260474</v>
      </c>
    </row>
    <row r="27" spans="1:25" x14ac:dyDescent="0.2">
      <c r="A27" s="260" t="s">
        <v>364</v>
      </c>
      <c r="B27" s="300">
        <v>0.72697525242628813</v>
      </c>
      <c r="C27" s="300">
        <v>4.6063116214605578E-2</v>
      </c>
      <c r="D27" s="300">
        <v>4.0245179172182156E-2</v>
      </c>
      <c r="E27" s="300">
        <f t="shared" ref="E27:E28" si="29">SUM(B27:D27)</f>
        <v>0.81328354781307588</v>
      </c>
      <c r="F27" s="300"/>
      <c r="G27" s="300">
        <v>1.2403629359288679</v>
      </c>
      <c r="H27" s="300">
        <v>0.10497535716485303</v>
      </c>
      <c r="I27" s="300">
        <v>2.3439703038152022E-2</v>
      </c>
      <c r="J27" s="300">
        <f t="shared" ref="J27:J28" si="30">SUM(G27:I27)</f>
        <v>1.3687779961318731</v>
      </c>
      <c r="K27" s="300"/>
      <c r="L27" s="300">
        <v>1.2207126213587804</v>
      </c>
      <c r="M27" s="300">
        <v>9.4834951455399136E-2</v>
      </c>
      <c r="N27" s="300">
        <v>4.6914563106596294E-2</v>
      </c>
      <c r="O27" s="300">
        <f t="shared" ref="O27:O28" si="31">SUM(L27:N27)</f>
        <v>1.362462135920776</v>
      </c>
      <c r="P27" s="300"/>
      <c r="Q27" s="300">
        <v>1.3409423394549838</v>
      </c>
      <c r="R27" s="300">
        <v>0.1053019770943477</v>
      </c>
      <c r="S27" s="300">
        <v>5.2541678535979235E-2</v>
      </c>
      <c r="T27" s="300">
        <f t="shared" ref="T27:T28" si="32">SUM(Q27:S27)</f>
        <v>1.4987859950853106</v>
      </c>
      <c r="U27" s="300"/>
      <c r="V27" s="300">
        <v>1.4675410492709922</v>
      </c>
      <c r="W27" s="300">
        <v>0.11785606430048369</v>
      </c>
      <c r="X27" s="300">
        <v>6.0888600702473615E-2</v>
      </c>
      <c r="Y27" s="300">
        <f t="shared" ref="Y27:Y28" si="33">SUM(V27:X27)</f>
        <v>1.6462857142739495</v>
      </c>
    </row>
    <row r="28" spans="1:25" x14ac:dyDescent="0.2">
      <c r="A28" s="264" t="s">
        <v>363</v>
      </c>
      <c r="B28" s="301">
        <f>SUM(B26:B27)</f>
        <v>1.0770656107672445</v>
      </c>
      <c r="C28" s="301">
        <f t="shared" ref="C28" si="34">SUM(C26:C27)</f>
        <v>0.16316911502896794</v>
      </c>
      <c r="D28" s="301">
        <f t="shared" ref="D28" si="35">SUM(D26:D27)</f>
        <v>0.10776527420378698</v>
      </c>
      <c r="E28" s="301">
        <f t="shared" si="29"/>
        <v>1.3479999999999994</v>
      </c>
      <c r="F28" s="301"/>
      <c r="G28" s="301">
        <f>SUM(G26:G27)</f>
        <v>1.8561943976467679</v>
      </c>
      <c r="H28" s="301">
        <f t="shared" ref="H28" si="36">SUM(H26:H27)</f>
        <v>0.3318946908791493</v>
      </c>
      <c r="I28" s="301">
        <f t="shared" ref="I28" si="37">SUM(I26:I27)</f>
        <v>0.11691091147408009</v>
      </c>
      <c r="J28" s="301">
        <f t="shared" si="30"/>
        <v>2.3049999999999971</v>
      </c>
      <c r="K28" s="301"/>
      <c r="L28" s="301">
        <f>SUM(L26:L27)</f>
        <v>1.7763592232956922</v>
      </c>
      <c r="M28" s="301">
        <f t="shared" ref="M28" si="38">SUM(M26:M27)</f>
        <v>0.39859417476399039</v>
      </c>
      <c r="N28" s="301">
        <f t="shared" ref="N28" si="39">SUM(N26:N27)</f>
        <v>0.11904660194032154</v>
      </c>
      <c r="O28" s="301">
        <f t="shared" si="31"/>
        <v>2.294000000000004</v>
      </c>
      <c r="P28" s="301"/>
      <c r="Q28" s="301">
        <f>SUM(Q26:Q27)</f>
        <v>1.9811346361929241</v>
      </c>
      <c r="R28" s="301">
        <f t="shared" ref="R28" si="40">SUM(R26:R27)</f>
        <v>0.44197681045009801</v>
      </c>
      <c r="S28" s="301">
        <f t="shared" ref="S28" si="41">SUM(S26:S27)</f>
        <v>0.13488855335697947</v>
      </c>
      <c r="T28" s="301">
        <f t="shared" si="32"/>
        <v>2.5580000000000016</v>
      </c>
      <c r="U28" s="301"/>
      <c r="V28" s="301">
        <f>SUM(V26:V27)</f>
        <v>2.2325327033170268</v>
      </c>
      <c r="W28" s="301">
        <f t="shared" ref="W28" si="42">SUM(W26:W27)</f>
        <v>0.49169579621081538</v>
      </c>
      <c r="X28" s="301">
        <f t="shared" ref="X28" si="43">SUM(X26:X27)</f>
        <v>0.15677150047215463</v>
      </c>
      <c r="Y28" s="301">
        <f t="shared" si="33"/>
        <v>2.8809999999999971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0.58579124453343723</v>
      </c>
      <c r="C35" s="300">
        <v>0.15408721580511364</v>
      </c>
      <c r="D35" s="300">
        <v>6.4560735947541484E-2</v>
      </c>
      <c r="E35" s="300">
        <f>SUM(B35:D35)</f>
        <v>0.8044391962860924</v>
      </c>
      <c r="F35" s="300"/>
      <c r="G35" s="300">
        <v>0.74070905245403873</v>
      </c>
      <c r="H35" s="300">
        <v>0.1909857555198817</v>
      </c>
      <c r="I35" s="300">
        <v>0.11522281117976826</v>
      </c>
      <c r="J35" s="300">
        <f>SUM(G35:I35)</f>
        <v>1.0469176191536886</v>
      </c>
      <c r="K35" s="300"/>
      <c r="L35" s="300">
        <v>0.73116248014022589</v>
      </c>
      <c r="M35" s="300">
        <v>0.24336838932109436</v>
      </c>
      <c r="N35" s="300">
        <v>0.10411415377294354</v>
      </c>
      <c r="O35" s="300">
        <f>SUM(L35:N35)</f>
        <v>1.0786450232342639</v>
      </c>
      <c r="P35" s="300"/>
      <c r="Q35" s="300">
        <v>0.65717996289837832</v>
      </c>
      <c r="R35" s="300">
        <v>0.22988991960941979</v>
      </c>
      <c r="S35" s="300">
        <v>9.9499999999495686E-2</v>
      </c>
      <c r="T35" s="300">
        <f>SUM(Q35:S35)</f>
        <v>0.98656988250729372</v>
      </c>
      <c r="U35" s="300"/>
      <c r="V35" s="300">
        <v>0.47148491972488177</v>
      </c>
      <c r="W35" s="300">
        <v>0.17403482210656562</v>
      </c>
      <c r="X35" s="300">
        <v>8.1593888201814291E-2</v>
      </c>
      <c r="Y35" s="300">
        <f>SUM(V35:X35)</f>
        <v>0.72711363003326168</v>
      </c>
    </row>
    <row r="36" spans="1:25" x14ac:dyDescent="0.2">
      <c r="A36" s="260" t="s">
        <v>364</v>
      </c>
      <c r="B36" s="300">
        <v>2.2908611798177918</v>
      </c>
      <c r="C36" s="300">
        <v>7.7664927320247268E-2</v>
      </c>
      <c r="D36" s="300">
        <v>0.1610346965758668</v>
      </c>
      <c r="E36" s="300">
        <f t="shared" ref="E36:E37" si="44">SUM(B36:D36)</f>
        <v>2.5295608037139057</v>
      </c>
      <c r="F36" s="300"/>
      <c r="G36" s="300">
        <v>3.0421347582585105</v>
      </c>
      <c r="H36" s="300">
        <v>9.2683335238287146E-2</v>
      </c>
      <c r="I36" s="300">
        <v>0.23726428734951227</v>
      </c>
      <c r="J36" s="300">
        <f t="shared" ref="J36:J37" si="45">SUM(G36:I36)</f>
        <v>3.3720823808463098</v>
      </c>
      <c r="K36" s="300"/>
      <c r="L36" s="300">
        <v>2.9051207423980161</v>
      </c>
      <c r="M36" s="300">
        <v>9.4722733690119146E-2</v>
      </c>
      <c r="N36" s="300">
        <v>0.15051150067760283</v>
      </c>
      <c r="O36" s="300">
        <f t="shared" ref="O36:O37" si="46">SUM(L36:N36)</f>
        <v>3.1503549767657382</v>
      </c>
      <c r="P36" s="300"/>
      <c r="Q36" s="300">
        <v>2.7525256648027931</v>
      </c>
      <c r="R36" s="300">
        <v>9.1439084724282818E-2</v>
      </c>
      <c r="S36" s="300">
        <v>0.14946536796563495</v>
      </c>
      <c r="T36" s="300">
        <f t="shared" ref="T36:T37" si="47">SUM(Q36:S36)</f>
        <v>2.9934301174927112</v>
      </c>
      <c r="U36" s="300"/>
      <c r="V36" s="300">
        <v>2.1017356269105787</v>
      </c>
      <c r="W36" s="300">
        <v>7.3217558467575924E-2</v>
      </c>
      <c r="X36" s="300">
        <v>0.12293318458857878</v>
      </c>
      <c r="Y36" s="300">
        <f t="shared" ref="Y36:Y37" si="48">SUM(V36:X36)</f>
        <v>2.2978863699667333</v>
      </c>
    </row>
    <row r="37" spans="1:25" x14ac:dyDescent="0.2">
      <c r="A37" s="264" t="s">
        <v>363</v>
      </c>
      <c r="B37" s="301">
        <f>SUM(B35:B36)</f>
        <v>2.8766524243512288</v>
      </c>
      <c r="C37" s="301">
        <f t="shared" ref="C37" si="49">SUM(C35:C36)</f>
        <v>0.23175214312536091</v>
      </c>
      <c r="D37" s="301">
        <f t="shared" ref="D37" si="50">SUM(D35:D36)</f>
        <v>0.2255954325234083</v>
      </c>
      <c r="E37" s="301">
        <f t="shared" si="44"/>
        <v>3.3339999999999983</v>
      </c>
      <c r="F37" s="301"/>
      <c r="G37" s="301">
        <f>SUM(G35:G36)</f>
        <v>3.7828438107125493</v>
      </c>
      <c r="H37" s="301">
        <f t="shared" ref="H37" si="51">SUM(H35:H36)</f>
        <v>0.28366909075816882</v>
      </c>
      <c r="I37" s="301">
        <f t="shared" ref="I37" si="52">SUM(I35:I36)</f>
        <v>0.35248709852928051</v>
      </c>
      <c r="J37" s="301">
        <f t="shared" si="45"/>
        <v>4.4189999999999987</v>
      </c>
      <c r="K37" s="301"/>
      <c r="L37" s="301">
        <f>SUM(L35:L36)</f>
        <v>3.6362832225382418</v>
      </c>
      <c r="M37" s="301">
        <f t="shared" ref="M37" si="53">SUM(M35:M36)</f>
        <v>0.33809112301121352</v>
      </c>
      <c r="N37" s="301">
        <f t="shared" ref="N37" si="54">SUM(N35:N36)</f>
        <v>0.25462565445054636</v>
      </c>
      <c r="O37" s="301">
        <f t="shared" si="46"/>
        <v>4.2290000000000019</v>
      </c>
      <c r="P37" s="301"/>
      <c r="Q37" s="301">
        <f>SUM(Q35:Q36)</f>
        <v>3.4097056277011717</v>
      </c>
      <c r="R37" s="301">
        <f t="shared" ref="R37" si="55">SUM(R35:R36)</f>
        <v>0.32132900433370259</v>
      </c>
      <c r="S37" s="301">
        <f t="shared" ref="S37" si="56">SUM(S35:S36)</f>
        <v>0.24896536796513064</v>
      </c>
      <c r="T37" s="301">
        <f t="shared" si="47"/>
        <v>3.9800000000000049</v>
      </c>
      <c r="U37" s="301"/>
      <c r="V37" s="301">
        <f>SUM(V35:V36)</f>
        <v>2.5732205466354605</v>
      </c>
      <c r="W37" s="301">
        <f t="shared" ref="W37" si="57">SUM(W35:W36)</f>
        <v>0.24725238057414156</v>
      </c>
      <c r="X37" s="301">
        <f t="shared" ref="X37" si="58">SUM(X35:X36)</f>
        <v>0.20452707279039306</v>
      </c>
      <c r="Y37" s="301">
        <f t="shared" si="48"/>
        <v>3.024999999999995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1.7518823854983316</v>
      </c>
      <c r="C44" s="300">
        <v>0.57645581604029539</v>
      </c>
      <c r="D44" s="300">
        <v>0.43983664418687807</v>
      </c>
      <c r="E44" s="300">
        <f>SUM(B44:D44)</f>
        <v>2.7681748457255053</v>
      </c>
      <c r="F44" s="300"/>
      <c r="G44" s="300">
        <v>2.1565354162537407</v>
      </c>
      <c r="H44" s="300">
        <v>0.60752721442148727</v>
      </c>
      <c r="I44" s="300">
        <v>0.46635161500399913</v>
      </c>
      <c r="J44" s="300">
        <f>SUM(G44:I44)</f>
        <v>3.2304142456792273</v>
      </c>
      <c r="K44" s="300"/>
      <c r="L44" s="300">
        <v>2.0133084637964318</v>
      </c>
      <c r="M44" s="300">
        <v>0.81116953191576502</v>
      </c>
      <c r="N44" s="300">
        <v>0.4010028319999151</v>
      </c>
      <c r="O44" s="300">
        <f>SUM(L44:N44)</f>
        <v>3.2254808277121123</v>
      </c>
      <c r="P44" s="300"/>
      <c r="Q44" s="300">
        <v>1.8574087036648854</v>
      </c>
      <c r="R44" s="300">
        <v>0.74971339716012808</v>
      </c>
      <c r="S44" s="300">
        <v>0.35699699949362695</v>
      </c>
      <c r="T44" s="300">
        <f>SUM(Q44:S44)</f>
        <v>2.9641191003186407</v>
      </c>
      <c r="U44" s="300"/>
      <c r="V44" s="300">
        <v>1.6701941377391218</v>
      </c>
      <c r="W44" s="300">
        <v>0.67427026282487468</v>
      </c>
      <c r="X44" s="300">
        <v>0.31460774318290546</v>
      </c>
      <c r="Y44" s="300">
        <f>SUM(V44:X44)</f>
        <v>2.659072143746902</v>
      </c>
    </row>
    <row r="45" spans="1:25" x14ac:dyDescent="0.2">
      <c r="A45" s="260" t="s">
        <v>364</v>
      </c>
      <c r="B45" s="300">
        <v>7.5615927844615172</v>
      </c>
      <c r="C45" s="300">
        <v>0.2378752083165262</v>
      </c>
      <c r="D45" s="300">
        <v>0.92335716149645597</v>
      </c>
      <c r="E45" s="300">
        <f t="shared" ref="E45:E46" si="59">SUM(B45:D45)</f>
        <v>8.7228251542744992</v>
      </c>
      <c r="F45" s="300"/>
      <c r="G45" s="300">
        <v>8.8507724587400443</v>
      </c>
      <c r="H45" s="300">
        <v>0.34964733946590193</v>
      </c>
      <c r="I45" s="300">
        <v>0.67116595611482643</v>
      </c>
      <c r="J45" s="300">
        <f t="shared" ref="J45:J46" si="60">SUM(G45:I45)</f>
        <v>9.8715857543207726</v>
      </c>
      <c r="K45" s="300"/>
      <c r="L45" s="300">
        <v>8.6210592165543964</v>
      </c>
      <c r="M45" s="300">
        <v>0.36662160504356095</v>
      </c>
      <c r="N45" s="300">
        <v>0.87183835068994087</v>
      </c>
      <c r="O45" s="300">
        <f t="shared" ref="O45:O46" si="61">SUM(L45:N45)</f>
        <v>9.8595191722878983</v>
      </c>
      <c r="P45" s="300"/>
      <c r="Q45" s="300">
        <v>7.8901786723140033</v>
      </c>
      <c r="R45" s="300">
        <v>0.33736446264635556</v>
      </c>
      <c r="S45" s="300">
        <v>0.80033776472099882</v>
      </c>
      <c r="T45" s="300">
        <f t="shared" ref="T45:T46" si="62">SUM(Q45:S45)</f>
        <v>9.0278808996813567</v>
      </c>
      <c r="U45" s="300"/>
      <c r="V45" s="300">
        <v>6.8498127637561703</v>
      </c>
      <c r="W45" s="300">
        <v>0.29851213437279184</v>
      </c>
      <c r="X45" s="300">
        <v>0.72960295812413589</v>
      </c>
      <c r="Y45" s="300">
        <f t="shared" ref="Y45:Y46" si="63">SUM(V45:X45)</f>
        <v>7.8779278562530983</v>
      </c>
    </row>
    <row r="46" spans="1:25" x14ac:dyDescent="0.2">
      <c r="A46" s="264" t="s">
        <v>363</v>
      </c>
      <c r="B46" s="301">
        <f>SUM(B44:B45)</f>
        <v>9.3134751699598493</v>
      </c>
      <c r="C46" s="301">
        <f t="shared" ref="C46" si="64">SUM(C44:C45)</f>
        <v>0.81433102435682159</v>
      </c>
      <c r="D46" s="301">
        <f t="shared" ref="D46" si="65">SUM(D44:D45)</f>
        <v>1.3631938056833341</v>
      </c>
      <c r="E46" s="301">
        <f t="shared" si="59"/>
        <v>11.491000000000005</v>
      </c>
      <c r="F46" s="301"/>
      <c r="G46" s="301">
        <f>SUM(G44:G45)</f>
        <v>11.007307874993785</v>
      </c>
      <c r="H46" s="301">
        <f t="shared" ref="H46" si="66">SUM(H44:H45)</f>
        <v>0.95717455388738926</v>
      </c>
      <c r="I46" s="301">
        <f t="shared" ref="I46" si="67">SUM(I44:I45)</f>
        <v>1.1375175711188255</v>
      </c>
      <c r="J46" s="301">
        <f t="shared" si="60"/>
        <v>13.102</v>
      </c>
      <c r="K46" s="301"/>
      <c r="L46" s="301">
        <f>SUM(L44:L45)</f>
        <v>10.634367680350827</v>
      </c>
      <c r="M46" s="301">
        <f t="shared" ref="M46" si="68">SUM(M44:M45)</f>
        <v>1.1777911369593259</v>
      </c>
      <c r="N46" s="301">
        <f t="shared" ref="N46" si="69">SUM(N44:N45)</f>
        <v>1.272841182689856</v>
      </c>
      <c r="O46" s="301">
        <f t="shared" si="61"/>
        <v>13.08500000000001</v>
      </c>
      <c r="P46" s="301"/>
      <c r="Q46" s="301">
        <f>SUM(Q44:Q45)</f>
        <v>9.7475873759788882</v>
      </c>
      <c r="R46" s="301">
        <f t="shared" ref="R46" si="70">SUM(R44:R45)</f>
        <v>1.0870778598064836</v>
      </c>
      <c r="S46" s="301">
        <f t="shared" ref="S46" si="71">SUM(S44:S45)</f>
        <v>1.1573347642146259</v>
      </c>
      <c r="T46" s="301">
        <f t="shared" si="62"/>
        <v>11.991999999999999</v>
      </c>
      <c r="U46" s="301"/>
      <c r="V46" s="301">
        <f>SUM(V44:V45)</f>
        <v>8.5200069014952931</v>
      </c>
      <c r="W46" s="301">
        <f t="shared" ref="W46" si="72">SUM(W44:W45)</f>
        <v>0.97278239719766657</v>
      </c>
      <c r="X46" s="301">
        <f t="shared" ref="X46" si="73">SUM(X44:X45)</f>
        <v>1.0442107013070414</v>
      </c>
      <c r="Y46" s="301">
        <f t="shared" si="63"/>
        <v>10.537000000000003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3.2104213744555202E-2</v>
      </c>
      <c r="C53" s="300">
        <v>8.6348531173246219E-3</v>
      </c>
      <c r="D53" s="300">
        <v>1.0634055563116069E-5</v>
      </c>
      <c r="E53" s="300">
        <f>SUM(B53:D53)</f>
        <v>4.0749700917442941E-2</v>
      </c>
      <c r="F53" s="300"/>
      <c r="G53" s="300">
        <v>5.3028617656225671E-2</v>
      </c>
      <c r="H53" s="300">
        <v>1.4726969360432779E-2</v>
      </c>
      <c r="I53" s="300">
        <v>1.4409950450277008E-5</v>
      </c>
      <c r="J53" s="300">
        <f>SUM(G53:I53)</f>
        <v>6.7769996967108725E-2</v>
      </c>
      <c r="K53" s="300"/>
      <c r="L53" s="300">
        <v>7.3091689344923202E-2</v>
      </c>
      <c r="M53" s="300">
        <v>1.989658781721769E-2</v>
      </c>
      <c r="N53" s="300">
        <v>3.0501988695833569E-2</v>
      </c>
      <c r="O53" s="300">
        <f>SUM(L53:N53)</f>
        <v>0.12349026585797446</v>
      </c>
      <c r="P53" s="300"/>
      <c r="Q53" s="300">
        <v>7.1586881722428955E-2</v>
      </c>
      <c r="R53" s="300">
        <v>1.9312516129778724E-2</v>
      </c>
      <c r="S53" s="300">
        <v>2.9181333333442038E-2</v>
      </c>
      <c r="T53" s="300">
        <f>SUM(Q53:S53)</f>
        <v>0.12008073118564973</v>
      </c>
      <c r="U53" s="300"/>
      <c r="V53" s="300">
        <v>7.3975211558279477E-2</v>
      </c>
      <c r="W53" s="300">
        <v>1.9581673647767979E-2</v>
      </c>
      <c r="X53" s="300">
        <v>2.9121463374396153E-2</v>
      </c>
      <c r="Y53" s="300">
        <f>SUM(V53:X53)</f>
        <v>0.12267834858044362</v>
      </c>
    </row>
    <row r="54" spans="1:25" x14ac:dyDescent="0.2">
      <c r="A54" s="260" t="s">
        <v>364</v>
      </c>
      <c r="B54" s="300">
        <v>0.10643626212917132</v>
      </c>
      <c r="C54" s="300">
        <v>1.5951083344606543E-3</v>
      </c>
      <c r="D54" s="300">
        <v>1.121892861892502E-2</v>
      </c>
      <c r="E54" s="300">
        <f t="shared" ref="E54:E55" si="74">SUM(B54:D54)</f>
        <v>0.11925029908255699</v>
      </c>
      <c r="F54" s="300"/>
      <c r="G54" s="300">
        <v>0.17621928405216547</v>
      </c>
      <c r="H54" s="300">
        <v>3.5880776620855759E-3</v>
      </c>
      <c r="I54" s="300">
        <v>3.742264131864001E-2</v>
      </c>
      <c r="J54" s="300">
        <f t="shared" ref="J54:J55" si="75">SUM(G54:I54)</f>
        <v>0.21723000303289106</v>
      </c>
      <c r="K54" s="300"/>
      <c r="L54" s="300">
        <v>0.23785744190839811</v>
      </c>
      <c r="M54" s="300">
        <v>3.6522922336270133E-3</v>
      </c>
      <c r="N54" s="300">
        <v>0</v>
      </c>
      <c r="O54" s="300">
        <f t="shared" ref="O54:O55" si="76">SUM(L54:N54)</f>
        <v>0.24150973414202512</v>
      </c>
      <c r="P54" s="300"/>
      <c r="Q54" s="300">
        <v>0.22932094623369642</v>
      </c>
      <c r="R54" s="300">
        <v>3.5983225806540042E-3</v>
      </c>
      <c r="S54" s="300">
        <v>0</v>
      </c>
      <c r="T54" s="300">
        <f t="shared" ref="T54:T55" si="77">SUM(Q54:S54)</f>
        <v>0.23291926881435043</v>
      </c>
      <c r="U54" s="300"/>
      <c r="V54" s="300">
        <v>0.22956355243671078</v>
      </c>
      <c r="W54" s="300">
        <v>3.7580989828458157E-3</v>
      </c>
      <c r="X54" s="300">
        <v>0</v>
      </c>
      <c r="Y54" s="300">
        <f t="shared" ref="Y54:Y55" si="78">SUM(V54:X54)</f>
        <v>0.2333216514195566</v>
      </c>
    </row>
    <row r="55" spans="1:25" x14ac:dyDescent="0.2">
      <c r="A55" s="264" t="s">
        <v>363</v>
      </c>
      <c r="B55" s="301">
        <f>SUM(B53:B54)</f>
        <v>0.13854047587372653</v>
      </c>
      <c r="C55" s="301">
        <f t="shared" ref="C55" si="79">SUM(C53:C54)</f>
        <v>1.0229961451785277E-2</v>
      </c>
      <c r="D55" s="301">
        <f t="shared" ref="D55" si="80">SUM(D53:D54)</f>
        <v>1.1229562674488136E-2</v>
      </c>
      <c r="E55" s="301">
        <f t="shared" si="74"/>
        <v>0.15999999999999995</v>
      </c>
      <c r="F55" s="301"/>
      <c r="G55" s="301">
        <f>SUM(G53:G54)</f>
        <v>0.22924790170839116</v>
      </c>
      <c r="H55" s="301">
        <f t="shared" ref="H55" si="81">SUM(H53:H54)</f>
        <v>1.8315047022518356E-2</v>
      </c>
      <c r="I55" s="301">
        <f t="shared" ref="I55" si="82">SUM(I53:I54)</f>
        <v>3.7437051269090284E-2</v>
      </c>
      <c r="J55" s="301">
        <f t="shared" si="75"/>
        <v>0.28499999999999981</v>
      </c>
      <c r="K55" s="301"/>
      <c r="L55" s="301">
        <f>SUM(L53:L54)</f>
        <v>0.3109491312533213</v>
      </c>
      <c r="M55" s="301">
        <f t="shared" ref="M55" si="83">SUM(M53:M54)</f>
        <v>2.3548880050844705E-2</v>
      </c>
      <c r="N55" s="301">
        <f t="shared" ref="N55" si="84">SUM(N53:N54)</f>
        <v>3.0501988695833569E-2</v>
      </c>
      <c r="O55" s="301">
        <f t="shared" si="76"/>
        <v>0.3649999999999996</v>
      </c>
      <c r="P55" s="301"/>
      <c r="Q55" s="301">
        <f>SUM(Q53:Q54)</f>
        <v>0.30090782795612536</v>
      </c>
      <c r="R55" s="301">
        <f t="shared" ref="R55" si="85">SUM(R53:R54)</f>
        <v>2.2910838710432729E-2</v>
      </c>
      <c r="S55" s="301">
        <f t="shared" ref="S55" si="86">SUM(S53:S54)</f>
        <v>2.9181333333442038E-2</v>
      </c>
      <c r="T55" s="301">
        <f t="shared" si="77"/>
        <v>0.35300000000000015</v>
      </c>
      <c r="U55" s="301"/>
      <c r="V55" s="301">
        <f>SUM(V53:V54)</f>
        <v>0.30353876399499025</v>
      </c>
      <c r="W55" s="301">
        <f t="shared" ref="W55" si="87">SUM(W53:W54)</f>
        <v>2.3339772630613796E-2</v>
      </c>
      <c r="X55" s="301">
        <f t="shared" ref="X55" si="88">SUM(X53:X54)</f>
        <v>2.9121463374396153E-2</v>
      </c>
      <c r="Y55" s="301">
        <f t="shared" si="78"/>
        <v>0.35600000000000021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0.35692656267388062</v>
      </c>
      <c r="C62" s="300">
        <v>0.12576530418633428</v>
      </c>
      <c r="D62" s="300">
        <v>5.6555808570140718E-2</v>
      </c>
      <c r="E62" s="300">
        <f>SUM(B62:D62)</f>
        <v>0.53924767543035568</v>
      </c>
      <c r="F62" s="300"/>
      <c r="G62" s="300">
        <v>0.3705733371339614</v>
      </c>
      <c r="H62" s="300">
        <v>8.9715700828000899E-2</v>
      </c>
      <c r="I62" s="300">
        <v>6.5774165002415952E-2</v>
      </c>
      <c r="J62" s="300">
        <f>SUM(G62:I62)</f>
        <v>0.52606320296437825</v>
      </c>
      <c r="K62" s="300"/>
      <c r="L62" s="300">
        <v>0.31867896221136305</v>
      </c>
      <c r="M62" s="300">
        <v>7.6449118130386157E-2</v>
      </c>
      <c r="N62" s="300">
        <v>5.2050463407555432E-3</v>
      </c>
      <c r="O62" s="300">
        <f>SUM(L62:N62)</f>
        <v>0.4003331266825047</v>
      </c>
      <c r="P62" s="300"/>
      <c r="Q62" s="300">
        <v>0.35527501947566936</v>
      </c>
      <c r="R62" s="300">
        <v>8.3001500158791208E-2</v>
      </c>
      <c r="S62" s="300">
        <v>5.5247670426913304E-3</v>
      </c>
      <c r="T62" s="300">
        <f>SUM(Q62:S62)</f>
        <v>0.44380128667715191</v>
      </c>
      <c r="U62" s="300"/>
      <c r="V62" s="300">
        <v>0.42630668766830082</v>
      </c>
      <c r="W62" s="300">
        <v>9.4533102754577006E-2</v>
      </c>
      <c r="X62" s="300">
        <v>5.96505175132769E-3</v>
      </c>
      <c r="Y62" s="300">
        <f>SUM(V62:X62)</f>
        <v>0.52680484217420553</v>
      </c>
    </row>
    <row r="63" spans="1:25" x14ac:dyDescent="0.2">
      <c r="A63" s="260" t="s">
        <v>364</v>
      </c>
      <c r="B63" s="300">
        <v>1.4486156969932897</v>
      </c>
      <c r="C63" s="300">
        <v>4.5136627576356191E-2</v>
      </c>
      <c r="D63" s="300">
        <v>0</v>
      </c>
      <c r="E63" s="300">
        <f t="shared" ref="E63:E64" si="89">SUM(B63:D63)</f>
        <v>1.493752324569646</v>
      </c>
      <c r="F63" s="300"/>
      <c r="G63" s="300">
        <v>1.6093526405972431</v>
      </c>
      <c r="H63" s="300">
        <v>3.7083357122869087E-2</v>
      </c>
      <c r="I63" s="300">
        <v>0.10650079931551076</v>
      </c>
      <c r="J63" s="300">
        <f t="shared" ref="J63:J64" si="90">SUM(G63:I63)</f>
        <v>1.7529367970356229</v>
      </c>
      <c r="K63" s="300"/>
      <c r="L63" s="300">
        <v>1.4135604600007532</v>
      </c>
      <c r="M63" s="300">
        <v>0.19460367006677767</v>
      </c>
      <c r="N63" s="300">
        <v>9.0502743249955553E-2</v>
      </c>
      <c r="O63" s="300">
        <f t="shared" ref="O63:O64" si="91">SUM(L63:N63)</f>
        <v>1.6986668733174866</v>
      </c>
      <c r="P63" s="300"/>
      <c r="Q63" s="300">
        <v>1.5060514958287674</v>
      </c>
      <c r="R63" s="300">
        <v>0.20968115858593539</v>
      </c>
      <c r="S63" s="300">
        <v>9.3466058908146896E-2</v>
      </c>
      <c r="T63" s="300">
        <f t="shared" ref="T63:T64" si="92">SUM(Q63:S63)</f>
        <v>1.8091987133228498</v>
      </c>
      <c r="U63" s="300"/>
      <c r="V63" s="300">
        <v>1.6553018609716628</v>
      </c>
      <c r="W63" s="300">
        <v>0.23406344372141685</v>
      </c>
      <c r="X63" s="300">
        <v>9.5829853132710488E-2</v>
      </c>
      <c r="Y63" s="300">
        <f t="shared" ref="Y63:Y64" si="93">SUM(V63:X63)</f>
        <v>1.98519515782579</v>
      </c>
    </row>
    <row r="64" spans="1:25" x14ac:dyDescent="0.2">
      <c r="A64" s="264" t="s">
        <v>363</v>
      </c>
      <c r="B64" s="301">
        <f>SUM(B62:B63)</f>
        <v>1.8055422596671704</v>
      </c>
      <c r="C64" s="301">
        <f t="shared" ref="C64" si="94">SUM(C62:C63)</f>
        <v>0.17090193176269047</v>
      </c>
      <c r="D64" s="301">
        <f t="shared" ref="D64" si="95">SUM(D62:D63)</f>
        <v>5.6555808570140718E-2</v>
      </c>
      <c r="E64" s="301">
        <f t="shared" si="89"/>
        <v>2.0330000000000017</v>
      </c>
      <c r="F64" s="301"/>
      <c r="G64" s="301">
        <f>SUM(G62:G63)</f>
        <v>1.9799259777312046</v>
      </c>
      <c r="H64" s="301">
        <f t="shared" ref="H64" si="96">SUM(H62:H63)</f>
        <v>0.12679905795086999</v>
      </c>
      <c r="I64" s="301">
        <f t="shared" ref="I64" si="97">SUM(I62:I63)</f>
        <v>0.17227496431792672</v>
      </c>
      <c r="J64" s="301">
        <f t="shared" si="90"/>
        <v>2.2790000000000012</v>
      </c>
      <c r="K64" s="301"/>
      <c r="L64" s="301">
        <f>SUM(L62:L63)</f>
        <v>1.7322394222121162</v>
      </c>
      <c r="M64" s="301">
        <f t="shared" ref="M64" si="98">SUM(M62:M63)</f>
        <v>0.27105278819716383</v>
      </c>
      <c r="N64" s="301">
        <f t="shared" ref="N64" si="99">SUM(N62:N63)</f>
        <v>9.5707789590711093E-2</v>
      </c>
      <c r="O64" s="301">
        <f t="shared" si="91"/>
        <v>2.0989999999999913</v>
      </c>
      <c r="P64" s="301"/>
      <c r="Q64" s="301">
        <f>SUM(Q62:Q63)</f>
        <v>1.8613265153044367</v>
      </c>
      <c r="R64" s="301">
        <f t="shared" ref="R64" si="100">SUM(R62:R63)</f>
        <v>0.2926826587447266</v>
      </c>
      <c r="S64" s="301">
        <f t="shared" ref="S64" si="101">SUM(S62:S63)</f>
        <v>9.8990825950838232E-2</v>
      </c>
      <c r="T64" s="301">
        <f t="shared" si="92"/>
        <v>2.2530000000000014</v>
      </c>
      <c r="U64" s="301"/>
      <c r="V64" s="301">
        <f>SUM(V62:V63)</f>
        <v>2.0816085486399638</v>
      </c>
      <c r="W64" s="301">
        <f t="shared" ref="W64" si="102">SUM(W62:W63)</f>
        <v>0.32859654647599384</v>
      </c>
      <c r="X64" s="301">
        <f t="shared" ref="X64" si="103">SUM(X62:X63)</f>
        <v>0.10179490488403818</v>
      </c>
      <c r="Y64" s="301">
        <f t="shared" si="93"/>
        <v>2.511999999999996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1.205575788289724</v>
      </c>
      <c r="C71" s="300">
        <v>0.84831840389005031</v>
      </c>
      <c r="D71" s="300">
        <v>0.47421664718251805</v>
      </c>
      <c r="E71" s="300">
        <f>SUM(B71:D71)</f>
        <v>2.5281108393622924</v>
      </c>
      <c r="F71" s="300"/>
      <c r="G71" s="300">
        <v>1.9628653076752043</v>
      </c>
      <c r="H71" s="300">
        <v>1.2703987631485854</v>
      </c>
      <c r="I71" s="300">
        <v>0.81179533083497979</v>
      </c>
      <c r="J71" s="300">
        <f>SUM(G71:I71)</f>
        <v>4.0450594016587695</v>
      </c>
      <c r="K71" s="300"/>
      <c r="L71" s="300">
        <v>1.9352799572193482</v>
      </c>
      <c r="M71" s="300">
        <v>1.5236888601585918</v>
      </c>
      <c r="N71" s="300">
        <v>0.63876800135594525</v>
      </c>
      <c r="O71" s="300">
        <f>SUM(L71:N71)</f>
        <v>4.0977368187338854</v>
      </c>
      <c r="P71" s="300"/>
      <c r="Q71" s="300">
        <v>2.0813421120959412</v>
      </c>
      <c r="R71" s="300">
        <v>1.6495571537151372</v>
      </c>
      <c r="S71" s="300">
        <v>0.69010231157894508</v>
      </c>
      <c r="T71" s="300">
        <f>SUM(Q71:S71)</f>
        <v>4.4210015773900233</v>
      </c>
      <c r="U71" s="300"/>
      <c r="V71" s="300">
        <v>2.2889924785648397</v>
      </c>
      <c r="W71" s="300">
        <v>1.8344364508466484</v>
      </c>
      <c r="X71" s="300">
        <v>0.78022734376427505</v>
      </c>
      <c r="Y71" s="300">
        <f>SUM(V71:X71)</f>
        <v>4.9036562731757627</v>
      </c>
    </row>
    <row r="72" spans="1:25" x14ac:dyDescent="0.2">
      <c r="A72" s="260" t="s">
        <v>364</v>
      </c>
      <c r="B72" s="300">
        <v>7.5801913767462672</v>
      </c>
      <c r="C72" s="300">
        <v>0.37163945644470348</v>
      </c>
      <c r="D72" s="300">
        <v>6.35905832744678</v>
      </c>
      <c r="E72" s="300">
        <f t="shared" ref="E72:E73" si="104">SUM(B72:D72)</f>
        <v>14.31088916063775</v>
      </c>
      <c r="F72" s="300"/>
      <c r="G72" s="300">
        <v>10.806979561052671</v>
      </c>
      <c r="H72" s="300">
        <v>0.41012611291231077</v>
      </c>
      <c r="I72" s="300">
        <v>7.758834924376278</v>
      </c>
      <c r="J72" s="300">
        <f t="shared" ref="J72:J73" si="105">SUM(G72:I72)</f>
        <v>18.975940598341261</v>
      </c>
      <c r="K72" s="300"/>
      <c r="L72" s="300">
        <v>10.383855392792375</v>
      </c>
      <c r="M72" s="300">
        <v>0.76792475309792974</v>
      </c>
      <c r="N72" s="300">
        <v>8.4964830353758476</v>
      </c>
      <c r="O72" s="300">
        <f t="shared" ref="O72:O73" si="106">SUM(L72:N72)</f>
        <v>19.648263181266152</v>
      </c>
      <c r="P72" s="300"/>
      <c r="Q72" s="300">
        <v>10.97912674266701</v>
      </c>
      <c r="R72" s="300">
        <v>0.83732772672398181</v>
      </c>
      <c r="S72" s="300">
        <v>9.18954395321893</v>
      </c>
      <c r="T72" s="300">
        <f t="shared" ref="T72:T73" si="107">SUM(Q72:S72)</f>
        <v>21.00599842260992</v>
      </c>
      <c r="U72" s="300"/>
      <c r="V72" s="300">
        <v>11.534910354560681</v>
      </c>
      <c r="W72" s="300">
        <v>0.94146890142310036</v>
      </c>
      <c r="X72" s="300">
        <v>10.189964470840458</v>
      </c>
      <c r="Y72" s="300">
        <f t="shared" ref="Y72:Y73" si="108">SUM(V72:X72)</f>
        <v>22.666343726824238</v>
      </c>
    </row>
    <row r="73" spans="1:25" x14ac:dyDescent="0.2">
      <c r="A73" s="264" t="s">
        <v>363</v>
      </c>
      <c r="B73" s="301">
        <f>SUM(B71:B72)</f>
        <v>8.7857671650359919</v>
      </c>
      <c r="C73" s="301">
        <f t="shared" ref="C73" si="109">SUM(C71:C72)</f>
        <v>1.2199578603347538</v>
      </c>
      <c r="D73" s="301">
        <f t="shared" ref="D73" si="110">SUM(D71:D72)</f>
        <v>6.8332749746292984</v>
      </c>
      <c r="E73" s="301">
        <f t="shared" si="104"/>
        <v>16.839000000000045</v>
      </c>
      <c r="F73" s="301"/>
      <c r="G73" s="301">
        <f>SUM(G71:G72)</f>
        <v>12.769844868727876</v>
      </c>
      <c r="H73" s="301">
        <f t="shared" ref="H73" si="111">SUM(H71:H72)</f>
        <v>1.6805248760608962</v>
      </c>
      <c r="I73" s="301">
        <f t="shared" ref="I73" si="112">SUM(I71:I72)</f>
        <v>8.5706302552112579</v>
      </c>
      <c r="J73" s="301">
        <f t="shared" si="105"/>
        <v>23.021000000000029</v>
      </c>
      <c r="K73" s="301"/>
      <c r="L73" s="301">
        <f>SUM(L71:L72)</f>
        <v>12.319135350011724</v>
      </c>
      <c r="M73" s="301">
        <f t="shared" ref="M73" si="113">SUM(M71:M72)</f>
        <v>2.2916136132565215</v>
      </c>
      <c r="N73" s="301">
        <f t="shared" ref="N73" si="114">SUM(N71:N72)</f>
        <v>9.135251036731793</v>
      </c>
      <c r="O73" s="301">
        <f t="shared" si="106"/>
        <v>23.746000000000038</v>
      </c>
      <c r="P73" s="301"/>
      <c r="Q73" s="301">
        <f>SUM(Q71:Q72)</f>
        <v>13.06046885476295</v>
      </c>
      <c r="R73" s="301">
        <f t="shared" ref="R73" si="115">SUM(R71:R72)</f>
        <v>2.4868848804391188</v>
      </c>
      <c r="S73" s="301">
        <f t="shared" ref="S73" si="116">SUM(S71:S72)</f>
        <v>9.8796462647978753</v>
      </c>
      <c r="T73" s="301">
        <f t="shared" si="107"/>
        <v>25.426999999999943</v>
      </c>
      <c r="U73" s="301"/>
      <c r="V73" s="301">
        <f>SUM(V71:V72)</f>
        <v>13.823902833125521</v>
      </c>
      <c r="W73" s="301">
        <f t="shared" ref="W73" si="117">SUM(W71:W72)</f>
        <v>2.7759053522697488</v>
      </c>
      <c r="X73" s="301">
        <f t="shared" ref="X73" si="118">SUM(X71:X72)</f>
        <v>10.970191814604734</v>
      </c>
      <c r="Y73" s="301">
        <f t="shared" si="108"/>
        <v>27.57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9.422659874855281</v>
      </c>
      <c r="C80" s="300">
        <v>11.764572545454074</v>
      </c>
      <c r="D80" s="300">
        <v>1.1821138603732473</v>
      </c>
      <c r="E80" s="300">
        <f>SUM(B80:D80)</f>
        <v>22.369346280682603</v>
      </c>
      <c r="F80" s="300"/>
      <c r="G80" s="300">
        <v>10.170867860206242</v>
      </c>
      <c r="H80" s="300">
        <v>12.042917832340422</v>
      </c>
      <c r="I80" s="300">
        <v>0.93406809288122439</v>
      </c>
      <c r="J80" s="300">
        <f>SUM(G80:I80)</f>
        <v>23.147853785427891</v>
      </c>
      <c r="K80" s="300"/>
      <c r="L80" s="300">
        <v>10.954767675269808</v>
      </c>
      <c r="M80" s="300">
        <v>12.372090599676337</v>
      </c>
      <c r="N80" s="300">
        <v>1.1422176369929298</v>
      </c>
      <c r="O80" s="300">
        <f>SUM(L80:N80)</f>
        <v>24.469075911939075</v>
      </c>
      <c r="P80" s="300"/>
      <c r="Q80" s="300">
        <v>11.506646776284828</v>
      </c>
      <c r="R80" s="300">
        <v>11.98743013749381</v>
      </c>
      <c r="S80" s="300">
        <v>1.1851853471823035</v>
      </c>
      <c r="T80" s="300">
        <f>SUM(Q80:S80)</f>
        <v>24.679262260960943</v>
      </c>
      <c r="U80" s="300"/>
      <c r="V80" s="300">
        <v>12.454598307408018</v>
      </c>
      <c r="W80" s="300">
        <v>11.199787499918473</v>
      </c>
      <c r="X80" s="300">
        <v>1.2678942062316685</v>
      </c>
      <c r="Y80" s="300">
        <f>SUM(V80:X80)</f>
        <v>24.922280013558161</v>
      </c>
    </row>
    <row r="81" spans="1:25" x14ac:dyDescent="0.2">
      <c r="A81" s="260" t="s">
        <v>364</v>
      </c>
      <c r="B81" s="300">
        <v>16.531625239764754</v>
      </c>
      <c r="C81" s="300">
        <v>5.4727661715845883</v>
      </c>
      <c r="D81" s="300">
        <v>1.6892623079680005</v>
      </c>
      <c r="E81" s="300">
        <f t="shared" ref="E81:E82" si="119">SUM(B81:D81)</f>
        <v>23.693653719317343</v>
      </c>
      <c r="F81" s="300"/>
      <c r="G81" s="300">
        <v>18.844679494311794</v>
      </c>
      <c r="H81" s="300">
        <v>5.3112726363914007</v>
      </c>
      <c r="I81" s="300">
        <v>1.5361940838689421</v>
      </c>
      <c r="J81" s="300">
        <f t="shared" ref="J81:J82" si="120">SUM(G81:I81)</f>
        <v>25.692146214572137</v>
      </c>
      <c r="K81" s="300"/>
      <c r="L81" s="300">
        <v>17.505741159630489</v>
      </c>
      <c r="M81" s="300">
        <v>6.3210927905482892</v>
      </c>
      <c r="N81" s="300">
        <v>1.4320901378822313</v>
      </c>
      <c r="O81" s="300">
        <f t="shared" ref="O81:O82" si="121">SUM(L81:N81)</f>
        <v>25.258924088061008</v>
      </c>
      <c r="P81" s="300"/>
      <c r="Q81" s="300">
        <v>17.927146577291484</v>
      </c>
      <c r="R81" s="300">
        <v>6.3639487525305842</v>
      </c>
      <c r="S81" s="300">
        <v>1.4616424092169489</v>
      </c>
      <c r="T81" s="300">
        <f t="shared" ref="T81:T82" si="122">SUM(Q81:S81)</f>
        <v>25.75273773903902</v>
      </c>
      <c r="U81" s="300"/>
      <c r="V81" s="300">
        <v>18.352421626372148</v>
      </c>
      <c r="W81" s="300">
        <v>6.4410832116421242</v>
      </c>
      <c r="X81" s="300">
        <v>1.4982151484275577</v>
      </c>
      <c r="Y81" s="300">
        <f t="shared" ref="Y81:Y82" si="123">SUM(V81:X81)</f>
        <v>26.29171998644183</v>
      </c>
    </row>
    <row r="82" spans="1:25" x14ac:dyDescent="0.2">
      <c r="A82" s="264" t="s">
        <v>363</v>
      </c>
      <c r="B82" s="301">
        <f>SUM(B80:B81)</f>
        <v>25.954285114620035</v>
      </c>
      <c r="C82" s="301">
        <f t="shared" ref="C82" si="124">SUM(C80:C81)</f>
        <v>17.237338717038661</v>
      </c>
      <c r="D82" s="301">
        <f t="shared" ref="D82" si="125">SUM(D80:D81)</f>
        <v>2.8713761683412478</v>
      </c>
      <c r="E82" s="301">
        <f t="shared" si="119"/>
        <v>46.062999999999946</v>
      </c>
      <c r="F82" s="301"/>
      <c r="G82" s="301">
        <f>SUM(G80:G81)</f>
        <v>29.015547354518034</v>
      </c>
      <c r="H82" s="301">
        <f t="shared" ref="H82" si="126">SUM(H80:H81)</f>
        <v>17.354190468731822</v>
      </c>
      <c r="I82" s="301">
        <f t="shared" ref="I82" si="127">SUM(I80:I81)</f>
        <v>2.4702621767501665</v>
      </c>
      <c r="J82" s="301">
        <f t="shared" si="120"/>
        <v>48.840000000000025</v>
      </c>
      <c r="K82" s="301"/>
      <c r="L82" s="301">
        <f>SUM(L80:L81)</f>
        <v>28.460508834900295</v>
      </c>
      <c r="M82" s="301">
        <f t="shared" ref="M82" si="128">SUM(M80:M81)</f>
        <v>18.693183390224625</v>
      </c>
      <c r="N82" s="301">
        <f t="shared" ref="N82" si="129">SUM(N80:N81)</f>
        <v>2.574307774875161</v>
      </c>
      <c r="O82" s="301">
        <f t="shared" si="121"/>
        <v>49.72800000000008</v>
      </c>
      <c r="P82" s="301"/>
      <c r="Q82" s="301">
        <f>SUM(Q80:Q81)</f>
        <v>29.433793353576313</v>
      </c>
      <c r="R82" s="301">
        <f t="shared" ref="R82" si="130">SUM(R80:R81)</f>
        <v>18.351378890024392</v>
      </c>
      <c r="S82" s="301">
        <f t="shared" ref="S82" si="131">SUM(S80:S81)</f>
        <v>2.6468277563992526</v>
      </c>
      <c r="T82" s="301">
        <f t="shared" si="122"/>
        <v>50.43199999999996</v>
      </c>
      <c r="U82" s="301"/>
      <c r="V82" s="301">
        <f>SUM(V80:V81)</f>
        <v>30.807019933780168</v>
      </c>
      <c r="W82" s="301">
        <f t="shared" ref="W82" si="132">SUM(W80:W81)</f>
        <v>17.640870711560598</v>
      </c>
      <c r="X82" s="301">
        <f t="shared" ref="X82" si="133">SUM(X80:X81)</f>
        <v>2.7661093546592261</v>
      </c>
      <c r="Y82" s="301">
        <f t="shared" si="123"/>
        <v>51.213999999999992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1.0661214862000721</v>
      </c>
      <c r="C89" s="300">
        <v>0.58846168848027036</v>
      </c>
      <c r="D89" s="300">
        <v>0.10332020839070476</v>
      </c>
      <c r="E89" s="300">
        <f>SUM(B89:D89)</f>
        <v>1.7579033830710471</v>
      </c>
      <c r="F89" s="300"/>
      <c r="G89" s="300">
        <v>1.2516149899580515</v>
      </c>
      <c r="H89" s="300">
        <v>0.7466038367439447</v>
      </c>
      <c r="I89" s="300">
        <v>0.16702431408107579</v>
      </c>
      <c r="J89" s="300">
        <f>SUM(G89:I89)</f>
        <v>2.1652431407830721</v>
      </c>
      <c r="K89" s="300"/>
      <c r="L89" s="300">
        <v>1.1360772795129837</v>
      </c>
      <c r="M89" s="300">
        <v>0.68248444626362803</v>
      </c>
      <c r="N89" s="300">
        <v>6.2855890117522503E-2</v>
      </c>
      <c r="O89" s="300">
        <f>SUM(L89:N89)</f>
        <v>1.881417615894134</v>
      </c>
      <c r="P89" s="300"/>
      <c r="Q89" s="300">
        <v>1.1782590698778133</v>
      </c>
      <c r="R89" s="300">
        <v>0.72759718601009804</v>
      </c>
      <c r="S89" s="300">
        <v>6.3056571923695709E-2</v>
      </c>
      <c r="T89" s="300">
        <f>SUM(Q89:S89)</f>
        <v>1.968912827811607</v>
      </c>
      <c r="U89" s="300"/>
      <c r="V89" s="300">
        <v>1.2115628403606606</v>
      </c>
      <c r="W89" s="300">
        <v>0.78053071329723178</v>
      </c>
      <c r="X89" s="300">
        <v>6.1625393518514177E-2</v>
      </c>
      <c r="Y89" s="300">
        <f>SUM(V89:X89)</f>
        <v>2.0537189471764066</v>
      </c>
    </row>
    <row r="90" spans="1:25" x14ac:dyDescent="0.2">
      <c r="A90" s="260" t="s">
        <v>364</v>
      </c>
      <c r="B90" s="300">
        <v>4.4407616801125194</v>
      </c>
      <c r="C90" s="300">
        <v>0.45218558175864365</v>
      </c>
      <c r="D90" s="300">
        <v>1.2091493550577916</v>
      </c>
      <c r="E90" s="300">
        <f t="shared" ref="E90:E91" si="134">SUM(B90:D90)</f>
        <v>6.1020966169289554</v>
      </c>
      <c r="F90" s="300"/>
      <c r="G90" s="300">
        <v>4.3865413785711578</v>
      </c>
      <c r="H90" s="300">
        <v>0.65838054875153673</v>
      </c>
      <c r="I90" s="300">
        <v>1.5348349318942083</v>
      </c>
      <c r="J90" s="300">
        <f t="shared" ref="J90:J91" si="135">SUM(G90:I90)</f>
        <v>6.5797568592169027</v>
      </c>
      <c r="K90" s="300"/>
      <c r="L90" s="300">
        <v>4.1762758598278227</v>
      </c>
      <c r="M90" s="300">
        <v>0.67327932135666713</v>
      </c>
      <c r="N90" s="300">
        <v>0.71102720292138222</v>
      </c>
      <c r="O90" s="300">
        <f t="shared" ref="O90:O91" si="136">SUM(L90:N90)</f>
        <v>5.5605823841058726</v>
      </c>
      <c r="P90" s="300"/>
      <c r="Q90" s="300">
        <v>4.3182126036913706</v>
      </c>
      <c r="R90" s="300">
        <v>0.7038945780532152</v>
      </c>
      <c r="S90" s="300">
        <v>0.73897999044381191</v>
      </c>
      <c r="T90" s="300">
        <f t="shared" ref="T90:T91" si="137">SUM(Q90:S90)</f>
        <v>5.7610871721883976</v>
      </c>
      <c r="U90" s="300"/>
      <c r="V90" s="300">
        <v>4.2239489439538351</v>
      </c>
      <c r="W90" s="300">
        <v>0.72640543778016597</v>
      </c>
      <c r="X90" s="300">
        <v>0.75792667108959133</v>
      </c>
      <c r="Y90" s="300">
        <f t="shared" ref="Y90:Y91" si="138">SUM(V90:X90)</f>
        <v>5.7082810528235921</v>
      </c>
    </row>
    <row r="91" spans="1:25" x14ac:dyDescent="0.2">
      <c r="A91" s="264" t="s">
        <v>363</v>
      </c>
      <c r="B91" s="301">
        <f>SUM(B89:B90)</f>
        <v>5.5068831663125914</v>
      </c>
      <c r="C91" s="301">
        <f t="shared" ref="C91" si="139">SUM(C89:C90)</f>
        <v>1.040647270238914</v>
      </c>
      <c r="D91" s="301">
        <f t="shared" ref="D91" si="140">SUM(D89:D90)</f>
        <v>1.3124695634484964</v>
      </c>
      <c r="E91" s="301">
        <f t="shared" si="134"/>
        <v>7.8600000000000012</v>
      </c>
      <c r="F91" s="301"/>
      <c r="G91" s="301">
        <f>SUM(G89:G90)</f>
        <v>5.6381563685292093</v>
      </c>
      <c r="H91" s="301">
        <f t="shared" ref="H91" si="141">SUM(H89:H90)</f>
        <v>1.4049843854954815</v>
      </c>
      <c r="I91" s="301">
        <f t="shared" ref="I91" si="142">SUM(I89:I90)</f>
        <v>1.7018592459752842</v>
      </c>
      <c r="J91" s="301">
        <f t="shared" si="135"/>
        <v>8.7449999999999743</v>
      </c>
      <c r="K91" s="301"/>
      <c r="L91" s="301">
        <f>SUM(L89:L90)</f>
        <v>5.3123531393408063</v>
      </c>
      <c r="M91" s="301">
        <f t="shared" ref="M91" si="143">SUM(M89:M90)</f>
        <v>1.3557637676202952</v>
      </c>
      <c r="N91" s="301">
        <f t="shared" ref="N91" si="144">SUM(N89:N90)</f>
        <v>0.77388309303890468</v>
      </c>
      <c r="O91" s="301">
        <f t="shared" si="136"/>
        <v>7.4420000000000055</v>
      </c>
      <c r="P91" s="301"/>
      <c r="Q91" s="301">
        <f>SUM(Q89:Q90)</f>
        <v>5.4964716735691841</v>
      </c>
      <c r="R91" s="301">
        <f t="shared" ref="R91" si="145">SUM(R89:R90)</f>
        <v>1.4314917640633134</v>
      </c>
      <c r="S91" s="301">
        <f t="shared" ref="S91" si="146">SUM(S89:S90)</f>
        <v>0.80203656236750764</v>
      </c>
      <c r="T91" s="301">
        <f t="shared" si="137"/>
        <v>7.7300000000000049</v>
      </c>
      <c r="U91" s="301"/>
      <c r="V91" s="301">
        <f>SUM(V89:V90)</f>
        <v>5.435511784314496</v>
      </c>
      <c r="W91" s="301">
        <f t="shared" ref="W91" si="147">SUM(W89:W90)</f>
        <v>1.5069361510773978</v>
      </c>
      <c r="X91" s="301">
        <f t="shared" ref="X91" si="148">SUM(X89:X90)</f>
        <v>0.81955206460810548</v>
      </c>
      <c r="Y91" s="301">
        <f t="shared" si="138"/>
        <v>7.7619999999999987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2.9537765369004392</v>
      </c>
      <c r="C98" s="300">
        <v>4.8011058398966338</v>
      </c>
      <c r="D98" s="300">
        <v>0.33375949560349594</v>
      </c>
      <c r="E98" s="300">
        <f>SUM(B98:D98)</f>
        <v>8.0886418724005686</v>
      </c>
      <c r="F98" s="300"/>
      <c r="G98" s="300">
        <v>3.3015169779146301</v>
      </c>
      <c r="H98" s="300">
        <v>5.4965634498248104</v>
      </c>
      <c r="I98" s="300">
        <v>0.47098224895309793</v>
      </c>
      <c r="J98" s="300">
        <f>SUM(G98:I98)</f>
        <v>9.2690626766925384</v>
      </c>
      <c r="K98" s="300"/>
      <c r="L98" s="300">
        <v>3.195497719508642</v>
      </c>
      <c r="M98" s="300">
        <v>5.4611808578850667</v>
      </c>
      <c r="N98" s="300">
        <v>0.31077262269356704</v>
      </c>
      <c r="O98" s="300">
        <f>SUM(L98:N98)</f>
        <v>8.967451200087277</v>
      </c>
      <c r="P98" s="300"/>
      <c r="Q98" s="300">
        <v>3.3488213669559594</v>
      </c>
      <c r="R98" s="300">
        <v>5.6835062393432194</v>
      </c>
      <c r="S98" s="300">
        <v>0.32977527197583456</v>
      </c>
      <c r="T98" s="300">
        <f>SUM(Q98:S98)</f>
        <v>9.3621028782750138</v>
      </c>
      <c r="U98" s="300"/>
      <c r="V98" s="300">
        <v>3.7100242208855616</v>
      </c>
      <c r="W98" s="300">
        <v>6.263112870728536</v>
      </c>
      <c r="X98" s="300">
        <v>0.36613596295186518</v>
      </c>
      <c r="Y98" s="300">
        <f>SUM(V98:X98)</f>
        <v>10.339273054565963</v>
      </c>
    </row>
    <row r="99" spans="1:25" x14ac:dyDescent="0.2">
      <c r="A99" s="260" t="s">
        <v>364</v>
      </c>
      <c r="B99" s="300">
        <v>3.9110971878277843</v>
      </c>
      <c r="C99" s="300">
        <v>3.0602955249194075</v>
      </c>
      <c r="D99" s="300">
        <v>0.36696541485224055</v>
      </c>
      <c r="E99" s="300">
        <f t="shared" ref="E99:E100" si="149">SUM(B99:D99)</f>
        <v>7.3383581275994327</v>
      </c>
      <c r="F99" s="300"/>
      <c r="G99" s="300">
        <v>4.3745190203454456</v>
      </c>
      <c r="H99" s="300">
        <v>3.765743651006539</v>
      </c>
      <c r="I99" s="300">
        <v>0.56767465195549849</v>
      </c>
      <c r="J99" s="300">
        <f t="shared" ref="J99:J100" si="150">SUM(G99:I99)</f>
        <v>8.7079373233074815</v>
      </c>
      <c r="K99" s="300"/>
      <c r="L99" s="300">
        <v>3.7535220629923485</v>
      </c>
      <c r="M99" s="300">
        <v>3.9153491225956079</v>
      </c>
      <c r="N99" s="300">
        <v>0.20667761432478043</v>
      </c>
      <c r="O99" s="300">
        <f t="shared" ref="O99:O100" si="151">SUM(L99:N99)</f>
        <v>7.8755487999127372</v>
      </c>
      <c r="P99" s="300"/>
      <c r="Q99" s="300">
        <v>3.9418999672565103</v>
      </c>
      <c r="R99" s="300">
        <v>4.0614564256403538</v>
      </c>
      <c r="S99" s="300">
        <v>0.21854072882811212</v>
      </c>
      <c r="T99" s="300">
        <f t="shared" ref="T99:T100" si="152">SUM(Q99:S99)</f>
        <v>8.2218971217249752</v>
      </c>
      <c r="U99" s="300"/>
      <c r="V99" s="300">
        <v>4.4108544149275506</v>
      </c>
      <c r="W99" s="300">
        <v>4.4829000392943605</v>
      </c>
      <c r="X99" s="300">
        <v>0.24297249121214629</v>
      </c>
      <c r="Y99" s="300">
        <f t="shared" ref="Y99:Y100" si="153">SUM(V99:X99)</f>
        <v>9.1367269454340576</v>
      </c>
    </row>
    <row r="100" spans="1:25" x14ac:dyDescent="0.2">
      <c r="A100" s="264" t="s">
        <v>363</v>
      </c>
      <c r="B100" s="301">
        <f>SUM(B98:B99)</f>
        <v>6.8648737247282234</v>
      </c>
      <c r="C100" s="301">
        <f t="shared" ref="C100" si="154">SUM(C98:C99)</f>
        <v>7.8614013648160412</v>
      </c>
      <c r="D100" s="301">
        <f t="shared" ref="D100" si="155">SUM(D98:D99)</f>
        <v>0.70072491045573648</v>
      </c>
      <c r="E100" s="301">
        <f t="shared" si="149"/>
        <v>15.427000000000001</v>
      </c>
      <c r="F100" s="301"/>
      <c r="G100" s="301">
        <f>SUM(G98:G99)</f>
        <v>7.6760359982600761</v>
      </c>
      <c r="H100" s="301">
        <f t="shared" ref="H100" si="156">SUM(H98:H99)</f>
        <v>9.2623071008313502</v>
      </c>
      <c r="I100" s="301">
        <f t="shared" ref="I100" si="157">SUM(I98:I99)</f>
        <v>1.0386569009085964</v>
      </c>
      <c r="J100" s="301">
        <f t="shared" si="150"/>
        <v>17.977000000000022</v>
      </c>
      <c r="K100" s="301"/>
      <c r="L100" s="301">
        <f>SUM(L98:L99)</f>
        <v>6.9490197825009901</v>
      </c>
      <c r="M100" s="301">
        <f t="shared" ref="M100" si="158">SUM(M98:M99)</f>
        <v>9.3765299804806741</v>
      </c>
      <c r="N100" s="301">
        <f t="shared" ref="N100" si="159">SUM(N98:N99)</f>
        <v>0.51745023701834747</v>
      </c>
      <c r="O100" s="301">
        <f t="shared" si="151"/>
        <v>16.843000000000014</v>
      </c>
      <c r="P100" s="301"/>
      <c r="Q100" s="301">
        <f>SUM(Q98:Q99)</f>
        <v>7.2907213342124697</v>
      </c>
      <c r="R100" s="301">
        <f t="shared" ref="R100" si="160">SUM(R98:R99)</f>
        <v>9.7449626649835732</v>
      </c>
      <c r="S100" s="301">
        <f t="shared" ref="S100" si="161">SUM(S98:S99)</f>
        <v>0.54831600080394671</v>
      </c>
      <c r="T100" s="301">
        <f t="shared" si="152"/>
        <v>17.583999999999989</v>
      </c>
      <c r="U100" s="301"/>
      <c r="V100" s="301">
        <f>SUM(V98:V99)</f>
        <v>8.1208786358131118</v>
      </c>
      <c r="W100" s="301">
        <f t="shared" ref="W100" si="162">SUM(W98:W99)</f>
        <v>10.746012910022896</v>
      </c>
      <c r="X100" s="301">
        <f t="shared" ref="X100" si="163">SUM(X98:X99)</f>
        <v>0.60910845416401149</v>
      </c>
      <c r="Y100" s="301">
        <f t="shared" si="153"/>
        <v>19.47600000000002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1.3379205036993951</v>
      </c>
      <c r="C107" s="300">
        <v>0.47727731649666477</v>
      </c>
      <c r="D107" s="300">
        <v>0.45216260103013872</v>
      </c>
      <c r="E107" s="300">
        <f>SUM(B107:D107)</f>
        <v>2.2673604212261989</v>
      </c>
      <c r="F107" s="300"/>
      <c r="G107" s="300">
        <v>0.91095537860491882</v>
      </c>
      <c r="H107" s="300">
        <v>0.46836856731696863</v>
      </c>
      <c r="I107" s="300">
        <v>0.2405274140947509</v>
      </c>
      <c r="J107" s="300">
        <f>SUM(G107:I107)</f>
        <v>1.6198513600166382</v>
      </c>
      <c r="K107" s="300"/>
      <c r="L107" s="300">
        <v>1.0162682667155785</v>
      </c>
      <c r="M107" s="300">
        <v>0.49829792897497494</v>
      </c>
      <c r="N107" s="300">
        <v>0.74367983642188751</v>
      </c>
      <c r="O107" s="300">
        <f>SUM(L107:N107)</f>
        <v>2.2582460321124409</v>
      </c>
      <c r="P107" s="300"/>
      <c r="Q107" s="300">
        <v>0.96981493076248992</v>
      </c>
      <c r="R107" s="300">
        <v>0.48267621648215525</v>
      </c>
      <c r="S107" s="300">
        <v>0.70279151533915951</v>
      </c>
      <c r="T107" s="300">
        <f>SUM(Q107:S107)</f>
        <v>2.1552826625838044</v>
      </c>
      <c r="U107" s="300"/>
      <c r="V107" s="300">
        <v>0.95215355681916081</v>
      </c>
      <c r="W107" s="300">
        <v>0.4709709826055119</v>
      </c>
      <c r="X107" s="300">
        <v>0.65477963151860941</v>
      </c>
      <c r="Y107" s="300">
        <f>SUM(V107:X107)</f>
        <v>2.0779041709432819</v>
      </c>
    </row>
    <row r="108" spans="1:25" x14ac:dyDescent="0.2">
      <c r="A108" s="260" t="s">
        <v>364</v>
      </c>
      <c r="B108" s="300">
        <v>1.7167911335178172</v>
      </c>
      <c r="C108" s="300">
        <v>0.44639696596022244</v>
      </c>
      <c r="D108" s="300">
        <v>0.87745147929576106</v>
      </c>
      <c r="E108" s="300">
        <f t="shared" ref="E108:E109" si="164">SUM(B108:D108)</f>
        <v>3.0406395787738005</v>
      </c>
      <c r="F108" s="300"/>
      <c r="G108" s="300">
        <v>1.2356827339238836</v>
      </c>
      <c r="H108" s="300">
        <v>0.43644829797871471</v>
      </c>
      <c r="I108" s="300">
        <v>0.53701760808076737</v>
      </c>
      <c r="J108" s="300">
        <f t="shared" ref="J108:J109" si="165">SUM(G108:I108)</f>
        <v>2.2091486399833657</v>
      </c>
      <c r="K108" s="300"/>
      <c r="L108" s="300">
        <v>1.2352807751876365</v>
      </c>
      <c r="M108" s="300">
        <v>0.38968111874954625</v>
      </c>
      <c r="N108" s="300">
        <v>0.44179207395037562</v>
      </c>
      <c r="O108" s="300">
        <f t="shared" ref="O108:O109" si="166">SUM(L108:N108)</f>
        <v>2.0667539678875584</v>
      </c>
      <c r="P108" s="300"/>
      <c r="Q108" s="300">
        <v>1.1737407027002729</v>
      </c>
      <c r="R108" s="300">
        <v>0.39010533169740136</v>
      </c>
      <c r="S108" s="300">
        <v>0.424871303018521</v>
      </c>
      <c r="T108" s="300">
        <f t="shared" ref="T108:T109" si="167">SUM(Q108:S108)</f>
        <v>1.9887173374161953</v>
      </c>
      <c r="U108" s="300"/>
      <c r="V108" s="300">
        <v>1.1305985414282353</v>
      </c>
      <c r="W108" s="300">
        <v>0.40495665301927342</v>
      </c>
      <c r="X108" s="300">
        <v>0.41754063460920826</v>
      </c>
      <c r="Y108" s="300">
        <f t="shared" ref="Y108:Y109" si="168">SUM(V108:X108)</f>
        <v>1.9530958290567171</v>
      </c>
    </row>
    <row r="109" spans="1:25" x14ac:dyDescent="0.2">
      <c r="A109" s="264" t="s">
        <v>363</v>
      </c>
      <c r="B109" s="301">
        <f>SUM(B107:B108)</f>
        <v>3.0547116372172125</v>
      </c>
      <c r="C109" s="301">
        <f t="shared" ref="C109" si="169">SUM(C107:C108)</f>
        <v>0.92367428245688721</v>
      </c>
      <c r="D109" s="301">
        <f t="shared" ref="D109" si="170">SUM(D107:D108)</f>
        <v>1.3296140803258998</v>
      </c>
      <c r="E109" s="301">
        <f t="shared" si="164"/>
        <v>5.3079999999999998</v>
      </c>
      <c r="F109" s="301"/>
      <c r="G109" s="301">
        <f>SUM(G107:G108)</f>
        <v>2.1466381125288025</v>
      </c>
      <c r="H109" s="301">
        <f t="shared" ref="H109" si="171">SUM(H107:H108)</f>
        <v>0.90481686529568339</v>
      </c>
      <c r="I109" s="301">
        <f t="shared" ref="I109" si="172">SUM(I107:I108)</f>
        <v>0.77754502217551824</v>
      </c>
      <c r="J109" s="301">
        <f t="shared" si="165"/>
        <v>3.8290000000000042</v>
      </c>
      <c r="K109" s="301"/>
      <c r="L109" s="301">
        <f>SUM(L107:L108)</f>
        <v>2.2515490419032149</v>
      </c>
      <c r="M109" s="301">
        <f t="shared" ref="M109" si="173">SUM(M107:M108)</f>
        <v>0.88797904772452119</v>
      </c>
      <c r="N109" s="301">
        <f t="shared" ref="N109" si="174">SUM(N107:N108)</f>
        <v>1.1854719103722631</v>
      </c>
      <c r="O109" s="301">
        <f t="shared" si="166"/>
        <v>4.3249999999999993</v>
      </c>
      <c r="P109" s="301"/>
      <c r="Q109" s="301">
        <f>SUM(Q107:Q108)</f>
        <v>2.1435556334627628</v>
      </c>
      <c r="R109" s="301">
        <f t="shared" ref="R109" si="175">SUM(R107:R108)</f>
        <v>0.87278154817955667</v>
      </c>
      <c r="S109" s="301">
        <f t="shared" ref="S109" si="176">SUM(S107:S108)</f>
        <v>1.1276628183576805</v>
      </c>
      <c r="T109" s="301">
        <f t="shared" si="167"/>
        <v>4.1440000000000001</v>
      </c>
      <c r="U109" s="301"/>
      <c r="V109" s="301">
        <f>SUM(V107:V108)</f>
        <v>2.0827520982473962</v>
      </c>
      <c r="W109" s="301">
        <f t="shared" ref="W109" si="177">SUM(W107:W108)</f>
        <v>0.87592763562478537</v>
      </c>
      <c r="X109" s="301">
        <f t="shared" ref="X109" si="178">SUM(X107:X108)</f>
        <v>1.0723202661278177</v>
      </c>
      <c r="Y109" s="301">
        <f t="shared" si="168"/>
        <v>4.0309999999999997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2.3770010786136173</v>
      </c>
      <c r="C116" s="300">
        <v>0.64176037599930313</v>
      </c>
      <c r="D116" s="300">
        <v>0.28498191378120347</v>
      </c>
      <c r="E116" s="300">
        <f>SUM(B116:D116)</f>
        <v>3.3037433683941235</v>
      </c>
      <c r="F116" s="300"/>
      <c r="G116" s="300">
        <v>2.2676450976829763</v>
      </c>
      <c r="H116" s="300">
        <v>0.83935963946402825</v>
      </c>
      <c r="I116" s="300">
        <v>6.8382761888231072E-2</v>
      </c>
      <c r="J116" s="300">
        <f>SUM(G116:I116)</f>
        <v>3.1753874990352355</v>
      </c>
      <c r="K116" s="300"/>
      <c r="L116" s="300">
        <v>2.5924965404387543</v>
      </c>
      <c r="M116" s="300">
        <v>0.69117301966535938</v>
      </c>
      <c r="N116" s="300">
        <v>0.37042495910887846</v>
      </c>
      <c r="O116" s="300">
        <f>SUM(L116:N116)</f>
        <v>3.6540945192129923</v>
      </c>
      <c r="P116" s="300"/>
      <c r="Q116" s="300">
        <v>2.7802051779236523</v>
      </c>
      <c r="R116" s="300">
        <v>0.71433249784812891</v>
      </c>
      <c r="S116" s="300">
        <v>0.39428514315585111</v>
      </c>
      <c r="T116" s="300">
        <f>SUM(Q116:S116)</f>
        <v>3.8888228189276322</v>
      </c>
      <c r="U116" s="300"/>
      <c r="V116" s="300">
        <v>3.0499615570175744</v>
      </c>
      <c r="W116" s="300">
        <v>0.72573515787566256</v>
      </c>
      <c r="X116" s="300">
        <v>0.41614397529587199</v>
      </c>
      <c r="Y116" s="300">
        <f>SUM(V116:X116)</f>
        <v>4.1918406901891085</v>
      </c>
    </row>
    <row r="117" spans="1:25" x14ac:dyDescent="0.2">
      <c r="A117" s="260" t="s">
        <v>364</v>
      </c>
      <c r="B117" s="300">
        <v>7.8289202688411823</v>
      </c>
      <c r="C117" s="300">
        <v>0.40217613356720727</v>
      </c>
      <c r="D117" s="300">
        <v>1.2621602291974836</v>
      </c>
      <c r="E117" s="300">
        <f t="shared" ref="E117:E118" si="179">SUM(B117:D117)</f>
        <v>9.493256631605874</v>
      </c>
      <c r="F117" s="300"/>
      <c r="G117" s="300">
        <v>8.0240942309147218</v>
      </c>
      <c r="H117" s="300">
        <v>0.61255770363408335</v>
      </c>
      <c r="I117" s="300">
        <v>0.71596056641596251</v>
      </c>
      <c r="J117" s="300">
        <f t="shared" ref="J117:J118" si="180">SUM(G117:I117)</f>
        <v>9.3526125009647672</v>
      </c>
      <c r="K117" s="300"/>
      <c r="L117" s="300">
        <v>7.4753903216249711</v>
      </c>
      <c r="M117" s="300">
        <v>0.56514777540593797</v>
      </c>
      <c r="N117" s="300">
        <v>0.97536738375611398</v>
      </c>
      <c r="O117" s="300">
        <f t="shared" ref="O117:O118" si="181">SUM(L117:N117)</f>
        <v>9.0159054807870227</v>
      </c>
      <c r="P117" s="300"/>
      <c r="Q117" s="300">
        <v>7.776666111339841</v>
      </c>
      <c r="R117" s="300">
        <v>0.59684088681018888</v>
      </c>
      <c r="S117" s="300">
        <v>1.0456701829223554</v>
      </c>
      <c r="T117" s="300">
        <f t="shared" ref="T117:T118" si="182">SUM(Q117:S117)</f>
        <v>9.419177181072385</v>
      </c>
      <c r="U117" s="300"/>
      <c r="V117" s="300">
        <v>8.0911346572229714</v>
      </c>
      <c r="W117" s="300">
        <v>0.63268835524607736</v>
      </c>
      <c r="X117" s="300">
        <v>1.124336297341836</v>
      </c>
      <c r="Y117" s="300">
        <f t="shared" ref="Y117:Y118" si="183">SUM(V117:X117)</f>
        <v>9.8481593098108853</v>
      </c>
    </row>
    <row r="118" spans="1:25" x14ac:dyDescent="0.2">
      <c r="A118" s="264" t="s">
        <v>363</v>
      </c>
      <c r="B118" s="301">
        <f>SUM(B116:B117)</f>
        <v>10.205921347454799</v>
      </c>
      <c r="C118" s="301">
        <f t="shared" ref="C118" si="184">SUM(C116:C117)</f>
        <v>1.0439365095665103</v>
      </c>
      <c r="D118" s="301">
        <f t="shared" ref="D118" si="185">SUM(D116:D117)</f>
        <v>1.5471421429786871</v>
      </c>
      <c r="E118" s="301">
        <f t="shared" si="179"/>
        <v>12.796999999999997</v>
      </c>
      <c r="F118" s="301"/>
      <c r="G118" s="301">
        <f>SUM(G116:G117)</f>
        <v>10.291739328597698</v>
      </c>
      <c r="H118" s="301">
        <f t="shared" ref="H118" si="186">SUM(H116:H117)</f>
        <v>1.4519173430981116</v>
      </c>
      <c r="I118" s="301">
        <f t="shared" ref="I118" si="187">SUM(I116:I117)</f>
        <v>0.78434332830419362</v>
      </c>
      <c r="J118" s="301">
        <f t="shared" si="180"/>
        <v>12.528000000000004</v>
      </c>
      <c r="K118" s="301"/>
      <c r="L118" s="301">
        <f>SUM(L116:L117)</f>
        <v>10.067886862063725</v>
      </c>
      <c r="M118" s="301">
        <f t="shared" ref="M118" si="188">SUM(M116:M117)</f>
        <v>1.2563207950712973</v>
      </c>
      <c r="N118" s="301">
        <f t="shared" ref="N118" si="189">SUM(N116:N117)</f>
        <v>1.3457923428649925</v>
      </c>
      <c r="O118" s="301">
        <f t="shared" si="181"/>
        <v>12.670000000000016</v>
      </c>
      <c r="P118" s="301"/>
      <c r="Q118" s="301">
        <f>SUM(Q116:Q117)</f>
        <v>10.556871289263494</v>
      </c>
      <c r="R118" s="301">
        <f t="shared" ref="R118" si="190">SUM(R116:R117)</f>
        <v>1.3111733846583178</v>
      </c>
      <c r="S118" s="301">
        <f t="shared" ref="S118" si="191">SUM(S116:S117)</f>
        <v>1.4399553260782065</v>
      </c>
      <c r="T118" s="301">
        <f t="shared" si="182"/>
        <v>13.308000000000018</v>
      </c>
      <c r="U118" s="301"/>
      <c r="V118" s="301">
        <f>SUM(V116:V117)</f>
        <v>11.141096214240546</v>
      </c>
      <c r="W118" s="301">
        <f t="shared" ref="W118" si="192">SUM(W116:W117)</f>
        <v>1.3584235131217399</v>
      </c>
      <c r="X118" s="301">
        <f t="shared" ref="X118" si="193">SUM(X116:X117)</f>
        <v>1.540480272637708</v>
      </c>
      <c r="Y118" s="301">
        <f t="shared" si="183"/>
        <v>14.039999999999996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1.7327326599373256</v>
      </c>
      <c r="C125" s="300">
        <v>0.62985367586791263</v>
      </c>
      <c r="D125" s="300">
        <v>0.17515692593302357</v>
      </c>
      <c r="E125" s="300">
        <f>SUM(B125:D125)</f>
        <v>2.5377432617382616</v>
      </c>
      <c r="F125" s="300"/>
      <c r="G125" s="300">
        <v>1.9735405770478915</v>
      </c>
      <c r="H125" s="300">
        <v>0.61005269699539044</v>
      </c>
      <c r="I125" s="300">
        <v>0.20927579511887751</v>
      </c>
      <c r="J125" s="300">
        <f>SUM(G125:I125)</f>
        <v>2.7928690691621592</v>
      </c>
      <c r="K125" s="300"/>
      <c r="L125" s="300">
        <v>1.9133063985875367</v>
      </c>
      <c r="M125" s="300">
        <v>0.53918686259132853</v>
      </c>
      <c r="N125" s="300">
        <v>0.10545450626872782</v>
      </c>
      <c r="O125" s="300">
        <f>SUM(L125:N125)</f>
        <v>2.557947767447593</v>
      </c>
      <c r="P125" s="300"/>
      <c r="Q125" s="300">
        <v>1.8267264970845529</v>
      </c>
      <c r="R125" s="300">
        <v>0.50927097487939521</v>
      </c>
      <c r="S125" s="300">
        <v>0.10519955759134587</v>
      </c>
      <c r="T125" s="300">
        <f>SUM(Q125:S125)</f>
        <v>2.4411970295552941</v>
      </c>
      <c r="U125" s="300"/>
      <c r="V125" s="300">
        <v>1.6324903478548853</v>
      </c>
      <c r="W125" s="300">
        <v>0.45094217253467161</v>
      </c>
      <c r="X125" s="300">
        <v>9.5741869482879119E-2</v>
      </c>
      <c r="Y125" s="300">
        <f>SUM(V125:X125)</f>
        <v>2.1791743898724363</v>
      </c>
    </row>
    <row r="126" spans="1:25" x14ac:dyDescent="0.2">
      <c r="A126" s="260" t="s">
        <v>364</v>
      </c>
      <c r="B126" s="300">
        <v>2.2227968837483774</v>
      </c>
      <c r="C126" s="300">
        <v>8.5741699128080717E-2</v>
      </c>
      <c r="D126" s="300">
        <v>0.38071815538528597</v>
      </c>
      <c r="E126" s="300">
        <f t="shared" ref="E126:E127" si="194">SUM(B126:D126)</f>
        <v>2.6892567382617441</v>
      </c>
      <c r="F126" s="300"/>
      <c r="G126" s="300">
        <v>2.3108787697538533</v>
      </c>
      <c r="H126" s="300">
        <v>8.3287111181276755E-2</v>
      </c>
      <c r="I126" s="300">
        <v>0.26196504990271935</v>
      </c>
      <c r="J126" s="300">
        <f t="shared" ref="J126:J127" si="195">SUM(G126:I126)</f>
        <v>2.6561309308378496</v>
      </c>
      <c r="K126" s="300"/>
      <c r="L126" s="300">
        <v>2.3216046151786305</v>
      </c>
      <c r="M126" s="300">
        <v>0.10004658287193785</v>
      </c>
      <c r="N126" s="300">
        <v>0.50940103450183127</v>
      </c>
      <c r="O126" s="300">
        <f t="shared" ref="O126:O127" si="196">SUM(L126:N126)</f>
        <v>2.9310522325523993</v>
      </c>
      <c r="P126" s="300"/>
      <c r="Q126" s="300">
        <v>2.2259592352354449</v>
      </c>
      <c r="R126" s="300">
        <v>9.9943750987779037E-2</v>
      </c>
      <c r="S126" s="300">
        <v>0.51289998422148408</v>
      </c>
      <c r="T126" s="300">
        <f t="shared" ref="T126:T127" si="197">SUM(Q126:S126)</f>
        <v>2.838802970444708</v>
      </c>
      <c r="U126" s="300"/>
      <c r="V126" s="300">
        <v>1.9956996309823527</v>
      </c>
      <c r="W126" s="300">
        <v>9.5741869485001199E-2</v>
      </c>
      <c r="X126" s="300">
        <v>0.47838410966020917</v>
      </c>
      <c r="Y126" s="300">
        <f t="shared" ref="Y126:Y127" si="198">SUM(V126:X126)</f>
        <v>2.5698256101275629</v>
      </c>
    </row>
    <row r="127" spans="1:25" x14ac:dyDescent="0.2">
      <c r="A127" s="264" t="s">
        <v>363</v>
      </c>
      <c r="B127" s="301">
        <f>SUM(B125:B126)</f>
        <v>3.955529543685703</v>
      </c>
      <c r="C127" s="301">
        <f t="shared" ref="C127" si="199">SUM(C125:C126)</f>
        <v>0.71559537499599335</v>
      </c>
      <c r="D127" s="301">
        <f t="shared" ref="D127" si="200">SUM(D125:D126)</f>
        <v>0.55587508131830954</v>
      </c>
      <c r="E127" s="301">
        <f t="shared" si="194"/>
        <v>5.2270000000000065</v>
      </c>
      <c r="F127" s="301"/>
      <c r="G127" s="301">
        <f>SUM(G125:G126)</f>
        <v>4.2844193468017444</v>
      </c>
      <c r="H127" s="301">
        <f t="shared" ref="H127" si="201">SUM(H125:H126)</f>
        <v>0.69333980817666718</v>
      </c>
      <c r="I127" s="301">
        <f t="shared" ref="I127" si="202">SUM(I125:I126)</f>
        <v>0.47124084502159685</v>
      </c>
      <c r="J127" s="301">
        <f t="shared" si="195"/>
        <v>5.4490000000000078</v>
      </c>
      <c r="K127" s="301"/>
      <c r="L127" s="301">
        <f>SUM(L125:L126)</f>
        <v>4.2349110137661672</v>
      </c>
      <c r="M127" s="301">
        <f t="shared" ref="M127" si="203">SUM(M125:M126)</f>
        <v>0.63923344546326644</v>
      </c>
      <c r="N127" s="301">
        <f t="shared" ref="N127" si="204">SUM(N125:N126)</f>
        <v>0.61485554077055915</v>
      </c>
      <c r="O127" s="301">
        <f t="shared" si="196"/>
        <v>5.4889999999999928</v>
      </c>
      <c r="P127" s="301"/>
      <c r="Q127" s="301">
        <f>SUM(Q125:Q126)</f>
        <v>4.0526857323199978</v>
      </c>
      <c r="R127" s="301">
        <f t="shared" ref="R127" si="205">SUM(R125:R126)</f>
        <v>0.60921472586717429</v>
      </c>
      <c r="S127" s="301">
        <f t="shared" ref="S127" si="206">SUM(S125:S126)</f>
        <v>0.61809954181283</v>
      </c>
      <c r="T127" s="301">
        <f t="shared" si="197"/>
        <v>5.280000000000002</v>
      </c>
      <c r="U127" s="301"/>
      <c r="V127" s="301">
        <f>SUM(V125:V126)</f>
        <v>3.6281899788372378</v>
      </c>
      <c r="W127" s="301">
        <f t="shared" ref="W127" si="207">SUM(W125:W126)</f>
        <v>0.5466840420196728</v>
      </c>
      <c r="X127" s="301">
        <f t="shared" ref="X127" si="208">SUM(X125:X126)</f>
        <v>0.57412597914308827</v>
      </c>
      <c r="Y127" s="301">
        <f t="shared" si="198"/>
        <v>4.7489999999999988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1.6169105517853875</v>
      </c>
      <c r="C134" s="300">
        <v>0.97294617619830048</v>
      </c>
      <c r="D134" s="300">
        <v>0.28886863504759835</v>
      </c>
      <c r="E134" s="300">
        <f>SUM(B134:D134)</f>
        <v>2.8787253630312861</v>
      </c>
      <c r="F134" s="300"/>
      <c r="G134" s="300">
        <v>1.4637003143680469</v>
      </c>
      <c r="H134" s="300">
        <v>0.75019737563112732</v>
      </c>
      <c r="I134" s="300">
        <v>0.45068295517043849</v>
      </c>
      <c r="J134" s="300">
        <f>SUM(G134:I134)</f>
        <v>2.6645806451696128</v>
      </c>
      <c r="K134" s="300"/>
      <c r="L134" s="300">
        <v>1.6377352573074353</v>
      </c>
      <c r="M134" s="300">
        <v>1.2510175064205207</v>
      </c>
      <c r="N134" s="300">
        <v>0.33968364499861603</v>
      </c>
      <c r="O134" s="300">
        <f>SUM(L134:N134)</f>
        <v>3.228436408726572</v>
      </c>
      <c r="P134" s="300"/>
      <c r="Q134" s="300">
        <v>1.6876398459628044</v>
      </c>
      <c r="R134" s="300">
        <v>1.1905851353907395</v>
      </c>
      <c r="S134" s="300">
        <v>0.34282287750299212</v>
      </c>
      <c r="T134" s="300">
        <f>SUM(Q134:S134)</f>
        <v>3.2210478588565357</v>
      </c>
      <c r="U134" s="300"/>
      <c r="V134" s="300">
        <v>2.0140533024532776</v>
      </c>
      <c r="W134" s="300">
        <v>1.2147392816048119</v>
      </c>
      <c r="X134" s="300">
        <v>0.3847972189997465</v>
      </c>
      <c r="Y134" s="300">
        <f>SUM(V134:X134)</f>
        <v>3.6135898030578359</v>
      </c>
    </row>
    <row r="135" spans="1:25" x14ac:dyDescent="0.2">
      <c r="A135" s="260" t="s">
        <v>364</v>
      </c>
      <c r="B135" s="300">
        <v>1.7369808325136749</v>
      </c>
      <c r="C135" s="300">
        <v>0.4228708373645233</v>
      </c>
      <c r="D135" s="300">
        <v>0.52342296709051928</v>
      </c>
      <c r="E135" s="300">
        <f t="shared" ref="E135:E136" si="209">SUM(B135:D135)</f>
        <v>2.6832746369687173</v>
      </c>
      <c r="F135" s="300"/>
      <c r="G135" s="300">
        <v>1.4125790049098008</v>
      </c>
      <c r="H135" s="300">
        <v>0.19388462274339482</v>
      </c>
      <c r="I135" s="300">
        <v>0.31795572717719273</v>
      </c>
      <c r="J135" s="300">
        <f t="shared" ref="J135:J136" si="210">SUM(G135:I135)</f>
        <v>1.9244193548303883</v>
      </c>
      <c r="K135" s="300"/>
      <c r="L135" s="300">
        <v>1.6813090883963588</v>
      </c>
      <c r="M135" s="300">
        <v>0.41042704136018426</v>
      </c>
      <c r="N135" s="300">
        <v>0.26182746151686792</v>
      </c>
      <c r="O135" s="300">
        <f t="shared" ref="O135:O136" si="211">SUM(L135:N135)</f>
        <v>2.3535635912734114</v>
      </c>
      <c r="P135" s="300"/>
      <c r="Q135" s="300">
        <v>1.6717423003731955</v>
      </c>
      <c r="R135" s="300">
        <v>0.40916948898577227</v>
      </c>
      <c r="S135" s="300">
        <v>0.27404035178449632</v>
      </c>
      <c r="T135" s="300">
        <f t="shared" ref="T135:T136" si="212">SUM(Q135:S135)</f>
        <v>2.3549521411434644</v>
      </c>
      <c r="U135" s="300"/>
      <c r="V135" s="300">
        <v>1.8625353417965675</v>
      </c>
      <c r="W135" s="300">
        <v>0.46415758979322475</v>
      </c>
      <c r="X135" s="300">
        <v>0.33171726535236534</v>
      </c>
      <c r="Y135" s="300">
        <f t="shared" ref="Y135:Y136" si="213">SUM(V135:X135)</f>
        <v>2.6584101969421576</v>
      </c>
    </row>
    <row r="136" spans="1:25" x14ac:dyDescent="0.2">
      <c r="A136" s="264" t="s">
        <v>363</v>
      </c>
      <c r="B136" s="301">
        <f>SUM(B134:B135)</f>
        <v>3.3538913842990623</v>
      </c>
      <c r="C136" s="301">
        <f t="shared" ref="C136" si="214">SUM(C134:C135)</f>
        <v>1.3958170135628238</v>
      </c>
      <c r="D136" s="301">
        <f t="shared" ref="D136" si="215">SUM(D134:D135)</f>
        <v>0.81229160213811769</v>
      </c>
      <c r="E136" s="301">
        <f t="shared" si="209"/>
        <v>5.5620000000000029</v>
      </c>
      <c r="F136" s="301"/>
      <c r="G136" s="301">
        <f>SUM(G134:G135)</f>
        <v>2.876279319277848</v>
      </c>
      <c r="H136" s="301">
        <f t="shared" ref="H136" si="216">SUM(H134:H135)</f>
        <v>0.94408199837452211</v>
      </c>
      <c r="I136" s="301">
        <f t="shared" ref="I136" si="217">SUM(I134:I135)</f>
        <v>0.76863868234763122</v>
      </c>
      <c r="J136" s="301">
        <f t="shared" si="210"/>
        <v>4.5890000000000013</v>
      </c>
      <c r="K136" s="301"/>
      <c r="L136" s="301">
        <f>SUM(L134:L135)</f>
        <v>3.3190443457037944</v>
      </c>
      <c r="M136" s="301">
        <f t="shared" ref="M136" si="218">SUM(M134:M135)</f>
        <v>1.6614445477807049</v>
      </c>
      <c r="N136" s="301">
        <f t="shared" ref="N136" si="219">SUM(N134:N135)</f>
        <v>0.6015111065154839</v>
      </c>
      <c r="O136" s="301">
        <f t="shared" si="211"/>
        <v>5.581999999999983</v>
      </c>
      <c r="P136" s="301"/>
      <c r="Q136" s="301">
        <f>SUM(Q134:Q135)</f>
        <v>3.3593821463359999</v>
      </c>
      <c r="R136" s="301">
        <f t="shared" ref="R136" si="220">SUM(R134:R135)</f>
        <v>1.5997546243765117</v>
      </c>
      <c r="S136" s="301">
        <f t="shared" ref="S136" si="221">SUM(S134:S135)</f>
        <v>0.61686322928748849</v>
      </c>
      <c r="T136" s="301">
        <f t="shared" si="212"/>
        <v>5.5760000000000005</v>
      </c>
      <c r="U136" s="301"/>
      <c r="V136" s="301">
        <f>SUM(V134:V135)</f>
        <v>3.8765886442498454</v>
      </c>
      <c r="W136" s="301">
        <f t="shared" ref="W136" si="222">SUM(W134:W135)</f>
        <v>1.6788968713980368</v>
      </c>
      <c r="X136" s="301">
        <f t="shared" ref="X136" si="223">SUM(X134:X135)</f>
        <v>0.71651448435211185</v>
      </c>
      <c r="Y136" s="301">
        <f t="shared" si="213"/>
        <v>6.2719999999999949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6.1398601883743353</v>
      </c>
      <c r="C143" s="300">
        <v>4.0492870600191706</v>
      </c>
      <c r="D143" s="300">
        <v>2.0626286564350336</v>
      </c>
      <c r="E143" s="300">
        <f>SUM(B143:D143)</f>
        <v>12.251775904828541</v>
      </c>
      <c r="F143" s="300"/>
      <c r="G143" s="300">
        <v>7.4445776744714465</v>
      </c>
      <c r="H143" s="300">
        <v>3.2125652126772493</v>
      </c>
      <c r="I143" s="300">
        <v>2.8972612796596575</v>
      </c>
      <c r="J143" s="300">
        <f>SUM(G143:I143)</f>
        <v>13.554404166808354</v>
      </c>
      <c r="K143" s="300"/>
      <c r="L143" s="300">
        <v>7.0141479331491672</v>
      </c>
      <c r="M143" s="300">
        <v>2.9694616320248</v>
      </c>
      <c r="N143" s="300">
        <v>1.7810710514885837</v>
      </c>
      <c r="O143" s="300">
        <f>SUM(L143:N143)</f>
        <v>11.764680616662551</v>
      </c>
      <c r="P143" s="300"/>
      <c r="Q143" s="300">
        <v>7.4517281403755682</v>
      </c>
      <c r="R143" s="300">
        <v>3.1583632748237518</v>
      </c>
      <c r="S143" s="300">
        <v>1.9516049609461772</v>
      </c>
      <c r="T143" s="300">
        <f>SUM(Q143:S143)</f>
        <v>12.561696376145498</v>
      </c>
      <c r="U143" s="300"/>
      <c r="V143" s="300">
        <v>8.0418674247049502</v>
      </c>
      <c r="W143" s="300">
        <v>3.4205869968962985</v>
      </c>
      <c r="X143" s="300">
        <v>2.2316581151841759</v>
      </c>
      <c r="Y143" s="300">
        <f>SUM(V143:X143)</f>
        <v>13.694112536785426</v>
      </c>
    </row>
    <row r="144" spans="1:25" x14ac:dyDescent="0.2">
      <c r="A144" s="260" t="s">
        <v>364</v>
      </c>
      <c r="B144" s="300">
        <v>10.059767972156767</v>
      </c>
      <c r="C144" s="300">
        <v>1.2773406048570932</v>
      </c>
      <c r="D144" s="300">
        <v>2.7631155181576066</v>
      </c>
      <c r="E144" s="300">
        <f t="shared" ref="E144:E145" si="224">SUM(B144:D144)</f>
        <v>14.100224095171466</v>
      </c>
      <c r="F144" s="300"/>
      <c r="G144" s="300">
        <v>10.510190210561014</v>
      </c>
      <c r="H144" s="300">
        <v>1.2833827687313089</v>
      </c>
      <c r="I144" s="300">
        <v>2.7520228538993226</v>
      </c>
      <c r="J144" s="300">
        <f t="shared" ref="J144:J145" si="225">SUM(G144:I144)</f>
        <v>14.545595833191646</v>
      </c>
      <c r="K144" s="300"/>
      <c r="L144" s="300">
        <v>10.48563849779088</v>
      </c>
      <c r="M144" s="300">
        <v>1.6795484570549719</v>
      </c>
      <c r="N144" s="300">
        <v>2.1541324284915935</v>
      </c>
      <c r="O144" s="300">
        <f t="shared" ref="O144:O145" si="226">SUM(L144:N144)</f>
        <v>14.319319383337445</v>
      </c>
      <c r="P144" s="300"/>
      <c r="Q144" s="300">
        <v>10.802826415391486</v>
      </c>
      <c r="R144" s="300">
        <v>1.7943332007688209</v>
      </c>
      <c r="S144" s="300">
        <v>2.2801440076941875</v>
      </c>
      <c r="T144" s="300">
        <f t="shared" ref="T144:T145" si="227">SUM(Q144:S144)</f>
        <v>14.877303623854495</v>
      </c>
      <c r="U144" s="300"/>
      <c r="V144" s="300">
        <v>11.212620327642698</v>
      </c>
      <c r="W144" s="300">
        <v>1.9937068074889952</v>
      </c>
      <c r="X144" s="300">
        <v>2.4715603280828518</v>
      </c>
      <c r="Y144" s="300">
        <f t="shared" ref="Y144:Y145" si="228">SUM(V144:X144)</f>
        <v>15.677887463214546</v>
      </c>
    </row>
    <row r="145" spans="1:25" x14ac:dyDescent="0.2">
      <c r="A145" s="264" t="s">
        <v>363</v>
      </c>
      <c r="B145" s="301">
        <f>SUM(B143:B144)</f>
        <v>16.199628160531102</v>
      </c>
      <c r="C145" s="301">
        <f t="shared" ref="C145" si="229">SUM(C143:C144)</f>
        <v>5.3266276648762636</v>
      </c>
      <c r="D145" s="301">
        <f t="shared" ref="D145" si="230">SUM(D143:D144)</f>
        <v>4.8257441745926402</v>
      </c>
      <c r="E145" s="301">
        <f t="shared" si="224"/>
        <v>26.352000000000004</v>
      </c>
      <c r="F145" s="301"/>
      <c r="G145" s="301">
        <f>SUM(G143:G144)</f>
        <v>17.95476788503246</v>
      </c>
      <c r="H145" s="301">
        <f t="shared" ref="H145" si="231">SUM(H143:H144)</f>
        <v>4.4959479814085581</v>
      </c>
      <c r="I145" s="301">
        <f t="shared" ref="I145" si="232">SUM(I143:I144)</f>
        <v>5.6492841335589805</v>
      </c>
      <c r="J145" s="301">
        <f t="shared" si="225"/>
        <v>28.1</v>
      </c>
      <c r="K145" s="301"/>
      <c r="L145" s="301">
        <f>SUM(L143:L144)</f>
        <v>17.499786430940048</v>
      </c>
      <c r="M145" s="301">
        <f t="shared" ref="M145" si="233">SUM(M143:M144)</f>
        <v>4.6490100890797716</v>
      </c>
      <c r="N145" s="301">
        <f t="shared" ref="N145" si="234">SUM(N143:N144)</f>
        <v>3.9352034799801769</v>
      </c>
      <c r="O145" s="301">
        <f t="shared" si="226"/>
        <v>26.084</v>
      </c>
      <c r="P145" s="301"/>
      <c r="Q145" s="301">
        <f>SUM(Q143:Q144)</f>
        <v>18.254554555767054</v>
      </c>
      <c r="R145" s="301">
        <f t="shared" ref="R145" si="235">SUM(R143:R144)</f>
        <v>4.9526964755925729</v>
      </c>
      <c r="S145" s="301">
        <f t="shared" ref="S145" si="236">SUM(S143:S144)</f>
        <v>4.2317489686403649</v>
      </c>
      <c r="T145" s="301">
        <f t="shared" si="227"/>
        <v>27.438999999999989</v>
      </c>
      <c r="U145" s="301"/>
      <c r="V145" s="301">
        <f>SUM(V143:V144)</f>
        <v>19.25448775234765</v>
      </c>
      <c r="W145" s="301">
        <f t="shared" ref="W145" si="237">SUM(W143:W144)</f>
        <v>5.4142938043852933</v>
      </c>
      <c r="X145" s="301">
        <f t="shared" ref="X145" si="238">SUM(X143:X144)</f>
        <v>4.7032184432670281</v>
      </c>
      <c r="Y145" s="301">
        <f t="shared" si="228"/>
        <v>29.371999999999971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4.3268173390981941</v>
      </c>
      <c r="C152" s="300">
        <v>3.8766646440226036</v>
      </c>
      <c r="D152" s="300">
        <v>1.364273960738511</v>
      </c>
      <c r="E152" s="300">
        <f>SUM(B152:D152)</f>
        <v>9.5677559438593089</v>
      </c>
      <c r="F152" s="300"/>
      <c r="G152" s="300">
        <v>5.6581636505618969</v>
      </c>
      <c r="H152" s="300">
        <v>4.7593188659617427</v>
      </c>
      <c r="I152" s="300">
        <v>2.1316257124451958</v>
      </c>
      <c r="J152" s="300">
        <f>SUM(G152:I152)</f>
        <v>12.549108228968835</v>
      </c>
      <c r="K152" s="300"/>
      <c r="L152" s="300">
        <v>4.6676414740074605</v>
      </c>
      <c r="M152" s="300">
        <v>4.7546626907168905</v>
      </c>
      <c r="N152" s="300">
        <v>1.907510418770989</v>
      </c>
      <c r="O152" s="300">
        <f>SUM(L152:N152)</f>
        <v>11.329814583495342</v>
      </c>
      <c r="P152" s="300"/>
      <c r="Q152" s="300">
        <v>5.0591083535887433</v>
      </c>
      <c r="R152" s="300">
        <v>4.9674191885208403</v>
      </c>
      <c r="S152" s="300">
        <v>1.9971763658632624</v>
      </c>
      <c r="T152" s="300">
        <f>SUM(Q152:S152)</f>
        <v>12.023703907972846</v>
      </c>
      <c r="U152" s="300"/>
      <c r="V152" s="300">
        <v>5.6618520001156716</v>
      </c>
      <c r="W152" s="300">
        <v>5.2521960139985291</v>
      </c>
      <c r="X152" s="300">
        <v>2.2059128461577058</v>
      </c>
      <c r="Y152" s="300">
        <f>SUM(V152:X152)</f>
        <v>13.119960860271906</v>
      </c>
    </row>
    <row r="153" spans="1:25" x14ac:dyDescent="0.2">
      <c r="A153" s="260" t="s">
        <v>364</v>
      </c>
      <c r="B153" s="300">
        <v>7.7592170659837105</v>
      </c>
      <c r="C153" s="300">
        <v>2.7170638395319817</v>
      </c>
      <c r="D153" s="300">
        <v>1.8979631506249743</v>
      </c>
      <c r="E153" s="300">
        <f t="shared" ref="E153:E154" si="239">SUM(B153:D153)</f>
        <v>12.374244056140666</v>
      </c>
      <c r="F153" s="300"/>
      <c r="G153" s="300">
        <v>9.4556271617778354</v>
      </c>
      <c r="H153" s="300">
        <v>3.8484815331085738</v>
      </c>
      <c r="I153" s="300">
        <v>2.5807830761448063</v>
      </c>
      <c r="J153" s="300">
        <f t="shared" ref="J153:J154" si="240">SUM(G153:I153)</f>
        <v>15.884891771031215</v>
      </c>
      <c r="K153" s="300"/>
      <c r="L153" s="300">
        <v>8.452562736320445</v>
      </c>
      <c r="M153" s="300">
        <v>3.7058597112005711</v>
      </c>
      <c r="N153" s="300">
        <v>2.1047629689836498</v>
      </c>
      <c r="O153" s="300">
        <f t="shared" ref="O153:O154" si="241">SUM(L153:N153)</f>
        <v>14.263185416504665</v>
      </c>
      <c r="P153" s="300"/>
      <c r="Q153" s="300">
        <v>8.9997169207027152</v>
      </c>
      <c r="R153" s="300">
        <v>3.937637784302892</v>
      </c>
      <c r="S153" s="300">
        <v>2.2059413870214715</v>
      </c>
      <c r="T153" s="300">
        <f t="shared" ref="T153:T154" si="242">SUM(Q153:S153)</f>
        <v>15.143296092027079</v>
      </c>
      <c r="U153" s="300"/>
      <c r="V153" s="300">
        <v>9.8523280363821275</v>
      </c>
      <c r="W153" s="300">
        <v>4.2712561341553608</v>
      </c>
      <c r="X153" s="300">
        <v>2.4224549691906061</v>
      </c>
      <c r="Y153" s="300">
        <f t="shared" ref="Y153:Y154" si="243">SUM(V153:X153)</f>
        <v>16.546039139728094</v>
      </c>
    </row>
    <row r="154" spans="1:25" x14ac:dyDescent="0.2">
      <c r="A154" s="264" t="s">
        <v>363</v>
      </c>
      <c r="B154" s="301">
        <f>SUM(B152:B153)</f>
        <v>12.086034405081904</v>
      </c>
      <c r="C154" s="301">
        <f t="shared" ref="C154" si="244">SUM(C152:C153)</f>
        <v>6.5937284835545853</v>
      </c>
      <c r="D154" s="301">
        <f t="shared" ref="D154" si="245">SUM(D152:D153)</f>
        <v>3.2622371113634854</v>
      </c>
      <c r="E154" s="301">
        <f t="shared" si="239"/>
        <v>21.941999999999975</v>
      </c>
      <c r="F154" s="301"/>
      <c r="G154" s="301">
        <f>SUM(G152:G153)</f>
        <v>15.113790812339733</v>
      </c>
      <c r="H154" s="301">
        <f t="shared" ref="H154" si="246">SUM(H152:H153)</f>
        <v>8.6078003990703174</v>
      </c>
      <c r="I154" s="301">
        <f t="shared" ref="I154" si="247">SUM(I152:I153)</f>
        <v>4.7124087885900021</v>
      </c>
      <c r="J154" s="301">
        <f t="shared" si="240"/>
        <v>28.434000000000054</v>
      </c>
      <c r="K154" s="301"/>
      <c r="L154" s="301">
        <f>SUM(L152:L153)</f>
        <v>13.120204210327906</v>
      </c>
      <c r="M154" s="301">
        <f t="shared" ref="M154" si="248">SUM(M152:M153)</f>
        <v>8.4605224019174621</v>
      </c>
      <c r="N154" s="301">
        <f t="shared" ref="N154" si="249">SUM(N152:N153)</f>
        <v>4.0122733877546386</v>
      </c>
      <c r="O154" s="301">
        <f t="shared" si="241"/>
        <v>25.593000000000007</v>
      </c>
      <c r="P154" s="301"/>
      <c r="Q154" s="301">
        <f>SUM(Q152:Q153)</f>
        <v>14.058825274291458</v>
      </c>
      <c r="R154" s="301">
        <f t="shared" ref="R154" si="250">SUM(R152:R153)</f>
        <v>8.9050569728237328</v>
      </c>
      <c r="S154" s="301">
        <f t="shared" ref="S154" si="251">SUM(S152:S153)</f>
        <v>4.2031177528847339</v>
      </c>
      <c r="T154" s="301">
        <f t="shared" si="242"/>
        <v>27.166999999999923</v>
      </c>
      <c r="U154" s="301"/>
      <c r="V154" s="301">
        <f>SUM(V152:V153)</f>
        <v>15.514180036497798</v>
      </c>
      <c r="W154" s="301">
        <f t="shared" ref="W154" si="252">SUM(W152:W153)</f>
        <v>9.5234521481538899</v>
      </c>
      <c r="X154" s="301">
        <f t="shared" ref="X154" si="253">SUM(X152:X153)</f>
        <v>4.6283678153483123</v>
      </c>
      <c r="Y154" s="301">
        <f t="shared" si="243"/>
        <v>29.666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2.5160479620236811</v>
      </c>
      <c r="C161" s="300">
        <v>2.083061342566932</v>
      </c>
      <c r="D161" s="300">
        <v>0.25069652149924576</v>
      </c>
      <c r="E161" s="300">
        <f>SUM(B161:D161)</f>
        <v>4.8498058260898587</v>
      </c>
      <c r="F161" s="300"/>
      <c r="G161" s="300">
        <v>2.459518541672808</v>
      </c>
      <c r="H161" s="300">
        <v>1.9853008462728916</v>
      </c>
      <c r="I161" s="300">
        <v>0.1930162100130593</v>
      </c>
      <c r="J161" s="300">
        <f>SUM(G161:I161)</f>
        <v>4.6378355979587589</v>
      </c>
      <c r="K161" s="300"/>
      <c r="L161" s="300">
        <v>2.4839073305116979</v>
      </c>
      <c r="M161" s="300">
        <v>1.9770969371557159</v>
      </c>
      <c r="N161" s="300">
        <v>0.26705635070149808</v>
      </c>
      <c r="O161" s="300">
        <f>SUM(L161:N161)</f>
        <v>4.7280606183689118</v>
      </c>
      <c r="P161" s="300"/>
      <c r="Q161" s="300">
        <v>2.5732499295678144</v>
      </c>
      <c r="R161" s="300">
        <v>2.0524282896573744</v>
      </c>
      <c r="S161" s="300">
        <v>0.27701775147658053</v>
      </c>
      <c r="T161" s="300">
        <f>SUM(Q161:S161)</f>
        <v>4.9026959707017692</v>
      </c>
      <c r="U161" s="300"/>
      <c r="V161" s="300">
        <v>2.5465857434575896</v>
      </c>
      <c r="W161" s="300">
        <v>2.0320580413909961</v>
      </c>
      <c r="X161" s="300">
        <v>0.27641350109448337</v>
      </c>
      <c r="Y161" s="300">
        <f>SUM(V161:X161)</f>
        <v>4.8550572859430687</v>
      </c>
    </row>
    <row r="162" spans="1:25" x14ac:dyDescent="0.2">
      <c r="A162" s="260" t="s">
        <v>364</v>
      </c>
      <c r="B162" s="300">
        <v>3.1700057490467302</v>
      </c>
      <c r="C162" s="300">
        <v>0.45744016919987535</v>
      </c>
      <c r="D162" s="300">
        <v>0.2617482556635391</v>
      </c>
      <c r="E162" s="300">
        <f t="shared" ref="E162:E163" si="254">SUM(B162:D162)</f>
        <v>3.8891941739101448</v>
      </c>
      <c r="F162" s="300"/>
      <c r="G162" s="300">
        <v>2.9492191480876677</v>
      </c>
      <c r="H162" s="300">
        <v>0.42697339799543271</v>
      </c>
      <c r="I162" s="300">
        <v>0.20097185595814845</v>
      </c>
      <c r="J162" s="300">
        <f t="shared" ref="J162:J163" si="255">SUM(G162:I162)</f>
        <v>3.577164402041249</v>
      </c>
      <c r="K162" s="300"/>
      <c r="L162" s="300">
        <v>2.9846907243470078</v>
      </c>
      <c r="M162" s="300">
        <v>0.42984560894376156</v>
      </c>
      <c r="N162" s="300">
        <v>0.16140304834033592</v>
      </c>
      <c r="O162" s="300">
        <f t="shared" ref="O162:O163" si="256">SUM(L162:N162)</f>
        <v>3.5759393816311054</v>
      </c>
      <c r="P162" s="300"/>
      <c r="Q162" s="300">
        <v>3.0296460974836803</v>
      </c>
      <c r="R162" s="300">
        <v>0.46929304029083707</v>
      </c>
      <c r="S162" s="300">
        <v>0.16736489152368933</v>
      </c>
      <c r="T162" s="300">
        <f t="shared" ref="T162:T163" si="257">SUM(Q162:S162)</f>
        <v>3.6663040292982063</v>
      </c>
      <c r="U162" s="300"/>
      <c r="V162" s="300">
        <v>2.8762023446961851</v>
      </c>
      <c r="W162" s="300">
        <v>0.51233256869378363</v>
      </c>
      <c r="X162" s="300">
        <v>0.16740780066696859</v>
      </c>
      <c r="Y162" s="300">
        <f t="shared" ref="Y162:Y163" si="258">SUM(V162:X162)</f>
        <v>3.5559427140569375</v>
      </c>
    </row>
    <row r="163" spans="1:25" x14ac:dyDescent="0.2">
      <c r="A163" s="264" t="s">
        <v>363</v>
      </c>
      <c r="B163" s="301">
        <f>SUM(B161:B162)</f>
        <v>5.6860537110704108</v>
      </c>
      <c r="C163" s="301">
        <f t="shared" ref="C163" si="259">SUM(C161:C162)</f>
        <v>2.5405015117668075</v>
      </c>
      <c r="D163" s="301">
        <f t="shared" ref="D163" si="260">SUM(D161:D162)</f>
        <v>0.51244477716278491</v>
      </c>
      <c r="E163" s="301">
        <f t="shared" si="254"/>
        <v>8.7390000000000025</v>
      </c>
      <c r="F163" s="301"/>
      <c r="G163" s="301">
        <f>SUM(G161:G162)</f>
        <v>5.4087376897604758</v>
      </c>
      <c r="H163" s="301">
        <f t="shared" ref="H163" si="261">SUM(H161:H162)</f>
        <v>2.4122742442683243</v>
      </c>
      <c r="I163" s="301">
        <f t="shared" ref="I163" si="262">SUM(I161:I162)</f>
        <v>0.39398806597120772</v>
      </c>
      <c r="J163" s="301">
        <f t="shared" si="255"/>
        <v>8.215000000000007</v>
      </c>
      <c r="K163" s="301"/>
      <c r="L163" s="301">
        <f>SUM(L161:L162)</f>
        <v>5.4685980548587061</v>
      </c>
      <c r="M163" s="301">
        <f t="shared" ref="M163" si="263">SUM(M161:M162)</f>
        <v>2.4069425460994776</v>
      </c>
      <c r="N163" s="301">
        <f t="shared" ref="N163" si="264">SUM(N161:N162)</f>
        <v>0.428459399041834</v>
      </c>
      <c r="O163" s="301">
        <f t="shared" si="256"/>
        <v>8.304000000000018</v>
      </c>
      <c r="P163" s="301"/>
      <c r="Q163" s="301">
        <f>SUM(Q161:Q162)</f>
        <v>5.6028960270514947</v>
      </c>
      <c r="R163" s="301">
        <f t="shared" ref="R163" si="265">SUM(R161:R162)</f>
        <v>2.5217213299482113</v>
      </c>
      <c r="S163" s="301">
        <f t="shared" ref="S163" si="266">SUM(S161:S162)</f>
        <v>0.44438264300026986</v>
      </c>
      <c r="T163" s="301">
        <f t="shared" si="257"/>
        <v>8.568999999999976</v>
      </c>
      <c r="U163" s="301"/>
      <c r="V163" s="301">
        <f>SUM(V161:V162)</f>
        <v>5.4227880881537747</v>
      </c>
      <c r="W163" s="301">
        <f t="shared" ref="W163" si="267">SUM(W161:W162)</f>
        <v>2.54439061008478</v>
      </c>
      <c r="X163" s="301">
        <f t="shared" ref="X163" si="268">SUM(X161:X162)</f>
        <v>0.44382130176145196</v>
      </c>
      <c r="Y163" s="301">
        <f t="shared" si="258"/>
        <v>8.4110000000000067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7.1739512051615355</v>
      </c>
      <c r="C170" s="300">
        <v>9.1458560933783755</v>
      </c>
      <c r="D170" s="300">
        <v>2.2086451143034798</v>
      </c>
      <c r="E170" s="300">
        <f>SUM(B170:D170)</f>
        <v>18.528452412843389</v>
      </c>
      <c r="F170" s="300"/>
      <c r="G170" s="300">
        <v>6.9857761968317584</v>
      </c>
      <c r="H170" s="300">
        <v>9.23616981659967</v>
      </c>
      <c r="I170" s="300">
        <v>2.0964302161885211</v>
      </c>
      <c r="J170" s="300">
        <f>SUM(G170:I170)</f>
        <v>18.31837622961995</v>
      </c>
      <c r="K170" s="300"/>
      <c r="L170" s="300">
        <v>6.5640365144774151</v>
      </c>
      <c r="M170" s="300">
        <v>9.0449468629289971</v>
      </c>
      <c r="N170" s="300">
        <v>2.0448483313566883</v>
      </c>
      <c r="O170" s="300">
        <f>SUM(L170:N170)</f>
        <v>17.6538317087631</v>
      </c>
      <c r="P170" s="300"/>
      <c r="Q170" s="300">
        <v>6.6823278704281748</v>
      </c>
      <c r="R170" s="300">
        <v>8.8138723402802555</v>
      </c>
      <c r="S170" s="300">
        <v>2.0591829631788086</v>
      </c>
      <c r="T170" s="300">
        <f>SUM(Q170:S170)</f>
        <v>17.55538317388724</v>
      </c>
      <c r="U170" s="300"/>
      <c r="V170" s="300">
        <v>7.1479591725947307</v>
      </c>
      <c r="W170" s="300">
        <v>8.6184275494595308</v>
      </c>
      <c r="X170" s="300">
        <v>2.1079684923334998</v>
      </c>
      <c r="Y170" s="300">
        <f>SUM(V170:X170)</f>
        <v>17.874355214387762</v>
      </c>
    </row>
    <row r="171" spans="1:25" x14ac:dyDescent="0.2">
      <c r="A171" s="260" t="s">
        <v>364</v>
      </c>
      <c r="B171" s="300">
        <v>4.7074967512578709</v>
      </c>
      <c r="C171" s="300">
        <v>1.8753700393786781</v>
      </c>
      <c r="D171" s="300">
        <v>1.0056807965200467</v>
      </c>
      <c r="E171" s="300">
        <f t="shared" ref="E171" si="269">SUM(B171:D171)</f>
        <v>7.5885475871565955</v>
      </c>
      <c r="F171" s="300"/>
      <c r="G171" s="300">
        <v>4.4238055387511173</v>
      </c>
      <c r="H171" s="300">
        <v>2.0242973261631527</v>
      </c>
      <c r="I171" s="300">
        <v>1.2355209054657423</v>
      </c>
      <c r="J171" s="300">
        <f t="shared" ref="J171:J172" si="270">SUM(G171:I171)</f>
        <v>7.683623770380013</v>
      </c>
      <c r="K171" s="300"/>
      <c r="L171" s="300">
        <v>4.193893802474026</v>
      </c>
      <c r="M171" s="300">
        <v>2.1119769142763887</v>
      </c>
      <c r="N171" s="300">
        <v>1.3612975744864948</v>
      </c>
      <c r="O171" s="300">
        <f t="shared" ref="O171:O172" si="271">SUM(L171:N171)</f>
        <v>7.6671682912369086</v>
      </c>
      <c r="P171" s="300"/>
      <c r="Q171" s="300">
        <v>4.1220880007940153</v>
      </c>
      <c r="R171" s="300">
        <v>2.1315444696203829</v>
      </c>
      <c r="S171" s="300">
        <v>1.3819843556983735</v>
      </c>
      <c r="T171" s="300">
        <f t="shared" ref="T171:T172" si="272">SUM(Q171:S171)</f>
        <v>7.6356168261127717</v>
      </c>
      <c r="U171" s="300"/>
      <c r="V171" s="300">
        <v>4.1073858478677652</v>
      </c>
      <c r="W171" s="300">
        <v>2.2261408361864001</v>
      </c>
      <c r="X171" s="300">
        <v>1.4561181015580835</v>
      </c>
      <c r="Y171" s="300">
        <f t="shared" ref="Y171:Y172" si="273">SUM(V171:X171)</f>
        <v>7.789644785612249</v>
      </c>
    </row>
    <row r="172" spans="1:25" x14ac:dyDescent="0.2">
      <c r="A172" s="264" t="s">
        <v>363</v>
      </c>
      <c r="B172" s="301">
        <f>SUM(B170:B171)</f>
        <v>11.881447956419407</v>
      </c>
      <c r="C172" s="301">
        <f t="shared" ref="C172" si="274">SUM(C170:C171)</f>
        <v>11.021226132757054</v>
      </c>
      <c r="D172" s="301">
        <f t="shared" ref="D172" si="275">SUM(D170:D171)</f>
        <v>3.2143259108235265</v>
      </c>
      <c r="E172" s="301">
        <f>SUM(B172:D172)</f>
        <v>26.116999999999987</v>
      </c>
      <c r="F172" s="301"/>
      <c r="G172" s="301">
        <f>SUM(G170:G171)</f>
        <v>11.409581735582876</v>
      </c>
      <c r="H172" s="301">
        <f t="shared" ref="H172" si="276">SUM(H170:H171)</f>
        <v>11.260467142762822</v>
      </c>
      <c r="I172" s="301">
        <f t="shared" ref="I172" si="277">SUM(I170:I171)</f>
        <v>3.3319511216542637</v>
      </c>
      <c r="J172" s="301">
        <f t="shared" si="270"/>
        <v>26.00199999999996</v>
      </c>
      <c r="K172" s="301"/>
      <c r="L172" s="301">
        <f>SUM(L170:L171)</f>
        <v>10.757930316951441</v>
      </c>
      <c r="M172" s="301">
        <f t="shared" ref="M172" si="278">SUM(M170:M171)</f>
        <v>11.156923777205385</v>
      </c>
      <c r="N172" s="301">
        <f t="shared" ref="N172" si="279">SUM(N170:N171)</f>
        <v>3.4061459058431831</v>
      </c>
      <c r="O172" s="301">
        <f t="shared" si="271"/>
        <v>25.321000000000009</v>
      </c>
      <c r="P172" s="301"/>
      <c r="Q172" s="301">
        <f>SUM(Q170:Q171)</f>
        <v>10.80441587122219</v>
      </c>
      <c r="R172" s="301">
        <f t="shared" ref="R172" si="280">SUM(R170:R171)</f>
        <v>10.945416809900639</v>
      </c>
      <c r="S172" s="301">
        <f t="shared" ref="S172" si="281">SUM(S170:S171)</f>
        <v>3.4411673188771821</v>
      </c>
      <c r="T172" s="301">
        <f t="shared" si="272"/>
        <v>25.19100000000001</v>
      </c>
      <c r="U172" s="301"/>
      <c r="V172" s="301">
        <f>SUM(V170:V171)</f>
        <v>11.255345020462496</v>
      </c>
      <c r="W172" s="301">
        <f t="shared" ref="W172" si="282">SUM(W170:W171)</f>
        <v>10.844568385645932</v>
      </c>
      <c r="X172" s="301">
        <f t="shared" ref="X172" si="283">SUM(X170:X171)</f>
        <v>3.5640865938915836</v>
      </c>
      <c r="Y172" s="301">
        <f t="shared" si="273"/>
        <v>25.664000000000012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10.337146869464437</v>
      </c>
      <c r="C179" s="300">
        <v>9.760919285704551</v>
      </c>
      <c r="D179" s="300">
        <v>2.2754134646114412</v>
      </c>
      <c r="E179" s="300">
        <f>SUM(B179:D179)</f>
        <v>22.373479619780426</v>
      </c>
      <c r="F179" s="300"/>
      <c r="G179" s="300">
        <v>11.732341983521389</v>
      </c>
      <c r="H179" s="300">
        <v>11.075762590665455</v>
      </c>
      <c r="I179" s="300">
        <v>2.2785828811016668</v>
      </c>
      <c r="J179" s="300">
        <f>SUM(G179:I179)</f>
        <v>25.086687455288509</v>
      </c>
      <c r="K179" s="300"/>
      <c r="L179" s="300">
        <v>11.524192079275887</v>
      </c>
      <c r="M179" s="300">
        <v>10.761667112021279</v>
      </c>
      <c r="N179" s="300">
        <v>2.2251990428765893</v>
      </c>
      <c r="O179" s="300">
        <f>SUM(L179:N179)</f>
        <v>24.511058234173753</v>
      </c>
      <c r="P179" s="300"/>
      <c r="Q179" s="300">
        <v>12.154532096461251</v>
      </c>
      <c r="R179" s="300">
        <v>10.689140650679851</v>
      </c>
      <c r="S179" s="300">
        <v>2.4043530181812893</v>
      </c>
      <c r="T179" s="300">
        <f>SUM(Q179:S179)</f>
        <v>25.248025765322392</v>
      </c>
      <c r="U179" s="300"/>
      <c r="V179" s="300">
        <v>12.888757054185934</v>
      </c>
      <c r="W179" s="300">
        <v>10.012507911929465</v>
      </c>
      <c r="X179" s="300">
        <v>2.6138399095728246</v>
      </c>
      <c r="Y179" s="300">
        <f>SUM(V179:X179)</f>
        <v>25.515104875688223</v>
      </c>
    </row>
    <row r="180" spans="1:25" x14ac:dyDescent="0.2">
      <c r="A180" s="260" t="s">
        <v>364</v>
      </c>
      <c r="B180" s="300">
        <v>4.3234725350704846</v>
      </c>
      <c r="C180" s="300">
        <v>1.6155248648023253</v>
      </c>
      <c r="D180" s="300">
        <v>0.34752298034676948</v>
      </c>
      <c r="E180" s="300">
        <f t="shared" ref="E180:E181" si="284">SUM(B180:D180)</f>
        <v>6.2865203802195797</v>
      </c>
      <c r="F180" s="300"/>
      <c r="G180" s="300">
        <v>4.0688450907246443</v>
      </c>
      <c r="H180" s="300">
        <v>1.3327360582806382</v>
      </c>
      <c r="I180" s="300">
        <v>0.6057313957062509</v>
      </c>
      <c r="J180" s="300">
        <f t="shared" ref="J180:J181" si="285">SUM(G180:I180)</f>
        <v>6.0073125447115334</v>
      </c>
      <c r="K180" s="300"/>
      <c r="L180" s="300">
        <v>4.1143647352380972</v>
      </c>
      <c r="M180" s="300">
        <v>1.761441167951147</v>
      </c>
      <c r="N180" s="300">
        <v>0.55713586263697434</v>
      </c>
      <c r="O180" s="300">
        <f t="shared" ref="O180:O181" si="286">SUM(L180:N180)</f>
        <v>6.432941765826218</v>
      </c>
      <c r="P180" s="300"/>
      <c r="Q180" s="300">
        <v>4.2417977751155451</v>
      </c>
      <c r="R180" s="300">
        <v>1.8386570003177249</v>
      </c>
      <c r="S180" s="300">
        <v>0.55251945924437829</v>
      </c>
      <c r="T180" s="300">
        <f t="shared" ref="T180:T181" si="287">SUM(Q180:S180)</f>
        <v>6.6329742346776488</v>
      </c>
      <c r="U180" s="300"/>
      <c r="V180" s="300">
        <v>4.3069604286618564</v>
      </c>
      <c r="W180" s="300">
        <v>1.9101562456973482</v>
      </c>
      <c r="X180" s="300">
        <v>0.51277844995255795</v>
      </c>
      <c r="Y180" s="300">
        <f t="shared" ref="Y180:Y181" si="288">SUM(V180:X180)</f>
        <v>6.7298951243117626</v>
      </c>
    </row>
    <row r="181" spans="1:25" x14ac:dyDescent="0.2">
      <c r="A181" s="264" t="s">
        <v>363</v>
      </c>
      <c r="B181" s="301">
        <f>SUM(B179:B180)</f>
        <v>14.660619404534922</v>
      </c>
      <c r="C181" s="301">
        <f t="shared" ref="C181" si="289">SUM(C179:C180)</f>
        <v>11.376444150506876</v>
      </c>
      <c r="D181" s="301">
        <f t="shared" ref="D181" si="290">SUM(D179:D180)</f>
        <v>2.6229364449582109</v>
      </c>
      <c r="E181" s="301">
        <f t="shared" si="284"/>
        <v>28.660000000000007</v>
      </c>
      <c r="F181" s="301"/>
      <c r="G181" s="301">
        <f>SUM(G179:G180)</f>
        <v>15.801187074246034</v>
      </c>
      <c r="H181" s="301">
        <f t="shared" ref="H181" si="291">SUM(H179:H180)</f>
        <v>12.408498648946093</v>
      </c>
      <c r="I181" s="301">
        <f t="shared" ref="I181" si="292">SUM(I179:I180)</f>
        <v>2.8843142768079177</v>
      </c>
      <c r="J181" s="301">
        <f t="shared" si="285"/>
        <v>31.094000000000044</v>
      </c>
      <c r="K181" s="301"/>
      <c r="L181" s="301">
        <f>SUM(L179:L180)</f>
        <v>15.638556814513983</v>
      </c>
      <c r="M181" s="301">
        <f t="shared" ref="M181" si="293">SUM(M179:M180)</f>
        <v>12.523108279972426</v>
      </c>
      <c r="N181" s="301">
        <f t="shared" ref="N181" si="294">SUM(N179:N180)</f>
        <v>2.7823349055135638</v>
      </c>
      <c r="O181" s="301">
        <f t="shared" si="286"/>
        <v>30.943999999999974</v>
      </c>
      <c r="P181" s="301"/>
      <c r="Q181" s="301">
        <f>SUM(Q179:Q180)</f>
        <v>16.396329871576796</v>
      </c>
      <c r="R181" s="301">
        <f t="shared" ref="R181" si="295">SUM(R179:R180)</f>
        <v>12.527797650997577</v>
      </c>
      <c r="S181" s="301">
        <f t="shared" ref="S181" si="296">SUM(S179:S180)</f>
        <v>2.9568724774256676</v>
      </c>
      <c r="T181" s="301">
        <f t="shared" si="287"/>
        <v>31.881000000000043</v>
      </c>
      <c r="U181" s="301"/>
      <c r="V181" s="301">
        <f>SUM(V179:V180)</f>
        <v>17.19571748284779</v>
      </c>
      <c r="W181" s="301">
        <f t="shared" ref="W181" si="297">SUM(W179:W180)</f>
        <v>11.922664157626812</v>
      </c>
      <c r="X181" s="301">
        <f t="shared" ref="X181" si="298">SUM(X179:X180)</f>
        <v>3.1266183595253825</v>
      </c>
      <c r="Y181" s="301">
        <f t="shared" si="288"/>
        <v>32.244999999999983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0.97373476035937157</v>
      </c>
      <c r="C188" s="300">
        <v>1.6315378548484729</v>
      </c>
      <c r="D188" s="300">
        <v>1.0808408772036624</v>
      </c>
      <c r="E188" s="300">
        <f>SUM(B188:D188)</f>
        <v>3.6861134924115069</v>
      </c>
      <c r="F188" s="300"/>
      <c r="G188" s="300">
        <v>0.85902196841434064</v>
      </c>
      <c r="H188" s="300">
        <v>1.7119798865454103</v>
      </c>
      <c r="I188" s="300">
        <v>1.0200043645753394</v>
      </c>
      <c r="J188" s="300">
        <f>SUM(G188:I188)</f>
        <v>3.5910062195350902</v>
      </c>
      <c r="K188" s="300"/>
      <c r="L188" s="300">
        <v>0.95996955351070767</v>
      </c>
      <c r="M188" s="300">
        <v>1.6164074624205211</v>
      </c>
      <c r="N188" s="300">
        <v>1.2047615294815088</v>
      </c>
      <c r="O188" s="300">
        <f>SUM(L188:N188)</f>
        <v>3.7811385454127375</v>
      </c>
      <c r="P188" s="300"/>
      <c r="Q188" s="300">
        <v>0.97900859754599678</v>
      </c>
      <c r="R188" s="300">
        <v>1.7195733530633188</v>
      </c>
      <c r="S188" s="300">
        <v>1.1964417063206867</v>
      </c>
      <c r="T188" s="300">
        <f>SUM(Q188:S188)</f>
        <v>3.8950236569300021</v>
      </c>
      <c r="U188" s="300"/>
      <c r="V188" s="300">
        <v>0.97121390092516002</v>
      </c>
      <c r="W188" s="300">
        <v>1.8044619866199878</v>
      </c>
      <c r="X188" s="300">
        <v>1.2745106517499389</v>
      </c>
      <c r="Y188" s="300">
        <f>SUM(V188:X188)</f>
        <v>4.0501865392950869</v>
      </c>
    </row>
    <row r="189" spans="1:25" x14ac:dyDescent="0.2">
      <c r="A189" s="260" t="s">
        <v>364</v>
      </c>
      <c r="B189" s="300">
        <v>1.5909546777516035</v>
      </c>
      <c r="C189" s="300">
        <v>1.1219470333706756</v>
      </c>
      <c r="D189" s="300">
        <v>1.577984796466233</v>
      </c>
      <c r="E189" s="300">
        <f t="shared" ref="E189:E190" si="299">SUM(B189:D189)</f>
        <v>4.2908865075885121</v>
      </c>
      <c r="F189" s="300"/>
      <c r="G189" s="300">
        <v>1.2879628282498543</v>
      </c>
      <c r="H189" s="300">
        <v>1.1099285298691319</v>
      </c>
      <c r="I189" s="300">
        <v>1.1361024223459206</v>
      </c>
      <c r="J189" s="300">
        <f t="shared" ref="J189:J190" si="300">SUM(G189:I189)</f>
        <v>3.5339937804649071</v>
      </c>
      <c r="K189" s="300"/>
      <c r="L189" s="300">
        <v>1.2961227856090589</v>
      </c>
      <c r="M189" s="300">
        <v>1.0383758251184163</v>
      </c>
      <c r="N189" s="300">
        <v>0.96236284385978055</v>
      </c>
      <c r="O189" s="300">
        <f t="shared" ref="O189:O190" si="301">SUM(L189:N189)</f>
        <v>3.2968614545872557</v>
      </c>
      <c r="P189" s="300"/>
      <c r="Q189" s="300">
        <v>1.384469963291711</v>
      </c>
      <c r="R189" s="300">
        <v>1.1375811291774978</v>
      </c>
      <c r="S189" s="300">
        <v>1.0149252506007842</v>
      </c>
      <c r="T189" s="300">
        <f t="shared" ref="T189:T190" si="302">SUM(Q189:S189)</f>
        <v>3.536976343069993</v>
      </c>
      <c r="U189" s="300"/>
      <c r="V189" s="300">
        <v>1.4740479878280079</v>
      </c>
      <c r="W189" s="300">
        <v>1.2538876625025352</v>
      </c>
      <c r="X189" s="300">
        <v>1.1268778103743733</v>
      </c>
      <c r="Y189" s="300">
        <f t="shared" ref="Y189:Y190" si="303">SUM(V189:X189)</f>
        <v>3.8548134607049165</v>
      </c>
    </row>
    <row r="190" spans="1:25" x14ac:dyDescent="0.2">
      <c r="A190" s="264" t="s">
        <v>363</v>
      </c>
      <c r="B190" s="301">
        <f>SUM(B188:B189)</f>
        <v>2.5646894381109751</v>
      </c>
      <c r="C190" s="301">
        <f t="shared" ref="C190" si="304">SUM(C188:C189)</f>
        <v>2.7534848882191483</v>
      </c>
      <c r="D190" s="301">
        <f t="shared" ref="D190" si="305">SUM(D188:D189)</f>
        <v>2.6588256736698952</v>
      </c>
      <c r="E190" s="301">
        <f t="shared" si="299"/>
        <v>7.9770000000000181</v>
      </c>
      <c r="F190" s="301"/>
      <c r="G190" s="301">
        <f>SUM(G188:G189)</f>
        <v>2.1469847966641948</v>
      </c>
      <c r="H190" s="301">
        <f t="shared" ref="H190" si="306">SUM(H188:H189)</f>
        <v>2.8219084164145425</v>
      </c>
      <c r="I190" s="301">
        <f t="shared" ref="I190" si="307">SUM(I188:I189)</f>
        <v>2.15610678692126</v>
      </c>
      <c r="J190" s="301">
        <f t="shared" si="300"/>
        <v>7.1249999999999973</v>
      </c>
      <c r="K190" s="301"/>
      <c r="L190" s="301">
        <f>SUM(L188:L189)</f>
        <v>2.2560923391197667</v>
      </c>
      <c r="M190" s="301">
        <f t="shared" ref="M190" si="308">SUM(M188:M189)</f>
        <v>2.6547832875389377</v>
      </c>
      <c r="N190" s="301">
        <f t="shared" ref="N190" si="309">SUM(N188:N189)</f>
        <v>2.1671243733412893</v>
      </c>
      <c r="O190" s="301">
        <f t="shared" si="301"/>
        <v>7.0779999999999941</v>
      </c>
      <c r="P190" s="301"/>
      <c r="Q190" s="301">
        <f>SUM(Q188:Q189)</f>
        <v>2.3634785608377076</v>
      </c>
      <c r="R190" s="301">
        <f t="shared" ref="R190" si="310">SUM(R188:R189)</f>
        <v>2.8571544822408166</v>
      </c>
      <c r="S190" s="301">
        <f t="shared" ref="S190" si="311">SUM(S188:S189)</f>
        <v>2.2113669569214709</v>
      </c>
      <c r="T190" s="301">
        <f t="shared" si="302"/>
        <v>7.4319999999999951</v>
      </c>
      <c r="U190" s="301"/>
      <c r="V190" s="301">
        <f>SUM(V188:V189)</f>
        <v>2.4452618887531679</v>
      </c>
      <c r="W190" s="301">
        <f t="shared" ref="W190" si="312">SUM(W188:W189)</f>
        <v>3.0583496491225231</v>
      </c>
      <c r="X190" s="301">
        <f t="shared" ref="X190" si="313">SUM(X188:X189)</f>
        <v>2.401388462124312</v>
      </c>
      <c r="Y190" s="301">
        <f t="shared" si="303"/>
        <v>7.9050000000000029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1.5766400239872409</v>
      </c>
      <c r="C197" s="300">
        <v>1.9738807354557095</v>
      </c>
      <c r="D197" s="300">
        <v>2.3597274810641222</v>
      </c>
      <c r="E197" s="300">
        <f>SUM(B197:D197)</f>
        <v>5.9102482405070731</v>
      </c>
      <c r="F197" s="300"/>
      <c r="G197" s="300">
        <v>1.8273744355035044</v>
      </c>
      <c r="H197" s="300">
        <v>1.7787386603353115</v>
      </c>
      <c r="I197" s="300">
        <v>2.1333205469339722</v>
      </c>
      <c r="J197" s="300">
        <f>SUM(G197:I197)</f>
        <v>5.7394336427727879</v>
      </c>
      <c r="K197" s="300"/>
      <c r="L197" s="300">
        <v>1.7833270461952617</v>
      </c>
      <c r="M197" s="300">
        <v>2.2793148809608805</v>
      </c>
      <c r="N197" s="300">
        <v>2.3362888599819791</v>
      </c>
      <c r="O197" s="300">
        <f>SUM(L197:N197)</f>
        <v>6.3989307871381218</v>
      </c>
      <c r="P197" s="300"/>
      <c r="Q197" s="300">
        <v>1.6580823912496312</v>
      </c>
      <c r="R197" s="300">
        <v>2.1565239701349865</v>
      </c>
      <c r="S197" s="300">
        <v>2.2493574430676784</v>
      </c>
      <c r="T197" s="300">
        <f>SUM(Q197:S197)</f>
        <v>6.0639638044522961</v>
      </c>
      <c r="U197" s="300"/>
      <c r="V197" s="300">
        <v>1.5809242785376403</v>
      </c>
      <c r="W197" s="300">
        <v>2.0848498843122258</v>
      </c>
      <c r="X197" s="300">
        <v>2.2114604437699152</v>
      </c>
      <c r="Y197" s="300">
        <f>SUM(V197:X197)</f>
        <v>5.8772346066197816</v>
      </c>
    </row>
    <row r="198" spans="1:25" x14ac:dyDescent="0.2">
      <c r="A198" s="260" t="s">
        <v>364</v>
      </c>
      <c r="B198" s="300">
        <v>2.4176880898798596</v>
      </c>
      <c r="C198" s="300">
        <v>0.55099732663999013</v>
      </c>
      <c r="D198" s="300">
        <v>1.3360663429730717</v>
      </c>
      <c r="E198" s="300">
        <f t="shared" ref="E198:E199" si="314">SUM(B198:D198)</f>
        <v>4.3047517594929214</v>
      </c>
      <c r="F198" s="300"/>
      <c r="G198" s="300">
        <v>2.1253127194968324</v>
      </c>
      <c r="H198" s="300">
        <v>0.55748610135460341</v>
      </c>
      <c r="I198" s="300">
        <v>0.96576753637579771</v>
      </c>
      <c r="J198" s="300">
        <f t="shared" ref="J198:J199" si="315">SUM(G198:I198)</f>
        <v>3.6485663572272333</v>
      </c>
      <c r="K198" s="300"/>
      <c r="L198" s="300">
        <v>1.5182587209457672</v>
      </c>
      <c r="M198" s="300">
        <v>0.44968536055609926</v>
      </c>
      <c r="N198" s="300">
        <v>0.71712513136001388</v>
      </c>
      <c r="O198" s="300">
        <f t="shared" ref="O198:O199" si="316">SUM(L198:N198)</f>
        <v>2.6850692128618805</v>
      </c>
      <c r="P198" s="300"/>
      <c r="Q198" s="300">
        <v>1.5050148284772988</v>
      </c>
      <c r="R198" s="300">
        <v>0.43007259714660023</v>
      </c>
      <c r="S198" s="300">
        <v>0.70994876992380185</v>
      </c>
      <c r="T198" s="300">
        <f t="shared" ref="T198:T199" si="317">SUM(Q198:S198)</f>
        <v>2.6450361955477009</v>
      </c>
      <c r="U198" s="300"/>
      <c r="V198" s="300">
        <v>1.5749922172672641</v>
      </c>
      <c r="W198" s="300">
        <v>0.4309432766494698</v>
      </c>
      <c r="X198" s="300">
        <v>0.7398298994634922</v>
      </c>
      <c r="Y198" s="300">
        <f t="shared" ref="Y198:Y199" si="318">SUM(V198:X198)</f>
        <v>2.7457653933802257</v>
      </c>
    </row>
    <row r="199" spans="1:25" x14ac:dyDescent="0.2">
      <c r="A199" s="264" t="s">
        <v>363</v>
      </c>
      <c r="B199" s="301">
        <f>SUM(B197:B198)</f>
        <v>3.9943281138671005</v>
      </c>
      <c r="C199" s="301">
        <f t="shared" ref="C199" si="319">SUM(C197:C198)</f>
        <v>2.5248780620956994</v>
      </c>
      <c r="D199" s="301">
        <f t="shared" ref="D199" si="320">SUM(D197:D198)</f>
        <v>3.6957938240371941</v>
      </c>
      <c r="E199" s="301">
        <f t="shared" si="314"/>
        <v>10.214999999999995</v>
      </c>
      <c r="F199" s="301"/>
      <c r="G199" s="301">
        <f>SUM(G197:G198)</f>
        <v>3.9526871550003371</v>
      </c>
      <c r="H199" s="301">
        <f t="shared" ref="H199" si="321">SUM(H197:H198)</f>
        <v>2.3362247616899148</v>
      </c>
      <c r="I199" s="301">
        <f t="shared" ref="I199" si="322">SUM(I197:I198)</f>
        <v>3.0990880833097698</v>
      </c>
      <c r="J199" s="301">
        <f t="shared" si="315"/>
        <v>9.3880000000000212</v>
      </c>
      <c r="K199" s="301"/>
      <c r="L199" s="301">
        <f>SUM(L197:L198)</f>
        <v>3.3015857671410291</v>
      </c>
      <c r="M199" s="301">
        <f t="shared" ref="M199" si="323">SUM(M197:M198)</f>
        <v>2.7290002415169798</v>
      </c>
      <c r="N199" s="301">
        <f t="shared" ref="N199" si="324">SUM(N197:N198)</f>
        <v>3.0534139913419929</v>
      </c>
      <c r="O199" s="301">
        <f t="shared" si="316"/>
        <v>9.0840000000000014</v>
      </c>
      <c r="P199" s="301"/>
      <c r="Q199" s="301">
        <f>SUM(Q197:Q198)</f>
        <v>3.16309721972693</v>
      </c>
      <c r="R199" s="301">
        <f t="shared" ref="R199" si="325">SUM(R197:R198)</f>
        <v>2.5865965672815867</v>
      </c>
      <c r="S199" s="301">
        <f t="shared" ref="S199" si="326">SUM(S197:S198)</f>
        <v>2.9593062129914802</v>
      </c>
      <c r="T199" s="301">
        <f t="shared" si="317"/>
        <v>8.7089999999999961</v>
      </c>
      <c r="U199" s="301"/>
      <c r="V199" s="301">
        <f>SUM(V197:V198)</f>
        <v>3.1559164958049042</v>
      </c>
      <c r="W199" s="301">
        <f t="shared" ref="W199" si="327">SUM(W197:W198)</f>
        <v>2.5157931609616955</v>
      </c>
      <c r="X199" s="301">
        <f t="shared" ref="X199" si="328">SUM(X197:X198)</f>
        <v>2.9512903432334072</v>
      </c>
      <c r="Y199" s="301">
        <f t="shared" si="318"/>
        <v>8.6230000000000082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Buckinghamshire Thames Valley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1.2431989711302105</v>
      </c>
      <c r="N7">
        <f>'Ind T4'!C122</f>
        <v>0.37058078759095725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1.5453529077899875</v>
      </c>
      <c r="N9">
        <f>'Ind T4'!C120</f>
        <v>0.27493641344380482</v>
      </c>
    </row>
    <row r="10" spans="1:16" x14ac:dyDescent="0.2">
      <c r="L10" s="13" t="str">
        <f>'Ind T4'!A80</f>
        <v>Education</v>
      </c>
      <c r="M10">
        <f>'Ind T4'!B119</f>
        <v>-0.61713489805439448</v>
      </c>
      <c r="N10">
        <f>'Ind T4'!C119</f>
        <v>8.974118143840748E-2</v>
      </c>
    </row>
    <row r="11" spans="1:16" x14ac:dyDescent="0.2">
      <c r="L11" s="13" t="str">
        <f>'Ind T4'!A79</f>
        <v>Public admin. and defence</v>
      </c>
      <c r="M11">
        <f>'Ind T4'!B118</f>
        <v>-1.0159725782565965</v>
      </c>
      <c r="N11">
        <f>'Ind T4'!C118</f>
        <v>8.5390080300173921E-2</v>
      </c>
    </row>
    <row r="12" spans="1:16" x14ac:dyDescent="0.2">
      <c r="L12" s="1" t="str">
        <f>CONCATENATE("[",'Ind T4'!A78,"]")</f>
        <v>[Non-marketed services]</v>
      </c>
      <c r="M12">
        <f>'Ind T4'!B117</f>
        <v>0.3293928455947448</v>
      </c>
      <c r="N12">
        <f>'Ind T4'!C117</f>
        <v>0.1785398020302198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-2.3195276789018449</v>
      </c>
      <c r="N14" s="13">
        <f>'Ind T4'!C115</f>
        <v>-0.34660840325559938</v>
      </c>
    </row>
    <row r="15" spans="1:16" x14ac:dyDescent="0.2">
      <c r="L15" s="13" t="str">
        <f>'Ind T4'!A75</f>
        <v>Arts and entertainment</v>
      </c>
      <c r="M15" s="13">
        <f>'Ind T4'!B114</f>
        <v>-2.363052504588059</v>
      </c>
      <c r="N15" s="13">
        <f>'Ind T4'!C114</f>
        <v>0.73941419052372392</v>
      </c>
    </row>
    <row r="16" spans="1:16" x14ac:dyDescent="0.2">
      <c r="L16" s="13" t="str">
        <f>'Ind T4'!A74</f>
        <v>Support services</v>
      </c>
      <c r="M16" s="13">
        <f>'Ind T4'!B113</f>
        <v>3.1261957385352757</v>
      </c>
      <c r="N16" s="13">
        <f>'Ind T4'!C113</f>
        <v>0.98941420281561943</v>
      </c>
    </row>
    <row r="17" spans="12:14" x14ac:dyDescent="0.2">
      <c r="L17" s="13" t="str">
        <f>'Ind T4'!A73</f>
        <v>Professional services</v>
      </c>
      <c r="M17" s="13">
        <f>'Ind T4'!B112</f>
        <v>-0.204232638838997</v>
      </c>
      <c r="N17" s="13">
        <f>'Ind T4'!C112</f>
        <v>0.79460529691985915</v>
      </c>
    </row>
    <row r="18" spans="12:14" x14ac:dyDescent="0.2">
      <c r="L18" s="13" t="str">
        <f>'Ind T4'!A72</f>
        <v>Real estate</v>
      </c>
      <c r="M18" s="13">
        <f>'Ind T4'!B111</f>
        <v>7.1813359501660123E-2</v>
      </c>
      <c r="N18" s="13">
        <f>'Ind T4'!C111</f>
        <v>0.78001403508447531</v>
      </c>
    </row>
    <row r="19" spans="12:14" x14ac:dyDescent="0.2">
      <c r="L19" t="str">
        <f>'Ind T4'!A71</f>
        <v>Finance and insurance</v>
      </c>
      <c r="M19">
        <f>'Ind T4'!B110</f>
        <v>0.98297153418644978</v>
      </c>
      <c r="N19">
        <f>'Ind T4'!C110</f>
        <v>-0.9607683112007992</v>
      </c>
    </row>
    <row r="20" spans="12:14" x14ac:dyDescent="0.2">
      <c r="L20" t="str">
        <f>'Ind T4'!A70</f>
        <v>Information technology</v>
      </c>
      <c r="M20">
        <f>'Ind T4'!B109</f>
        <v>-0.1992766623288067</v>
      </c>
      <c r="N20">
        <f>'Ind T4'!C109</f>
        <v>0.68683734436914001</v>
      </c>
    </row>
    <row r="21" spans="12:14" x14ac:dyDescent="0.2">
      <c r="L21" t="str">
        <f>'Ind T4'!A69</f>
        <v>Media</v>
      </c>
      <c r="M21">
        <f>'Ind T4'!B108</f>
        <v>-4.0133047448642101</v>
      </c>
      <c r="N21">
        <f>'Ind T4'!C108</f>
        <v>-0.46821813360751197</v>
      </c>
    </row>
    <row r="22" spans="12:14" x14ac:dyDescent="0.2">
      <c r="L22" s="1" t="str">
        <f>CONCATENATE("[",'Ind T4'!A68,"]")</f>
        <v>[Business and other services]</v>
      </c>
      <c r="M22">
        <f>'Ind T4'!B107</f>
        <v>0.10984439088022047</v>
      </c>
      <c r="N22">
        <f>'Ind T4'!C107</f>
        <v>0.58396361239387851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1.7718323468294717</v>
      </c>
      <c r="N24">
        <f>'Ind T4'!C105</f>
        <v>0.97302202806466287</v>
      </c>
    </row>
    <row r="25" spans="12:14" x14ac:dyDescent="0.2">
      <c r="L25" s="13" t="str">
        <f>'Ind T4'!A65</f>
        <v>Transport and storage</v>
      </c>
      <c r="M25">
        <f>'Ind T4'!B104</f>
        <v>-1.0869886458364841</v>
      </c>
      <c r="N25">
        <f>'Ind T4'!C104</f>
        <v>0.28106359866733044</v>
      </c>
    </row>
    <row r="26" spans="12:14" x14ac:dyDescent="0.2">
      <c r="L26" s="13" t="str">
        <f>'Ind T4'!A64</f>
        <v>Wholesale and retail trade</v>
      </c>
      <c r="M26">
        <f>'Ind T4'!B103</f>
        <v>1.5429449541575657</v>
      </c>
      <c r="N26">
        <f>'Ind T4'!C103</f>
        <v>0.19649130781935753</v>
      </c>
    </row>
    <row r="27" spans="12:14" x14ac:dyDescent="0.2">
      <c r="L27" s="1" t="str">
        <f>CONCATENATE("[",'Ind T4'!A63,"]")</f>
        <v>[Trade, accomod. and transport]</v>
      </c>
      <c r="M27">
        <f>'Ind T4'!B102</f>
        <v>1.3099984054286029</v>
      </c>
      <c r="N27">
        <f>'Ind T4'!C102</f>
        <v>0.38906302179286811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7.1161200476399955</v>
      </c>
      <c r="N29">
        <f>'Ind T4'!C100</f>
        <v>1.0003983918825732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2.6320917717665315</v>
      </c>
      <c r="N31">
        <f>'Ind T4'!C98</f>
        <v>-1.4334512610392647</v>
      </c>
    </row>
    <row r="32" spans="12:14" x14ac:dyDescent="0.2">
      <c r="L32" s="13" t="str">
        <f>'Ind T4'!A58</f>
        <v>Engineering</v>
      </c>
      <c r="M32">
        <f>'Ind T4'!B97</f>
        <v>4.8707606221552124</v>
      </c>
      <c r="N32">
        <f>'Ind T4'!C97</f>
        <v>-2.2089341617426483</v>
      </c>
    </row>
    <row r="33" spans="12:14" x14ac:dyDescent="0.2">
      <c r="L33" s="13" t="str">
        <f>'Ind T4'!A57</f>
        <v>Food drink and tobacco</v>
      </c>
      <c r="M33">
        <f>'Ind T4'!B96</f>
        <v>11.219440061215046</v>
      </c>
      <c r="N33">
        <f>'Ind T4'!C96</f>
        <v>1.5305307157514436</v>
      </c>
    </row>
    <row r="34" spans="12:14" x14ac:dyDescent="0.2">
      <c r="L34" s="1" t="str">
        <f>CONCATENATE("[",'Ind T4'!A56,"]")</f>
        <v>[Manufacturing]</v>
      </c>
      <c r="M34">
        <f>'Ind T4'!B95</f>
        <v>3.9270362294384631</v>
      </c>
      <c r="N34">
        <f>'Ind T4'!C95</f>
        <v>-1.1667256254593639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0.64101589290466165</v>
      </c>
      <c r="N36">
        <f>'Ind T4'!C93</f>
        <v>1.2046529104664527</v>
      </c>
    </row>
    <row r="37" spans="12:14" x14ac:dyDescent="0.2">
      <c r="L37" s="13" t="str">
        <f>'Ind T4'!A53</f>
        <v>Electricity and gas</v>
      </c>
      <c r="M37">
        <f>'Ind T4'!B92</f>
        <v>17.932790912036765</v>
      </c>
      <c r="N37">
        <f>'Ind T4'!C92</f>
        <v>-0.1663057100783627</v>
      </c>
    </row>
    <row r="38" spans="12:14" x14ac:dyDescent="0.2">
      <c r="L38" s="13" t="str">
        <f>'Ind T4'!A52</f>
        <v>Mining and quarrying</v>
      </c>
      <c r="M38">
        <f>'Ind T4'!B91</f>
        <v>18.223684104215554</v>
      </c>
      <c r="N38">
        <f>'Ind T4'!C91</f>
        <v>-1.5275826350509725</v>
      </c>
    </row>
    <row r="39" spans="12:14" x14ac:dyDescent="0.2">
      <c r="L39" s="45" t="str">
        <f>'Ind T4'!A51</f>
        <v>Agriculture</v>
      </c>
      <c r="M39">
        <f>'Ind T4'!B90</f>
        <v>0.22913785766005557</v>
      </c>
      <c r="N39">
        <f>'Ind T4'!C90</f>
        <v>0.40274151535348857</v>
      </c>
    </row>
    <row r="40" spans="12:14" x14ac:dyDescent="0.2">
      <c r="L40" s="1" t="str">
        <f>CONCATENATE("[",'Ind T4'!A50,"]")</f>
        <v>[Primary sector and utilities]</v>
      </c>
      <c r="M40">
        <f>'Ind T4'!B89</f>
        <v>1.5196398389671462</v>
      </c>
      <c r="N40">
        <f>'Ind T4'!C89</f>
        <v>0.68934281311592294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Buckinghamshire Thames Valley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3.7010000000000089</v>
      </c>
      <c r="N5" s="11">
        <f t="shared" ref="N5:AL5" si="1">SUM(N6:N9)</f>
        <v>4.2399999999999975</v>
      </c>
      <c r="O5" s="11">
        <f t="shared" si="1"/>
        <v>4.6359999999999992</v>
      </c>
      <c r="P5" s="11">
        <f t="shared" si="1"/>
        <v>3.9040000000000115</v>
      </c>
      <c r="Q5" s="11">
        <f t="shared" si="1"/>
        <v>5.3589999999999964</v>
      </c>
      <c r="R5" s="11">
        <f t="shared" si="1"/>
        <v>4.4939999999999998</v>
      </c>
      <c r="S5" s="11">
        <f t="shared" si="1"/>
        <v>5.2349999999999941</v>
      </c>
      <c r="T5" s="11">
        <f t="shared" si="1"/>
        <v>5.2380000000000031</v>
      </c>
      <c r="U5" s="11">
        <f t="shared" si="1"/>
        <v>5.106999999999994</v>
      </c>
      <c r="V5" s="11">
        <f t="shared" si="1"/>
        <v>5.5680000000000067</v>
      </c>
      <c r="W5" s="11">
        <f t="shared" si="1"/>
        <v>4.8459999999999894</v>
      </c>
      <c r="X5" s="11">
        <f t="shared" si="1"/>
        <v>4.8170000000000055</v>
      </c>
      <c r="Y5" s="11">
        <f t="shared" si="1"/>
        <v>4.8149999999999977</v>
      </c>
      <c r="Z5" s="11">
        <f t="shared" si="1"/>
        <v>4.8780000000000037</v>
      </c>
      <c r="AA5" s="11">
        <f t="shared" si="1"/>
        <v>4.9950000000000117</v>
      </c>
      <c r="AB5" s="11">
        <f t="shared" si="1"/>
        <v>5.0569999999999986</v>
      </c>
      <c r="AC5" s="11">
        <f t="shared" si="1"/>
        <v>5.1049999999999978</v>
      </c>
      <c r="AD5" s="11">
        <f t="shared" si="1"/>
        <v>5.1439999999999948</v>
      </c>
      <c r="AE5" s="11">
        <f t="shared" si="1"/>
        <v>5.177000000000012</v>
      </c>
      <c r="AF5" s="11">
        <f t="shared" si="1"/>
        <v>5.2049999999999983</v>
      </c>
      <c r="AG5" s="11">
        <f t="shared" si="1"/>
        <v>5.2369999999999912</v>
      </c>
      <c r="AH5" s="11">
        <f t="shared" si="1"/>
        <v>5.2650000000000023</v>
      </c>
      <c r="AI5" s="11">
        <f t="shared" si="1"/>
        <v>5.292999999999993</v>
      </c>
      <c r="AJ5" s="11">
        <f t="shared" si="1"/>
        <v>5.3189999999999973</v>
      </c>
      <c r="AK5" s="11">
        <f t="shared" si="1"/>
        <v>5.3450000000000024</v>
      </c>
      <c r="AL5" s="11">
        <f t="shared" si="1"/>
        <v>5.3719999999999963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1.705000000000005</v>
      </c>
      <c r="N6" s="11">
        <v>2.029000000000003</v>
      </c>
      <c r="O6" s="11">
        <v>2.5010000000000043</v>
      </c>
      <c r="P6" s="11">
        <v>1.4220000000000041</v>
      </c>
      <c r="Q6" s="11">
        <v>3.2490000000000001</v>
      </c>
      <c r="R6" s="11">
        <v>2.2589999999999977</v>
      </c>
      <c r="S6" s="11">
        <v>2.343</v>
      </c>
      <c r="T6" s="11">
        <v>2.7519999999999998</v>
      </c>
      <c r="U6" s="11">
        <v>2.3589999999999942</v>
      </c>
      <c r="V6" s="11">
        <v>2.8650000000000073</v>
      </c>
      <c r="W6" s="11">
        <v>2.2850000000000028</v>
      </c>
      <c r="X6" s="11">
        <v>2.3030000000000013</v>
      </c>
      <c r="Y6" s="11">
        <v>2.318999999999996</v>
      </c>
      <c r="Z6" s="11">
        <v>2.3450000000000033</v>
      </c>
      <c r="AA6" s="11">
        <v>2.3610000000000113</v>
      </c>
      <c r="AB6" s="11">
        <v>2.3649999999999993</v>
      </c>
      <c r="AC6" s="11">
        <v>2.3709999999999969</v>
      </c>
      <c r="AD6" s="11">
        <v>2.3770000000000047</v>
      </c>
      <c r="AE6" s="11">
        <v>2.3820000000000099</v>
      </c>
      <c r="AF6" s="11">
        <v>2.3859999999999966</v>
      </c>
      <c r="AG6" s="11">
        <v>2.393999999999997</v>
      </c>
      <c r="AH6" s="11">
        <v>2.4010000000000016</v>
      </c>
      <c r="AI6" s="11">
        <v>2.407999999999999</v>
      </c>
      <c r="AJ6" s="11">
        <v>2.4149999999999952</v>
      </c>
      <c r="AK6" s="172">
        <v>2.4210000000000034</v>
      </c>
      <c r="AL6" s="11">
        <v>2.427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0.14900000000000002</v>
      </c>
      <c r="N7" s="11">
        <v>0.17100000000000018</v>
      </c>
      <c r="O7" s="11">
        <v>0.25600000000000023</v>
      </c>
      <c r="P7" s="11">
        <v>0.3010000000000001</v>
      </c>
      <c r="Q7" s="11">
        <v>3.5999999999999949E-2</v>
      </c>
      <c r="R7" s="11">
        <v>4.1999999999999996E-2</v>
      </c>
      <c r="S7" s="11">
        <v>0.10999999999999992</v>
      </c>
      <c r="T7" s="11">
        <v>0.11499999999999974</v>
      </c>
      <c r="U7" s="11">
        <v>4.1999999999999926E-2</v>
      </c>
      <c r="V7" s="11">
        <v>0.13899999999999982</v>
      </c>
      <c r="W7" s="11">
        <v>9.7000000000000003E-2</v>
      </c>
      <c r="X7" s="11">
        <v>9.3999999999999931E-2</v>
      </c>
      <c r="Y7" s="11">
        <v>9.400000000000007E-2</v>
      </c>
      <c r="Z7" s="11">
        <v>9.1000000000000067E-2</v>
      </c>
      <c r="AA7" s="11">
        <v>8.7999999999999814E-2</v>
      </c>
      <c r="AB7" s="11">
        <v>8.5999999999999882E-2</v>
      </c>
      <c r="AC7" s="11">
        <v>8.4999999999999923E-2</v>
      </c>
      <c r="AD7" s="11">
        <v>8.2999999999999949E-2</v>
      </c>
      <c r="AE7" s="11">
        <v>8.1999999999999795E-2</v>
      </c>
      <c r="AF7" s="11">
        <v>8.1000000000000141E-2</v>
      </c>
      <c r="AG7" s="11">
        <v>8.1000000000000169E-2</v>
      </c>
      <c r="AH7" s="11">
        <v>7.999999999999996E-2</v>
      </c>
      <c r="AI7" s="11">
        <v>7.8999999999999918E-2</v>
      </c>
      <c r="AJ7" s="11">
        <v>7.8000000000000208E-2</v>
      </c>
      <c r="AK7" s="172">
        <v>7.6999999999999791E-2</v>
      </c>
      <c r="AL7" s="11">
        <v>7.7000000000000068E-2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0.28500000000000097</v>
      </c>
      <c r="N8" s="11">
        <v>0.16799999999999973</v>
      </c>
      <c r="O8" s="11">
        <v>0.16199999999999984</v>
      </c>
      <c r="P8" s="11">
        <v>6.3999999999999849E-2</v>
      </c>
      <c r="Q8" s="11">
        <v>0.13899999999999987</v>
      </c>
      <c r="R8" s="11">
        <v>0.15999999999999975</v>
      </c>
      <c r="S8" s="11">
        <v>0.27400000000000047</v>
      </c>
      <c r="T8" s="11">
        <v>0.41900000000000059</v>
      </c>
      <c r="U8" s="11">
        <v>0.34099999999999947</v>
      </c>
      <c r="V8" s="11">
        <v>0.28500000000000031</v>
      </c>
      <c r="W8" s="11">
        <v>0.36499999999999921</v>
      </c>
      <c r="X8" s="11">
        <v>0.36200000000000038</v>
      </c>
      <c r="Y8" s="11">
        <v>0.35500000000000054</v>
      </c>
      <c r="Z8" s="11">
        <v>0.35300000000000109</v>
      </c>
      <c r="AA8" s="11">
        <v>0.35299999999999959</v>
      </c>
      <c r="AB8" s="11">
        <v>0.35299999999999954</v>
      </c>
      <c r="AC8" s="11">
        <v>0.35200000000000015</v>
      </c>
      <c r="AD8" s="11">
        <v>0.35200000000000037</v>
      </c>
      <c r="AE8" s="11">
        <v>0.35199999999999992</v>
      </c>
      <c r="AF8" s="11">
        <v>0.35200000000000092</v>
      </c>
      <c r="AG8" s="11">
        <v>0.35299999999999959</v>
      </c>
      <c r="AH8" s="11">
        <v>0.35300000000000115</v>
      </c>
      <c r="AI8" s="11">
        <v>0.35399999999999987</v>
      </c>
      <c r="AJ8" s="11">
        <v>0.35400000000000015</v>
      </c>
      <c r="AK8" s="172">
        <v>0.35500000000000048</v>
      </c>
      <c r="AL8" s="11">
        <v>0.35600000000000059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1.5620000000000029</v>
      </c>
      <c r="N9" s="11">
        <v>1.8719999999999946</v>
      </c>
      <c r="O9" s="11">
        <v>1.7169999999999945</v>
      </c>
      <c r="P9" s="11">
        <v>2.1170000000000071</v>
      </c>
      <c r="Q9" s="11">
        <v>1.9349999999999965</v>
      </c>
      <c r="R9" s="11">
        <v>2.0330000000000026</v>
      </c>
      <c r="S9" s="11">
        <v>2.5079999999999942</v>
      </c>
      <c r="T9" s="11">
        <v>1.9520000000000033</v>
      </c>
      <c r="U9" s="11">
        <v>2.3650000000000011</v>
      </c>
      <c r="V9" s="11">
        <v>2.2789999999999995</v>
      </c>
      <c r="W9" s="11">
        <v>2.0989999999999878</v>
      </c>
      <c r="X9" s="11">
        <v>2.0580000000000038</v>
      </c>
      <c r="Y9" s="11">
        <v>2.047000000000001</v>
      </c>
      <c r="Z9" s="11">
        <v>2.0889999999999986</v>
      </c>
      <c r="AA9" s="11">
        <v>2.1930000000000005</v>
      </c>
      <c r="AB9" s="11">
        <v>2.2530000000000006</v>
      </c>
      <c r="AC9" s="11">
        <v>2.2970000000000006</v>
      </c>
      <c r="AD9" s="11">
        <v>2.3319999999999905</v>
      </c>
      <c r="AE9" s="11">
        <v>2.3610000000000029</v>
      </c>
      <c r="AF9" s="11">
        <v>2.386000000000001</v>
      </c>
      <c r="AG9" s="11">
        <v>2.4089999999999949</v>
      </c>
      <c r="AH9" s="11">
        <v>2.4309999999999992</v>
      </c>
      <c r="AI9" s="11">
        <v>2.4519999999999946</v>
      </c>
      <c r="AJ9" s="11">
        <v>2.4720000000000022</v>
      </c>
      <c r="AK9" s="172">
        <v>2.4919999999999991</v>
      </c>
      <c r="AL9" s="11">
        <v>2.5119999999999956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17.182000000000009</v>
      </c>
      <c r="N11" s="11">
        <f t="shared" si="2"/>
        <v>17.516999999999989</v>
      </c>
      <c r="O11" s="11">
        <f t="shared" si="2"/>
        <v>18.020999999999987</v>
      </c>
      <c r="P11" s="11">
        <f t="shared" si="2"/>
        <v>15.710000000000029</v>
      </c>
      <c r="Q11" s="11">
        <f t="shared" si="2"/>
        <v>16.561000000000007</v>
      </c>
      <c r="R11" s="11">
        <f t="shared" ref="R11" si="3">SUM(R12:R14)</f>
        <v>16.173000000000002</v>
      </c>
      <c r="S11" s="11">
        <f t="shared" ref="S11" si="4">SUM(S12:S14)</f>
        <v>18.67600000000002</v>
      </c>
      <c r="T11" s="11">
        <f t="shared" ref="T11" si="5">SUM(T12:T14)</f>
        <v>19.051999999999964</v>
      </c>
      <c r="U11" s="11">
        <f t="shared" ref="U11" si="6">SUM(U12:U14)</f>
        <v>18.777999999999981</v>
      </c>
      <c r="V11" s="11">
        <f t="shared" ref="V11" si="7">SUM(V12:V14)</f>
        <v>19.826000000000004</v>
      </c>
      <c r="W11" s="11">
        <f t="shared" ref="W11" si="8">SUM(W12:W14)</f>
        <v>19.60800000000004</v>
      </c>
      <c r="X11" s="11">
        <f t="shared" ref="X11" si="9">SUM(X12:X14)</f>
        <v>19.489000000000022</v>
      </c>
      <c r="Y11" s="11">
        <f t="shared" ref="Y11" si="10">SUM(Y12:Y14)</f>
        <v>19.24400000000005</v>
      </c>
      <c r="Z11" s="11">
        <f t="shared" ref="Z11" si="11">SUM(Z12:Z14)</f>
        <v>18.975000000000026</v>
      </c>
      <c r="AA11" s="11">
        <f t="shared" ref="AA11" si="12">SUM(AA12:AA14)</f>
        <v>18.779000000000025</v>
      </c>
      <c r="AB11" s="11">
        <f t="shared" ref="AB11" si="13">SUM(AB12:AB14)</f>
        <v>18.53</v>
      </c>
      <c r="AC11" s="11">
        <f t="shared" ref="AC11" si="14">SUM(AC12:AC14)</f>
        <v>18.286999999999992</v>
      </c>
      <c r="AD11" s="11">
        <f>SUM(AD12:AD14)</f>
        <v>18.044999999999966</v>
      </c>
      <c r="AE11" s="11">
        <f t="shared" ref="AE11" si="15">SUM(AE12:AE14)</f>
        <v>17.814999999999969</v>
      </c>
      <c r="AF11" s="11">
        <f t="shared" ref="AF11" si="16">SUM(AF12:AF14)</f>
        <v>17.594000000000008</v>
      </c>
      <c r="AG11" s="11">
        <f t="shared" ref="AG11:AL11" si="17">SUM(AG12:AG14)</f>
        <v>17.397000000000002</v>
      </c>
      <c r="AH11" s="11">
        <f t="shared" si="17"/>
        <v>17.195999999999991</v>
      </c>
      <c r="AI11" s="11">
        <f t="shared" si="17"/>
        <v>16.998000000000026</v>
      </c>
      <c r="AJ11" s="11">
        <f t="shared" si="17"/>
        <v>16.807000000000016</v>
      </c>
      <c r="AK11" s="11">
        <f t="shared" si="17"/>
        <v>16.621000000000002</v>
      </c>
      <c r="AL11" s="11">
        <f t="shared" si="17"/>
        <v>16.442999999999977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0.99500000000000122</v>
      </c>
      <c r="N12" s="11">
        <v>1.6779999999999984</v>
      </c>
      <c r="O12" s="11">
        <v>1.4599999999999957</v>
      </c>
      <c r="P12" s="11">
        <v>1.1249999999999996</v>
      </c>
      <c r="Q12" s="11">
        <v>1.3680000000000001</v>
      </c>
      <c r="R12" s="11">
        <v>1.3479999999999983</v>
      </c>
      <c r="S12" s="11">
        <v>1.2960000000000016</v>
      </c>
      <c r="T12" s="11">
        <v>1.9079999999999999</v>
      </c>
      <c r="U12" s="11">
        <v>1.8729999999999993</v>
      </c>
      <c r="V12" s="11">
        <v>2.3050000000000006</v>
      </c>
      <c r="W12" s="11">
        <v>2.2940000000000085</v>
      </c>
      <c r="X12" s="11">
        <v>2.3589999999999982</v>
      </c>
      <c r="Y12" s="11">
        <v>2.4340000000000019</v>
      </c>
      <c r="Z12" s="11">
        <v>2.4789999999999992</v>
      </c>
      <c r="AA12" s="11">
        <v>2.5209999999999986</v>
      </c>
      <c r="AB12" s="11">
        <v>2.5579999999999976</v>
      </c>
      <c r="AC12" s="11">
        <v>2.5889999999999982</v>
      </c>
      <c r="AD12" s="11">
        <v>2.6199999999999921</v>
      </c>
      <c r="AE12" s="11">
        <v>2.6519999999999979</v>
      </c>
      <c r="AF12" s="11">
        <v>2.6830000000000007</v>
      </c>
      <c r="AG12" s="11">
        <v>2.7170000000000001</v>
      </c>
      <c r="AH12" s="11">
        <v>2.751000000000007</v>
      </c>
      <c r="AI12" s="11">
        <v>2.7850000000000095</v>
      </c>
      <c r="AJ12" s="11">
        <v>2.8170000000000011</v>
      </c>
      <c r="AK12" s="172">
        <v>2.8500000000000063</v>
      </c>
      <c r="AL12" s="11">
        <v>2.8809999999999922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4.3349999999999991</v>
      </c>
      <c r="N13" s="11">
        <v>4.4979999999999984</v>
      </c>
      <c r="O13" s="11">
        <v>4.3570000000000064</v>
      </c>
      <c r="P13" s="11">
        <v>4.0469999999999979</v>
      </c>
      <c r="Q13" s="11">
        <v>3.6220000000000065</v>
      </c>
      <c r="R13" s="11">
        <v>3.3339999999999899</v>
      </c>
      <c r="S13" s="11">
        <v>4.0830000000000037</v>
      </c>
      <c r="T13" s="11">
        <v>4.3610000000000015</v>
      </c>
      <c r="U13" s="11">
        <v>4.2</v>
      </c>
      <c r="V13" s="11">
        <v>4.4190000000000067</v>
      </c>
      <c r="W13" s="11">
        <v>4.2290000000000054</v>
      </c>
      <c r="X13" s="11">
        <v>4.2520000000000087</v>
      </c>
      <c r="Y13" s="11">
        <v>4.1659999999999995</v>
      </c>
      <c r="Z13" s="11">
        <v>4.1210000000000067</v>
      </c>
      <c r="AA13" s="11">
        <v>4.0580000000000025</v>
      </c>
      <c r="AB13" s="11">
        <v>3.9799999999999986</v>
      </c>
      <c r="AC13" s="11">
        <v>3.8759999999999928</v>
      </c>
      <c r="AD13" s="11">
        <v>3.7719999999999918</v>
      </c>
      <c r="AE13" s="11">
        <v>3.6710000000000029</v>
      </c>
      <c r="AF13" s="11">
        <v>3.5720000000000138</v>
      </c>
      <c r="AG13" s="11">
        <v>3.4780000000000055</v>
      </c>
      <c r="AH13" s="11">
        <v>3.3849999999999945</v>
      </c>
      <c r="AI13" s="11">
        <v>3.2919999999999963</v>
      </c>
      <c r="AJ13" s="11">
        <v>3.2020000000000071</v>
      </c>
      <c r="AK13" s="172">
        <v>3.1129999999999955</v>
      </c>
      <c r="AL13" s="11">
        <v>3.0249999999999937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11.852000000000009</v>
      </c>
      <c r="N14" s="11">
        <v>11.340999999999994</v>
      </c>
      <c r="O14" s="11">
        <v>12.203999999999983</v>
      </c>
      <c r="P14" s="11">
        <v>10.538000000000032</v>
      </c>
      <c r="Q14" s="11">
        <v>11.571000000000002</v>
      </c>
      <c r="R14" s="11">
        <v>11.491000000000012</v>
      </c>
      <c r="S14" s="11">
        <v>13.297000000000015</v>
      </c>
      <c r="T14" s="11">
        <v>12.782999999999964</v>
      </c>
      <c r="U14" s="11">
        <v>12.704999999999981</v>
      </c>
      <c r="V14" s="11">
        <v>13.101999999999997</v>
      </c>
      <c r="W14" s="11">
        <v>13.085000000000026</v>
      </c>
      <c r="X14" s="11">
        <v>12.878000000000016</v>
      </c>
      <c r="Y14" s="11">
        <v>12.644000000000048</v>
      </c>
      <c r="Z14" s="11">
        <v>12.37500000000002</v>
      </c>
      <c r="AA14" s="11">
        <v>12.200000000000022</v>
      </c>
      <c r="AB14" s="11">
        <v>11.992000000000003</v>
      </c>
      <c r="AC14" s="11">
        <v>11.822000000000001</v>
      </c>
      <c r="AD14" s="11">
        <v>11.652999999999984</v>
      </c>
      <c r="AE14" s="11">
        <v>11.491999999999969</v>
      </c>
      <c r="AF14" s="11">
        <v>11.338999999999992</v>
      </c>
      <c r="AG14" s="11">
        <v>11.201999999999996</v>
      </c>
      <c r="AH14" s="11">
        <v>11.05999999999999</v>
      </c>
      <c r="AI14" s="11">
        <v>10.921000000000019</v>
      </c>
      <c r="AJ14" s="11">
        <v>10.788000000000007</v>
      </c>
      <c r="AK14" s="172">
        <v>10.658000000000001</v>
      </c>
      <c r="AL14" s="11">
        <v>10.536999999999992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20.327000000000048</v>
      </c>
      <c r="N16" s="11">
        <v>18.035000000000107</v>
      </c>
      <c r="O16" s="11">
        <v>17.907000000000039</v>
      </c>
      <c r="P16" s="11">
        <v>17.693000000000008</v>
      </c>
      <c r="Q16" s="11">
        <v>18.85499999999999</v>
      </c>
      <c r="R16" s="11">
        <v>16.83900000000007</v>
      </c>
      <c r="S16" s="11">
        <v>22.680999999999987</v>
      </c>
      <c r="T16" s="11">
        <v>25.225999999999964</v>
      </c>
      <c r="U16" s="11">
        <v>21.477000000000039</v>
      </c>
      <c r="V16" s="11">
        <v>23.021000000000008</v>
      </c>
      <c r="W16" s="11">
        <v>23.746000000000038</v>
      </c>
      <c r="X16" s="11">
        <v>23.495000000000012</v>
      </c>
      <c r="Y16" s="11">
        <v>23.828000000000017</v>
      </c>
      <c r="Z16" s="11">
        <v>24.592000000000006</v>
      </c>
      <c r="AA16" s="11">
        <v>25.1769999999999</v>
      </c>
      <c r="AB16" s="11">
        <v>25.426999999999943</v>
      </c>
      <c r="AC16" s="11">
        <v>25.65000000000008</v>
      </c>
      <c r="AD16" s="11">
        <v>25.814000000000036</v>
      </c>
      <c r="AE16" s="11">
        <v>26.009000000000107</v>
      </c>
      <c r="AF16" s="11">
        <v>26.190000000000058</v>
      </c>
      <c r="AG16" s="11">
        <v>26.405999999999992</v>
      </c>
      <c r="AH16" s="11">
        <v>26.626999999999928</v>
      </c>
      <c r="AI16" s="11">
        <v>26.855999999999984</v>
      </c>
      <c r="AJ16" s="11">
        <v>27.089999999999936</v>
      </c>
      <c r="AK16" s="172">
        <v>27.329000000000057</v>
      </c>
      <c r="AL16" s="11">
        <v>27.57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62.390999999999927</v>
      </c>
      <c r="N18" s="11">
        <f t="shared" ref="N18:AL18" si="18">SUM(N19:N21)</f>
        <v>65.545999999999964</v>
      </c>
      <c r="O18" s="11">
        <f t="shared" si="18"/>
        <v>67.77000000000001</v>
      </c>
      <c r="P18" s="11">
        <f t="shared" si="18"/>
        <v>68.538999999999945</v>
      </c>
      <c r="Q18" s="11">
        <f t="shared" si="18"/>
        <v>70.941999999999965</v>
      </c>
      <c r="R18" s="11">
        <f t="shared" si="18"/>
        <v>69.34999999999998</v>
      </c>
      <c r="S18" s="11">
        <f t="shared" si="18"/>
        <v>74.121000000000024</v>
      </c>
      <c r="T18" s="11">
        <f t="shared" si="18"/>
        <v>71.660000000000153</v>
      </c>
      <c r="U18" s="11">
        <f t="shared" si="18"/>
        <v>72.904000000000011</v>
      </c>
      <c r="V18" s="11">
        <f t="shared" si="18"/>
        <v>75.561999999999983</v>
      </c>
      <c r="W18" s="11">
        <f t="shared" si="18"/>
        <v>74.013000000000076</v>
      </c>
      <c r="X18" s="11">
        <f t="shared" si="18"/>
        <v>73.946000000000097</v>
      </c>
      <c r="Y18" s="11">
        <f t="shared" si="18"/>
        <v>74.3569999999999</v>
      </c>
      <c r="Z18" s="11">
        <f t="shared" si="18"/>
        <v>74.796000000000021</v>
      </c>
      <c r="AA18" s="11">
        <f t="shared" si="18"/>
        <v>75.318999999999917</v>
      </c>
      <c r="AB18" s="11">
        <f t="shared" si="18"/>
        <v>75.745999999999881</v>
      </c>
      <c r="AC18" s="11">
        <f t="shared" si="18"/>
        <v>76.073000000000022</v>
      </c>
      <c r="AD18" s="11">
        <f t="shared" si="18"/>
        <v>76.363999999999834</v>
      </c>
      <c r="AE18" s="11">
        <f t="shared" si="18"/>
        <v>76.633999999999929</v>
      </c>
      <c r="AF18" s="11">
        <f t="shared" si="18"/>
        <v>76.893999999999949</v>
      </c>
      <c r="AG18" s="11">
        <f t="shared" si="18"/>
        <v>77.164999999999978</v>
      </c>
      <c r="AH18" s="11">
        <f t="shared" si="18"/>
        <v>77.427999999999926</v>
      </c>
      <c r="AI18" s="11">
        <f t="shared" si="18"/>
        <v>77.682999999999879</v>
      </c>
      <c r="AJ18" s="11">
        <f t="shared" si="18"/>
        <v>77.947999999999979</v>
      </c>
      <c r="AK18" s="11">
        <f t="shared" si="18"/>
        <v>78.201999999999927</v>
      </c>
      <c r="AL18" s="11">
        <f t="shared" si="18"/>
        <v>78.452000000000012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42.723999999999954</v>
      </c>
      <c r="N19" s="11">
        <v>44.154999999999944</v>
      </c>
      <c r="O19" s="11">
        <v>44.425000000000004</v>
      </c>
      <c r="P19" s="11">
        <v>47.12700000000001</v>
      </c>
      <c r="Q19" s="11">
        <v>47.276999999999951</v>
      </c>
      <c r="R19" s="11">
        <v>46.06299999999996</v>
      </c>
      <c r="S19" s="11">
        <v>48.999000000000002</v>
      </c>
      <c r="T19" s="11">
        <v>46.83800000000015</v>
      </c>
      <c r="U19" s="11">
        <v>46.969000000000065</v>
      </c>
      <c r="V19" s="11">
        <v>48.839999999999975</v>
      </c>
      <c r="W19" s="11">
        <v>49.728000000000073</v>
      </c>
      <c r="X19" s="11">
        <v>50.010000000000126</v>
      </c>
      <c r="Y19" s="11">
        <v>50.108999999999902</v>
      </c>
      <c r="Z19" s="11">
        <v>50.170000000000037</v>
      </c>
      <c r="AA19" s="11">
        <v>50.299999999999912</v>
      </c>
      <c r="AB19" s="11">
        <v>50.431999999999881</v>
      </c>
      <c r="AC19" s="11">
        <v>50.514000000000003</v>
      </c>
      <c r="AD19" s="11">
        <v>50.581999999999859</v>
      </c>
      <c r="AE19" s="11">
        <v>50.642999999999944</v>
      </c>
      <c r="AF19" s="11">
        <v>50.703999999999965</v>
      </c>
      <c r="AG19" s="11">
        <v>50.778999999999918</v>
      </c>
      <c r="AH19" s="11">
        <v>50.855999999999959</v>
      </c>
      <c r="AI19" s="11">
        <v>50.933999999999877</v>
      </c>
      <c r="AJ19" s="11">
        <v>51.027999999999963</v>
      </c>
      <c r="AK19" s="172">
        <v>51.119999999999926</v>
      </c>
      <c r="AL19" s="11">
        <v>51.214000000000013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7.0009999999999728</v>
      </c>
      <c r="N20" s="11">
        <v>7.0630000000000148</v>
      </c>
      <c r="O20" s="11">
        <v>8.0550000000000193</v>
      </c>
      <c r="P20" s="11">
        <v>6.4589999999999765</v>
      </c>
      <c r="Q20" s="11">
        <v>7.9199999999999866</v>
      </c>
      <c r="R20" s="11">
        <v>7.8600000000000074</v>
      </c>
      <c r="S20" s="11">
        <v>9.6909999999999901</v>
      </c>
      <c r="T20" s="11">
        <v>9.8339999999999996</v>
      </c>
      <c r="U20" s="11">
        <v>9.7039999999999775</v>
      </c>
      <c r="V20" s="11">
        <v>8.744999999999969</v>
      </c>
      <c r="W20" s="11">
        <v>7.4419999999999966</v>
      </c>
      <c r="X20" s="11">
        <v>7.7059999999999853</v>
      </c>
      <c r="Y20" s="11">
        <v>7.6939999999999849</v>
      </c>
      <c r="Z20" s="11">
        <v>7.6939999999999911</v>
      </c>
      <c r="AA20" s="11">
        <v>7.7159999999999807</v>
      </c>
      <c r="AB20" s="11">
        <v>7.7299999999999969</v>
      </c>
      <c r="AC20" s="11">
        <v>7.733999999999984</v>
      </c>
      <c r="AD20" s="11">
        <v>7.7379999999999844</v>
      </c>
      <c r="AE20" s="11">
        <v>7.7419999999999964</v>
      </c>
      <c r="AF20" s="11">
        <v>7.7449999999999894</v>
      </c>
      <c r="AG20" s="11">
        <v>7.7500000000000062</v>
      </c>
      <c r="AH20" s="11">
        <v>7.7540000000000049</v>
      </c>
      <c r="AI20" s="11">
        <v>7.7560000000000047</v>
      </c>
      <c r="AJ20" s="11">
        <v>7.7590000000000057</v>
      </c>
      <c r="AK20" s="172">
        <v>7.7600000000000078</v>
      </c>
      <c r="AL20" s="11">
        <v>7.7620000000000022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12.666000000000004</v>
      </c>
      <c r="N21" s="11">
        <v>14.327999999999996</v>
      </c>
      <c r="O21" s="11">
        <v>15.289999999999987</v>
      </c>
      <c r="P21" s="11">
        <v>14.95299999999996</v>
      </c>
      <c r="Q21" s="11">
        <v>15.745000000000026</v>
      </c>
      <c r="R21" s="11">
        <v>15.427000000000008</v>
      </c>
      <c r="S21" s="11">
        <v>15.431000000000038</v>
      </c>
      <c r="T21" s="11">
        <v>14.987999999999996</v>
      </c>
      <c r="U21" s="11">
        <v>16.230999999999963</v>
      </c>
      <c r="V21" s="11">
        <v>17.977000000000039</v>
      </c>
      <c r="W21" s="11">
        <v>16.843000000000007</v>
      </c>
      <c r="X21" s="11">
        <v>16.229999999999986</v>
      </c>
      <c r="Y21" s="11">
        <v>16.55400000000002</v>
      </c>
      <c r="Z21" s="11">
        <v>16.931999999999992</v>
      </c>
      <c r="AA21" s="11">
        <v>17.303000000000029</v>
      </c>
      <c r="AB21" s="11">
        <v>17.584</v>
      </c>
      <c r="AC21" s="11">
        <v>17.825000000000031</v>
      </c>
      <c r="AD21" s="11">
        <v>18.04399999999999</v>
      </c>
      <c r="AE21" s="11">
        <v>18.248999999999981</v>
      </c>
      <c r="AF21" s="11">
        <v>18.444999999999997</v>
      </c>
      <c r="AG21" s="11">
        <v>18.636000000000056</v>
      </c>
      <c r="AH21" s="11">
        <v>18.817999999999966</v>
      </c>
      <c r="AI21" s="11">
        <v>18.992999999999988</v>
      </c>
      <c r="AJ21" s="11">
        <v>19.161000000000016</v>
      </c>
      <c r="AK21" s="172">
        <v>19.321999999999992</v>
      </c>
      <c r="AL21" s="11">
        <v>19.475999999999999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81.523999999999944</v>
      </c>
      <c r="N23" s="11">
        <f t="shared" ref="N23:AL23" si="19">SUM(N24:N31)</f>
        <v>85.035000000000068</v>
      </c>
      <c r="O23" s="11">
        <f t="shared" si="19"/>
        <v>92.267000000000024</v>
      </c>
      <c r="P23" s="11">
        <f t="shared" si="19"/>
        <v>87.279999999999973</v>
      </c>
      <c r="Q23" s="11">
        <f t="shared" si="19"/>
        <v>93.96</v>
      </c>
      <c r="R23" s="11">
        <f t="shared" si="19"/>
        <v>95.379999999999981</v>
      </c>
      <c r="S23" s="11">
        <f t="shared" si="19"/>
        <v>102.65699999999991</v>
      </c>
      <c r="T23" s="11">
        <f t="shared" si="19"/>
        <v>100.90799999999996</v>
      </c>
      <c r="U23" s="11">
        <f t="shared" si="19"/>
        <v>97.159000000000049</v>
      </c>
      <c r="V23" s="11">
        <f t="shared" si="19"/>
        <v>99.442000000000007</v>
      </c>
      <c r="W23" s="11">
        <f t="shared" si="19"/>
        <v>95.904999999999973</v>
      </c>
      <c r="X23" s="11">
        <f t="shared" si="19"/>
        <v>96.835999999999899</v>
      </c>
      <c r="Y23" s="11">
        <f t="shared" si="19"/>
        <v>97.358000000000018</v>
      </c>
      <c r="Z23" s="11">
        <f t="shared" si="19"/>
        <v>97.906000000000063</v>
      </c>
      <c r="AA23" s="11">
        <f t="shared" si="19"/>
        <v>98.543999999999983</v>
      </c>
      <c r="AB23" s="11">
        <f t="shared" si="19"/>
        <v>99.054999999999879</v>
      </c>
      <c r="AC23" s="11">
        <f t="shared" si="19"/>
        <v>99.598999999999933</v>
      </c>
      <c r="AD23" s="11">
        <f t="shared" si="19"/>
        <v>100.14099999999999</v>
      </c>
      <c r="AE23" s="11">
        <f t="shared" si="19"/>
        <v>100.68599999999999</v>
      </c>
      <c r="AF23" s="11">
        <f t="shared" si="19"/>
        <v>101.23800000000001</v>
      </c>
      <c r="AG23" s="11">
        <f t="shared" si="19"/>
        <v>101.81500000000001</v>
      </c>
      <c r="AH23" s="11">
        <f t="shared" si="19"/>
        <v>102.38200000000008</v>
      </c>
      <c r="AI23" s="11">
        <f t="shared" si="19"/>
        <v>102.95299999999997</v>
      </c>
      <c r="AJ23" s="11">
        <f t="shared" si="19"/>
        <v>103.52299999999993</v>
      </c>
      <c r="AK23" s="11">
        <f t="shared" si="19"/>
        <v>104.0900000000001</v>
      </c>
      <c r="AL23" s="11">
        <f t="shared" si="19"/>
        <v>104.658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2.9320000000000093</v>
      </c>
      <c r="N24" s="11">
        <v>2.8190000000000053</v>
      </c>
      <c r="O24" s="11">
        <v>4.6840000000000073</v>
      </c>
      <c r="P24" s="11">
        <v>3.0840000000000001</v>
      </c>
      <c r="Q24" s="11">
        <v>4.5319999999999947</v>
      </c>
      <c r="R24" s="11">
        <v>5.3079999999999918</v>
      </c>
      <c r="S24" s="11">
        <v>4.1559999999999961</v>
      </c>
      <c r="T24" s="11">
        <v>4.7259999999999964</v>
      </c>
      <c r="U24" s="11">
        <v>3.7709999999999986</v>
      </c>
      <c r="V24" s="11">
        <v>3.8290000000000095</v>
      </c>
      <c r="W24" s="11">
        <v>4.3249999999999966</v>
      </c>
      <c r="X24" s="11">
        <v>4.2399999999999896</v>
      </c>
      <c r="Y24" s="11">
        <v>4.2090000000000041</v>
      </c>
      <c r="Z24" s="11">
        <v>4.1740000000000057</v>
      </c>
      <c r="AA24" s="11">
        <v>4.1490000000000071</v>
      </c>
      <c r="AB24" s="11">
        <v>4.1440000000000001</v>
      </c>
      <c r="AC24" s="11">
        <v>4.1330000000000044</v>
      </c>
      <c r="AD24" s="11">
        <v>4.1219999999999972</v>
      </c>
      <c r="AE24" s="11">
        <v>4.1120000000000037</v>
      </c>
      <c r="AF24" s="11">
        <v>4.1010000000000035</v>
      </c>
      <c r="AG24" s="11">
        <v>4.0890000000000031</v>
      </c>
      <c r="AH24" s="11">
        <v>4.0770000000000053</v>
      </c>
      <c r="AI24" s="11">
        <v>4.0660000000000078</v>
      </c>
      <c r="AJ24" s="11">
        <v>4.0539999999999941</v>
      </c>
      <c r="AK24" s="172">
        <v>4.0429999999999957</v>
      </c>
      <c r="AL24" s="11">
        <v>4.0310000000000041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9.4719999999999622</v>
      </c>
      <c r="N25" s="11">
        <v>11.03500000000003</v>
      </c>
      <c r="O25" s="11">
        <v>9.884000000000011</v>
      </c>
      <c r="P25" s="11">
        <v>11.080000000000002</v>
      </c>
      <c r="Q25" s="11">
        <v>11.496999999999993</v>
      </c>
      <c r="R25" s="11">
        <v>12.797000000000002</v>
      </c>
      <c r="S25" s="11">
        <v>14.689999999999994</v>
      </c>
      <c r="T25" s="11">
        <v>13.347999999999987</v>
      </c>
      <c r="U25" s="11">
        <v>12.491000000000014</v>
      </c>
      <c r="V25" s="11">
        <v>12.528000000000008</v>
      </c>
      <c r="W25" s="11">
        <v>12.670000000000019</v>
      </c>
      <c r="X25" s="11">
        <v>12.869999999999971</v>
      </c>
      <c r="Y25" s="11">
        <v>12.946000000000007</v>
      </c>
      <c r="Z25" s="11">
        <v>13.096000000000039</v>
      </c>
      <c r="AA25" s="11">
        <v>13.212999999999994</v>
      </c>
      <c r="AB25" s="11">
        <v>13.308000000000002</v>
      </c>
      <c r="AC25" s="11">
        <v>13.397</v>
      </c>
      <c r="AD25" s="11">
        <v>13.47500000000001</v>
      </c>
      <c r="AE25" s="11">
        <v>13.548000000000002</v>
      </c>
      <c r="AF25" s="11">
        <v>13.620999999999952</v>
      </c>
      <c r="AG25" s="11">
        <v>13.696999999999978</v>
      </c>
      <c r="AH25" s="11">
        <v>13.771000000000004</v>
      </c>
      <c r="AI25" s="11">
        <v>13.84299999999998</v>
      </c>
      <c r="AJ25" s="11">
        <v>13.913000000000007</v>
      </c>
      <c r="AK25" s="172">
        <v>13.978000000000014</v>
      </c>
      <c r="AL25" s="11">
        <v>14.039999999999997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6.2830000000000004</v>
      </c>
      <c r="N26" s="11">
        <v>4.9300000000000015</v>
      </c>
      <c r="O26" s="11">
        <v>5.1260000000000012</v>
      </c>
      <c r="P26" s="11">
        <v>5.7589999999999986</v>
      </c>
      <c r="Q26" s="11">
        <v>5.2730000000000006</v>
      </c>
      <c r="R26" s="11">
        <v>5.2270000000000083</v>
      </c>
      <c r="S26" s="11">
        <v>5.3529999999999944</v>
      </c>
      <c r="T26" s="11">
        <v>4.867</v>
      </c>
      <c r="U26" s="11">
        <v>5.225000000000005</v>
      </c>
      <c r="V26" s="11">
        <v>5.4490000000000052</v>
      </c>
      <c r="W26" s="11">
        <v>5.488999999999999</v>
      </c>
      <c r="X26" s="11">
        <v>5.5459999999999958</v>
      </c>
      <c r="Y26" s="11">
        <v>5.4850000000000021</v>
      </c>
      <c r="Z26" s="11">
        <v>5.4129999999999976</v>
      </c>
      <c r="AA26" s="11">
        <v>5.3379999999999992</v>
      </c>
      <c r="AB26" s="11">
        <v>5.2799999999999958</v>
      </c>
      <c r="AC26" s="11">
        <v>5.2270000000000039</v>
      </c>
      <c r="AD26" s="11">
        <v>5.1749999999999998</v>
      </c>
      <c r="AE26" s="11">
        <v>5.1220000000000008</v>
      </c>
      <c r="AF26" s="11">
        <v>5.0700000000000065</v>
      </c>
      <c r="AG26" s="11">
        <v>5.0170000000000039</v>
      </c>
      <c r="AH26" s="11">
        <v>4.9630000000000019</v>
      </c>
      <c r="AI26" s="11">
        <v>4.9089999999999927</v>
      </c>
      <c r="AJ26" s="11">
        <v>4.8559999999999999</v>
      </c>
      <c r="AK26" s="172">
        <v>4.8020000000000032</v>
      </c>
      <c r="AL26" s="11">
        <v>4.748999999999997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4.547000000000005</v>
      </c>
      <c r="N27" s="11">
        <v>5.0360000000000227</v>
      </c>
      <c r="O27" s="11">
        <v>5.1790000000000047</v>
      </c>
      <c r="P27" s="11">
        <v>5.1920000000000126</v>
      </c>
      <c r="Q27" s="11">
        <v>5.313000000000013</v>
      </c>
      <c r="R27" s="11">
        <v>5.5620000000000003</v>
      </c>
      <c r="S27" s="11">
        <v>6.0219999999999896</v>
      </c>
      <c r="T27" s="11">
        <v>5.4009999999999883</v>
      </c>
      <c r="U27" s="11">
        <v>4.5290000000000017</v>
      </c>
      <c r="V27" s="11">
        <v>4.589000000000004</v>
      </c>
      <c r="W27" s="11">
        <v>5.5819999999999848</v>
      </c>
      <c r="X27" s="11">
        <v>5.5480000000000027</v>
      </c>
      <c r="Y27" s="11">
        <v>5.5040000000000022</v>
      </c>
      <c r="Z27" s="11">
        <v>5.4969999999999946</v>
      </c>
      <c r="AA27" s="11">
        <v>5.5350000000000126</v>
      </c>
      <c r="AB27" s="11">
        <v>5.575999999999997</v>
      </c>
      <c r="AC27" s="11">
        <v>5.6319999999999988</v>
      </c>
      <c r="AD27" s="11">
        <v>5.6969999999999983</v>
      </c>
      <c r="AE27" s="11">
        <v>5.7660000000000045</v>
      </c>
      <c r="AF27" s="11">
        <v>5.8369999999999971</v>
      </c>
      <c r="AG27" s="11">
        <v>5.9089999999999989</v>
      </c>
      <c r="AH27" s="11">
        <v>5.982000000000002</v>
      </c>
      <c r="AI27" s="11">
        <v>6.0549999999999908</v>
      </c>
      <c r="AJ27" s="11">
        <v>6.1279999999999895</v>
      </c>
      <c r="AK27" s="172">
        <v>6.200000000000002</v>
      </c>
      <c r="AL27" s="11">
        <v>6.2720000000000002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26.328999999999944</v>
      </c>
      <c r="N28" s="11">
        <v>25.911000000000012</v>
      </c>
      <c r="O28" s="11">
        <v>26.970000000000024</v>
      </c>
      <c r="P28" s="11">
        <v>25.368999999999978</v>
      </c>
      <c r="Q28" s="11">
        <v>28.110999999999962</v>
      </c>
      <c r="R28" s="11">
        <v>26.351999999999954</v>
      </c>
      <c r="S28" s="11">
        <v>29.746999999999947</v>
      </c>
      <c r="T28" s="11">
        <v>25.812999999999992</v>
      </c>
      <c r="U28" s="11">
        <v>27.505000000000006</v>
      </c>
      <c r="V28" s="11">
        <v>28.09999999999993</v>
      </c>
      <c r="W28" s="11">
        <v>26.083999999999978</v>
      </c>
      <c r="X28" s="11">
        <v>26.589999999999975</v>
      </c>
      <c r="Y28" s="11">
        <v>26.784999999999986</v>
      </c>
      <c r="Z28" s="11">
        <v>27.013000000000044</v>
      </c>
      <c r="AA28" s="11">
        <v>27.248999999999963</v>
      </c>
      <c r="AB28" s="11">
        <v>27.438999999999968</v>
      </c>
      <c r="AC28" s="11">
        <v>27.615999999999968</v>
      </c>
      <c r="AD28" s="11">
        <v>27.79900000000006</v>
      </c>
      <c r="AE28" s="11">
        <v>27.988000000000021</v>
      </c>
      <c r="AF28" s="11">
        <v>28.182000000000059</v>
      </c>
      <c r="AG28" s="11">
        <v>28.384000000000032</v>
      </c>
      <c r="AH28" s="11">
        <v>28.581000000000049</v>
      </c>
      <c r="AI28" s="11">
        <v>28.778999999999964</v>
      </c>
      <c r="AJ28" s="11">
        <v>28.976999999999968</v>
      </c>
      <c r="AK28" s="172">
        <v>29.174000000000063</v>
      </c>
      <c r="AL28" s="11">
        <v>29.371999999999979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16.070999999999998</v>
      </c>
      <c r="N29" s="11">
        <v>18.632000000000012</v>
      </c>
      <c r="O29" s="11">
        <v>23.333000000000006</v>
      </c>
      <c r="P29" s="11">
        <v>19.94899999999998</v>
      </c>
      <c r="Q29" s="11">
        <v>21.952000000000027</v>
      </c>
      <c r="R29" s="11">
        <v>21.942000000000004</v>
      </c>
      <c r="S29" s="11">
        <v>26.118999999999982</v>
      </c>
      <c r="T29" s="11">
        <v>27.179000000000006</v>
      </c>
      <c r="U29" s="11">
        <v>26.747000000000032</v>
      </c>
      <c r="V29" s="11">
        <v>28.434000000000029</v>
      </c>
      <c r="W29" s="11">
        <v>25.593000000000011</v>
      </c>
      <c r="X29" s="11">
        <v>25.960999999999977</v>
      </c>
      <c r="Y29" s="11">
        <v>26.452000000000016</v>
      </c>
      <c r="Z29" s="11">
        <v>26.668999999999972</v>
      </c>
      <c r="AA29" s="11">
        <v>26.940000000000033</v>
      </c>
      <c r="AB29" s="11">
        <v>27.166999999999906</v>
      </c>
      <c r="AC29" s="11">
        <v>27.416999999999994</v>
      </c>
      <c r="AD29" s="11">
        <v>27.664999999999946</v>
      </c>
      <c r="AE29" s="11">
        <v>27.912999999999972</v>
      </c>
      <c r="AF29" s="11">
        <v>28.160000000000007</v>
      </c>
      <c r="AG29" s="11">
        <v>28.415000000000003</v>
      </c>
      <c r="AH29" s="11">
        <v>28.662999999999993</v>
      </c>
      <c r="AI29" s="11">
        <v>28.912000000000067</v>
      </c>
      <c r="AJ29" s="11">
        <v>29.161999999999985</v>
      </c>
      <c r="AK29" s="172">
        <v>29.413000000000029</v>
      </c>
      <c r="AL29" s="11">
        <v>29.666000000000022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6.0519999999999907</v>
      </c>
      <c r="N30" s="11">
        <v>8.3190000000000044</v>
      </c>
      <c r="O30" s="11">
        <v>7.7149999999999892</v>
      </c>
      <c r="P30" s="11">
        <v>7.6539999999999964</v>
      </c>
      <c r="Q30" s="11">
        <v>7.7329999999999934</v>
      </c>
      <c r="R30" s="11">
        <v>7.9770000000000154</v>
      </c>
      <c r="S30" s="11">
        <v>7.0540000000000154</v>
      </c>
      <c r="T30" s="11">
        <v>9.5779999999999834</v>
      </c>
      <c r="U30" s="11">
        <v>8.4960000000000129</v>
      </c>
      <c r="V30" s="11">
        <v>7.1249999999999991</v>
      </c>
      <c r="W30" s="11">
        <v>7.0779999999999861</v>
      </c>
      <c r="X30" s="11">
        <v>7.2129999999999965</v>
      </c>
      <c r="Y30" s="11">
        <v>7.2439999999999936</v>
      </c>
      <c r="Z30" s="11">
        <v>7.3200000000000012</v>
      </c>
      <c r="AA30" s="11">
        <v>7.3959999999999919</v>
      </c>
      <c r="AB30" s="11">
        <v>7.4319999999999986</v>
      </c>
      <c r="AC30" s="11">
        <v>7.4849999999999923</v>
      </c>
      <c r="AD30" s="11">
        <v>7.5329999999999879</v>
      </c>
      <c r="AE30" s="11">
        <v>7.5769999999999937</v>
      </c>
      <c r="AF30" s="11">
        <v>7.6189999999999856</v>
      </c>
      <c r="AG30" s="11">
        <v>7.664000000000005</v>
      </c>
      <c r="AH30" s="11">
        <v>7.7110000000000021</v>
      </c>
      <c r="AI30" s="11">
        <v>7.7599999999999953</v>
      </c>
      <c r="AJ30" s="11">
        <v>7.8079999999999883</v>
      </c>
      <c r="AK30" s="172">
        <v>7.8570000000000029</v>
      </c>
      <c r="AL30" s="11">
        <v>7.9050000000000038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9.8380000000000312</v>
      </c>
      <c r="N31" s="11">
        <v>8.3529999999999838</v>
      </c>
      <c r="O31" s="11">
        <v>9.375999999999987</v>
      </c>
      <c r="P31" s="11">
        <v>9.1929999999999925</v>
      </c>
      <c r="Q31" s="11">
        <v>9.5490000000000048</v>
      </c>
      <c r="R31" s="11">
        <v>10.214999999999998</v>
      </c>
      <c r="S31" s="11">
        <v>9.5159999999999858</v>
      </c>
      <c r="T31" s="11">
        <v>9.9960000000000004</v>
      </c>
      <c r="U31" s="11">
        <v>8.3949999999999871</v>
      </c>
      <c r="V31" s="11">
        <v>9.3880000000000159</v>
      </c>
      <c r="W31" s="11">
        <v>9.0839999999999925</v>
      </c>
      <c r="X31" s="11">
        <v>8.8679999999999968</v>
      </c>
      <c r="Y31" s="11">
        <v>8.7330000000000094</v>
      </c>
      <c r="Z31" s="11">
        <v>8.7240000000000073</v>
      </c>
      <c r="AA31" s="11">
        <v>8.7239999999999878</v>
      </c>
      <c r="AB31" s="11">
        <v>8.7089999999999996</v>
      </c>
      <c r="AC31" s="11">
        <v>8.6919999999999842</v>
      </c>
      <c r="AD31" s="11">
        <v>8.6749999999999865</v>
      </c>
      <c r="AE31" s="11">
        <v>8.6599999999999984</v>
      </c>
      <c r="AF31" s="11">
        <v>8.6480000000000015</v>
      </c>
      <c r="AG31" s="11">
        <v>8.6399999999999828</v>
      </c>
      <c r="AH31" s="11">
        <v>8.634000000000011</v>
      </c>
      <c r="AI31" s="11">
        <v>8.628999999999996</v>
      </c>
      <c r="AJ31" s="11">
        <v>8.624999999999984</v>
      </c>
      <c r="AK31" s="172">
        <v>8.6230000000000011</v>
      </c>
      <c r="AL31" s="11">
        <v>8.6229999999999993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59.118000000000052</v>
      </c>
      <c r="N33" s="11">
        <f t="shared" ref="N33:AK33" si="20">SUM(N34:N36)</f>
        <v>58.46599999999998</v>
      </c>
      <c r="O33" s="11">
        <f t="shared" si="20"/>
        <v>60.103000000000094</v>
      </c>
      <c r="P33" s="11">
        <f t="shared" si="20"/>
        <v>60.65000000000002</v>
      </c>
      <c r="Q33" s="11">
        <f t="shared" si="20"/>
        <v>59.631999999999906</v>
      </c>
      <c r="R33" s="11">
        <f t="shared" si="20"/>
        <v>63.516000000000012</v>
      </c>
      <c r="S33" s="11">
        <f t="shared" si="20"/>
        <v>64.86</v>
      </c>
      <c r="T33" s="11">
        <f t="shared" si="20"/>
        <v>65.736000000000018</v>
      </c>
      <c r="U33" s="11">
        <f t="shared" si="20"/>
        <v>63.709000000000053</v>
      </c>
      <c r="V33" s="11">
        <f t="shared" si="20"/>
        <v>65.311000000000064</v>
      </c>
      <c r="W33" s="11">
        <f t="shared" si="20"/>
        <v>64.569000000000045</v>
      </c>
      <c r="X33" s="11">
        <f t="shared" si="20"/>
        <v>64.839999999999961</v>
      </c>
      <c r="Y33" s="11">
        <f t="shared" si="20"/>
        <v>65.03100000000012</v>
      </c>
      <c r="Z33" s="11">
        <f t="shared" si="20"/>
        <v>65.200000000000017</v>
      </c>
      <c r="AA33" s="11">
        <f t="shared" si="20"/>
        <v>65.476000000000042</v>
      </c>
      <c r="AB33" s="11">
        <f t="shared" si="20"/>
        <v>65.641000000000062</v>
      </c>
      <c r="AC33" s="11">
        <f t="shared" si="20"/>
        <v>65.725999999999999</v>
      </c>
      <c r="AD33" s="11">
        <f t="shared" si="20"/>
        <v>65.793999999999983</v>
      </c>
      <c r="AE33" s="11">
        <f t="shared" si="20"/>
        <v>65.857999999999976</v>
      </c>
      <c r="AF33" s="11">
        <f t="shared" si="20"/>
        <v>65.921999999999969</v>
      </c>
      <c r="AG33" s="11">
        <f t="shared" si="20"/>
        <v>65.99799999999999</v>
      </c>
      <c r="AH33" s="11">
        <f t="shared" si="20"/>
        <v>66.066000000000017</v>
      </c>
      <c r="AI33" s="11">
        <f t="shared" si="20"/>
        <v>66.128000000000014</v>
      </c>
      <c r="AJ33" s="11">
        <f t="shared" si="20"/>
        <v>66.191000000000031</v>
      </c>
      <c r="AK33" s="11">
        <f t="shared" si="20"/>
        <v>66.254999999999967</v>
      </c>
      <c r="AL33" s="11">
        <f>SUM(AL34:AL36)</f>
        <v>66.319999999999993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9.7530000000000268</v>
      </c>
      <c r="N34" s="11">
        <v>9.4440000000000079</v>
      </c>
      <c r="O34" s="11">
        <v>9.8100000000000183</v>
      </c>
      <c r="P34" s="11">
        <v>8.9869999999999823</v>
      </c>
      <c r="Q34" s="11">
        <v>9.5839999999999854</v>
      </c>
      <c r="R34" s="11">
        <v>8.7390000000000132</v>
      </c>
      <c r="S34" s="11">
        <v>8.5060000000000109</v>
      </c>
      <c r="T34" s="11">
        <v>8.6469999999999878</v>
      </c>
      <c r="U34" s="11">
        <v>8.609</v>
      </c>
      <c r="V34" s="11">
        <v>8.2150000000000087</v>
      </c>
      <c r="W34" s="11">
        <v>8.304000000000002</v>
      </c>
      <c r="X34" s="11">
        <v>8.4030000000000165</v>
      </c>
      <c r="Y34" s="11">
        <v>8.5040000000000049</v>
      </c>
      <c r="Z34" s="11">
        <v>8.531999999999984</v>
      </c>
      <c r="AA34" s="11">
        <v>8.5800000000000196</v>
      </c>
      <c r="AB34" s="11">
        <v>8.56899999999996</v>
      </c>
      <c r="AC34" s="11">
        <v>8.5560000000000205</v>
      </c>
      <c r="AD34" s="11">
        <v>8.5419999999999927</v>
      </c>
      <c r="AE34" s="11">
        <v>8.5289999999999999</v>
      </c>
      <c r="AF34" s="11">
        <v>8.5149999999999935</v>
      </c>
      <c r="AG34" s="11">
        <v>8.5010000000000154</v>
      </c>
      <c r="AH34" s="11">
        <v>8.4829999999999917</v>
      </c>
      <c r="AI34" s="11">
        <v>8.4649999999999999</v>
      </c>
      <c r="AJ34" s="11">
        <v>8.4460000000000086</v>
      </c>
      <c r="AK34" s="172">
        <v>8.4289999999999932</v>
      </c>
      <c r="AL34" s="11">
        <v>8.4110000000000067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20.981000000000019</v>
      </c>
      <c r="N35" s="11">
        <v>21.451999999999973</v>
      </c>
      <c r="O35" s="11">
        <v>22.986000000000015</v>
      </c>
      <c r="P35" s="11">
        <v>23.189000000000021</v>
      </c>
      <c r="Q35" s="11">
        <v>22.913999999999966</v>
      </c>
      <c r="R35" s="11">
        <v>26.116999999999976</v>
      </c>
      <c r="S35" s="11">
        <v>25.654999999999976</v>
      </c>
      <c r="T35" s="11">
        <v>24.912000000000006</v>
      </c>
      <c r="U35" s="11">
        <v>24.76200000000004</v>
      </c>
      <c r="V35" s="11">
        <v>26.001999999999988</v>
      </c>
      <c r="W35" s="11">
        <v>25.321000000000026</v>
      </c>
      <c r="X35" s="11">
        <v>25.193999999999942</v>
      </c>
      <c r="Y35" s="11">
        <v>25.089000000000045</v>
      </c>
      <c r="Z35" s="11">
        <v>25.092000000000017</v>
      </c>
      <c r="AA35" s="11">
        <v>25.127000000000024</v>
      </c>
      <c r="AB35" s="11">
        <v>25.191000000000045</v>
      </c>
      <c r="AC35" s="11">
        <v>25.225999999999996</v>
      </c>
      <c r="AD35" s="11">
        <v>25.262000000000004</v>
      </c>
      <c r="AE35" s="11">
        <v>25.297999999999998</v>
      </c>
      <c r="AF35" s="11">
        <v>25.339000000000009</v>
      </c>
      <c r="AG35" s="11">
        <v>25.394999999999992</v>
      </c>
      <c r="AH35" s="11">
        <v>25.450000000000038</v>
      </c>
      <c r="AI35" s="11">
        <v>25.503000000000025</v>
      </c>
      <c r="AJ35" s="11">
        <v>25.557000000000027</v>
      </c>
      <c r="AK35" s="172">
        <v>25.60999999999996</v>
      </c>
      <c r="AL35" s="11">
        <v>25.66400000000003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28.384000000000011</v>
      </c>
      <c r="N36" s="11">
        <v>27.570000000000004</v>
      </c>
      <c r="O36" s="11">
        <v>27.307000000000055</v>
      </c>
      <c r="P36" s="11">
        <v>28.474000000000014</v>
      </c>
      <c r="Q36" s="11">
        <v>27.133999999999961</v>
      </c>
      <c r="R36" s="11">
        <v>28.660000000000025</v>
      </c>
      <c r="S36" s="11">
        <v>30.699000000000016</v>
      </c>
      <c r="T36" s="11">
        <v>32.177000000000014</v>
      </c>
      <c r="U36" s="11">
        <v>30.338000000000015</v>
      </c>
      <c r="V36" s="11">
        <v>31.094000000000072</v>
      </c>
      <c r="W36" s="11">
        <v>30.944000000000024</v>
      </c>
      <c r="X36" s="11">
        <v>31.243000000000006</v>
      </c>
      <c r="Y36" s="11">
        <v>31.438000000000081</v>
      </c>
      <c r="Z36" s="11">
        <v>31.576000000000015</v>
      </c>
      <c r="AA36" s="11">
        <v>31.768999999999995</v>
      </c>
      <c r="AB36" s="11">
        <v>31.881000000000061</v>
      </c>
      <c r="AC36" s="11">
        <v>31.943999999999974</v>
      </c>
      <c r="AD36" s="11">
        <v>31.989999999999988</v>
      </c>
      <c r="AE36" s="11">
        <v>32.030999999999977</v>
      </c>
      <c r="AF36" s="11">
        <v>32.067999999999977</v>
      </c>
      <c r="AG36" s="11">
        <v>32.10199999999999</v>
      </c>
      <c r="AH36" s="11">
        <v>32.132999999999988</v>
      </c>
      <c r="AI36" s="11">
        <v>32.159999999999997</v>
      </c>
      <c r="AJ36" s="11">
        <v>32.188000000000002</v>
      </c>
      <c r="AK36" s="172">
        <v>32.216000000000008</v>
      </c>
      <c r="AL36" s="11">
        <v>32.244999999999962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244.24299999999999</v>
      </c>
      <c r="N38" s="11">
        <f t="shared" ref="N38:AL38" si="21">SUM(N5,N11,N16,N18,N23,N33)</f>
        <v>248.83900000000008</v>
      </c>
      <c r="O38" s="11">
        <f t="shared" si="21"/>
        <v>260.70400000000018</v>
      </c>
      <c r="P38" s="11">
        <f t="shared" si="21"/>
        <v>253.77600000000001</v>
      </c>
      <c r="Q38" s="11">
        <f t="shared" si="21"/>
        <v>265.30899999999986</v>
      </c>
      <c r="R38" s="11">
        <f t="shared" si="21"/>
        <v>265.75200000000007</v>
      </c>
      <c r="S38" s="11">
        <f t="shared" si="21"/>
        <v>288.22999999999996</v>
      </c>
      <c r="T38" s="11">
        <f t="shared" si="21"/>
        <v>287.82000000000005</v>
      </c>
      <c r="U38" s="11">
        <f t="shared" si="21"/>
        <v>279.13400000000013</v>
      </c>
      <c r="V38" s="11">
        <f t="shared" si="21"/>
        <v>288.73000000000008</v>
      </c>
      <c r="W38" s="11">
        <f t="shared" si="21"/>
        <v>282.68700000000013</v>
      </c>
      <c r="X38" s="11">
        <f t="shared" si="21"/>
        <v>283.423</v>
      </c>
      <c r="Y38" s="11">
        <f t="shared" si="21"/>
        <v>284.6330000000001</v>
      </c>
      <c r="Z38" s="11">
        <f t="shared" si="21"/>
        <v>286.34700000000009</v>
      </c>
      <c r="AA38" s="11">
        <f t="shared" si="21"/>
        <v>288.28999999999991</v>
      </c>
      <c r="AB38" s="11">
        <f t="shared" si="21"/>
        <v>289.45599999999979</v>
      </c>
      <c r="AC38" s="11">
        <f t="shared" si="21"/>
        <v>290.44000000000005</v>
      </c>
      <c r="AD38" s="11">
        <f t="shared" si="21"/>
        <v>291.30199999999979</v>
      </c>
      <c r="AE38" s="11">
        <f t="shared" si="21"/>
        <v>292.17899999999997</v>
      </c>
      <c r="AF38" s="11">
        <f t="shared" si="21"/>
        <v>293.04300000000001</v>
      </c>
      <c r="AG38" s="11">
        <f t="shared" si="21"/>
        <v>294.01799999999997</v>
      </c>
      <c r="AH38" s="11">
        <f t="shared" si="21"/>
        <v>294.96399999999994</v>
      </c>
      <c r="AI38" s="11">
        <f t="shared" si="21"/>
        <v>295.91099999999983</v>
      </c>
      <c r="AJ38" s="11">
        <f t="shared" si="21"/>
        <v>296.87799999999987</v>
      </c>
      <c r="AK38" s="11">
        <f t="shared" si="21"/>
        <v>297.8420000000001</v>
      </c>
      <c r="AL38" s="11">
        <f t="shared" si="21"/>
        <v>298.815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Buckinghamshire Thames Valley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Buckinghamshire Thames Valley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Buckinghamshire Thames Valley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Buckinghamshire Thames Valley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Buckinghamshire Thames Valley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Buckinghamshire Thames Valley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Buckinghamshire Thames Valley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23.90047864174117</v>
      </c>
      <c r="N231" s="40">
        <f>'Ind T1'!D25</f>
        <v>22.841163548376834</v>
      </c>
      <c r="O231" s="40">
        <f>'Ind T1'!F25</f>
        <v>22.194334287100713</v>
      </c>
    </row>
    <row r="232" spans="1:15" x14ac:dyDescent="0.2">
      <c r="L232" t="str">
        <f>L23</f>
        <v>Business and other services</v>
      </c>
      <c r="M232" s="40">
        <f>'Ind T1'!B24</f>
        <v>35.890604774376094</v>
      </c>
      <c r="N232" s="40">
        <f>'Ind T1'!D24</f>
        <v>33.926215213292416</v>
      </c>
      <c r="O232" s="40">
        <f>'Ind T1'!F24</f>
        <v>35.024346167361074</v>
      </c>
    </row>
    <row r="233" spans="1:15" x14ac:dyDescent="0.2">
      <c r="L233" t="str">
        <f>L18</f>
        <v>Trade, accomod. and transport</v>
      </c>
      <c r="M233" s="40">
        <f>'Ind T1'!B23</f>
        <v>26.095758451488592</v>
      </c>
      <c r="N233" s="40">
        <f>'Ind T1'!D23</f>
        <v>26.181960967430424</v>
      </c>
      <c r="O233" s="40">
        <f>'Ind T1'!F23</f>
        <v>26.254371433830297</v>
      </c>
    </row>
    <row r="234" spans="1:15" x14ac:dyDescent="0.2">
      <c r="L234" t="str">
        <f>L16</f>
        <v>Construction</v>
      </c>
      <c r="M234" s="40">
        <f>'Ind T1'!B22</f>
        <v>6.3363587103766159</v>
      </c>
      <c r="N234" s="40">
        <f>'Ind T1'!D22</f>
        <v>8.4001032944564216</v>
      </c>
      <c r="O234" s="40">
        <f>'Ind T1'!F22</f>
        <v>9.2264444555996175</v>
      </c>
    </row>
    <row r="235" spans="1:15" x14ac:dyDescent="0.2">
      <c r="L235" t="str">
        <f>L11</f>
        <v>Manufacturing</v>
      </c>
      <c r="M235" s="40">
        <f>'Ind T1'!B21</f>
        <v>6.0857491194798152</v>
      </c>
      <c r="N235" s="40">
        <f>'Ind T1'!D21</f>
        <v>6.9362934977554787</v>
      </c>
      <c r="O235" s="40">
        <f>'Ind T1'!F21</f>
        <v>5.5027358064354122</v>
      </c>
    </row>
    <row r="236" spans="1:15" x14ac:dyDescent="0.2">
      <c r="L236" t="str">
        <f>L5</f>
        <v>Primary sector and utilities</v>
      </c>
      <c r="M236" s="40">
        <f>'Ind T1'!B20</f>
        <v>1.6910503025377037</v>
      </c>
      <c r="N236" s="40">
        <f>'Ind T1'!D20</f>
        <v>1.7142634786884388</v>
      </c>
      <c r="O236" s="40">
        <f>'Ind T1'!F20</f>
        <v>1.7977678496728731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Buckinghamshire Thames Valley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1.0530000000000328</v>
      </c>
      <c r="O261" s="11">
        <f>'Ind T1'!F50</f>
        <v>1.7509999999999479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0.52499999999999147</v>
      </c>
      <c r="O262" s="11">
        <f>'Ind T1'!F49</f>
        <v>8.7530000000000285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4.6630000000000962</v>
      </c>
      <c r="O263" s="11">
        <f>'Ind T1'!F48</f>
        <v>4.4389999999999361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6.9069999999999681</v>
      </c>
      <c r="O264" s="11">
        <f>'Ind T1'!F47</f>
        <v>3.8239999999999625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3.4350000000000378</v>
      </c>
      <c r="O265" s="11">
        <f>'Ind T1'!F46</f>
        <v>-3.1650000000000631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0.35199999999998965</v>
      </c>
      <c r="O266" s="11">
        <f>'Ind T1'!F45</f>
        <v>0.52600000000000691</v>
      </c>
    </row>
    <row r="268" spans="1:16" x14ac:dyDescent="0.2">
      <c r="L268" t="str">
        <f>L38</f>
        <v>All industries</v>
      </c>
      <c r="N268" s="11">
        <f>'Ind T1'!D14-'Ind T1'!B14</f>
        <v>16.935000000000059</v>
      </c>
      <c r="O268" s="11">
        <f>SUM(O261:O266)</f>
        <v>16.127999999999819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Buckinghamshire Thames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10.802002813037252</v>
      </c>
      <c r="C9" s="249">
        <f>SUM(C26,C43,C60,C77,C94,C111,C128,C145,C162,C179,C196,C213,C230,C247,C264,C281,C298,C315,C332,C349,C366,C383)</f>
        <v>19.80997865532985</v>
      </c>
      <c r="D9" s="249">
        <f>SUM(B9:C9)</f>
        <v>30.611981468367102</v>
      </c>
      <c r="E9" s="238"/>
      <c r="F9" s="249">
        <f>SUM(F26,F43,F60,F77,F94,F111,F128,F145,F162,F179,F196,F213,F230,F247,F264,F281,F298,F315,F332,F349,F366,F383)</f>
        <v>13.69127552629978</v>
      </c>
      <c r="G9" s="249">
        <f>SUM(G26,G43,G60,G77,G94,G111,G128,G145,G162,G179,G196,G213,G230,G247,G264,G281,G298,G315,G332,G349,G366,G383)</f>
        <v>22.422889029745345</v>
      </c>
      <c r="H9" s="249">
        <f>SUM(F9:G9)</f>
        <v>36.114164556045125</v>
      </c>
      <c r="I9" s="238"/>
      <c r="J9" s="249">
        <f>SUM(J26,J43,J60,J77,J94,J111,J128,J145,J162,J179,J196,J213,J230,J247,J264,J281,J298,J315,J332,J349,J366,J383)</f>
        <v>15.342144756576452</v>
      </c>
      <c r="K9" s="249">
        <f>SUM(K26,K43,K60,K77,K94,K111,K128,K145,K162,K179,K196,K213,K230,K247,K264,K281,K298,K315,K332,K349,K366,K383)</f>
        <v>22.259871832628274</v>
      </c>
      <c r="L9" s="249">
        <f>SUM(J9:K9)</f>
        <v>37.602016589204723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26.146404014115248</v>
      </c>
      <c r="C10" s="249">
        <f t="shared" si="0"/>
        <v>29.89661340278527</v>
      </c>
      <c r="D10" s="249">
        <f t="shared" ref="D10:D17" si="1">SUM(B10:C10)</f>
        <v>56.043017416900518</v>
      </c>
      <c r="E10" s="238"/>
      <c r="F10" s="249">
        <f t="shared" ref="F10:G17" si="2">SUM(F27,F44,F61,F78,F95,F112,F129,F146,F163,F180,F197,F214,F231,F248,F265,F282,F299,F316,F333,F350,F367,F384)</f>
        <v>31.641603884226345</v>
      </c>
      <c r="G10" s="249">
        <f t="shared" si="2"/>
        <v>34.292700930103955</v>
      </c>
      <c r="H10" s="249">
        <f t="shared" ref="H10:H17" si="3">SUM(F10:G10)</f>
        <v>65.934304814330304</v>
      </c>
      <c r="I10" s="238"/>
      <c r="J10" s="249">
        <f t="shared" ref="J10:K17" si="4">SUM(J27,J44,J61,J78,J95,J112,J129,J146,J163,J180,J197,J214,J231,J248,J265,J282,J299,J316,J333,J350,J367,J384)</f>
        <v>36.077541306266717</v>
      </c>
      <c r="K10" s="249">
        <f t="shared" si="4"/>
        <v>40.889354536067806</v>
      </c>
      <c r="L10" s="249">
        <f t="shared" ref="L10:L17" si="5">SUM(J10:K10)</f>
        <v>76.966895842334523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16.688494042877714</v>
      </c>
      <c r="C11" s="249">
        <f t="shared" si="0"/>
        <v>19.113591504441139</v>
      </c>
      <c r="D11" s="249">
        <f t="shared" si="1"/>
        <v>35.802085547318853</v>
      </c>
      <c r="E11" s="238"/>
      <c r="F11" s="249">
        <f t="shared" si="2"/>
        <v>19.244802360425378</v>
      </c>
      <c r="G11" s="249">
        <f t="shared" si="2"/>
        <v>20.63631592184587</v>
      </c>
      <c r="H11" s="249">
        <f t="shared" si="3"/>
        <v>39.881118282271245</v>
      </c>
      <c r="I11" s="238"/>
      <c r="J11" s="249">
        <f t="shared" si="4"/>
        <v>23.865381641632165</v>
      </c>
      <c r="K11" s="249">
        <f t="shared" si="4"/>
        <v>20.490095066397544</v>
      </c>
      <c r="L11" s="249">
        <f t="shared" si="5"/>
        <v>44.355476708029713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22.828393510365508</v>
      </c>
      <c r="C12" s="249">
        <f t="shared" si="0"/>
        <v>5.846325093661525</v>
      </c>
      <c r="D12" s="249">
        <f t="shared" si="1"/>
        <v>28.674718604027035</v>
      </c>
      <c r="E12" s="238"/>
      <c r="F12" s="249">
        <f t="shared" si="2"/>
        <v>22.208640436924409</v>
      </c>
      <c r="G12" s="249">
        <f t="shared" si="2"/>
        <v>6.4361138865844509</v>
      </c>
      <c r="H12" s="249">
        <f t="shared" si="3"/>
        <v>28.64475432350886</v>
      </c>
      <c r="I12" s="238"/>
      <c r="J12" s="249">
        <f t="shared" si="4"/>
        <v>18.997233329379405</v>
      </c>
      <c r="K12" s="249">
        <f t="shared" si="4"/>
        <v>7.3408953782260351</v>
      </c>
      <c r="L12" s="249">
        <f t="shared" si="5"/>
        <v>26.338128707605442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3.2411772702364239</v>
      </c>
      <c r="C13" s="249">
        <f t="shared" si="0"/>
        <v>21.859065255229755</v>
      </c>
      <c r="D13" s="249">
        <f t="shared" si="1"/>
        <v>25.100242525466179</v>
      </c>
      <c r="E13" s="238"/>
      <c r="F13" s="249">
        <f t="shared" si="2"/>
        <v>3.3012733465575401</v>
      </c>
      <c r="G13" s="249">
        <f t="shared" si="2"/>
        <v>20.721574920565761</v>
      </c>
      <c r="H13" s="249">
        <f t="shared" si="3"/>
        <v>24.022848267123301</v>
      </c>
      <c r="I13" s="238"/>
      <c r="J13" s="249">
        <f t="shared" si="4"/>
        <v>4.1968458658641534</v>
      </c>
      <c r="K13" s="249">
        <f t="shared" si="4"/>
        <v>20.403088191298817</v>
      </c>
      <c r="L13" s="249">
        <f t="shared" si="5"/>
        <v>24.599934057162969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19.624843333096507</v>
      </c>
      <c r="C14" s="249">
        <f t="shared" si="0"/>
        <v>5.6040765755367872</v>
      </c>
      <c r="D14" s="249">
        <f t="shared" si="1"/>
        <v>25.228919908633294</v>
      </c>
      <c r="E14" s="238"/>
      <c r="F14" s="249">
        <f t="shared" si="2"/>
        <v>19.621131350977375</v>
      </c>
      <c r="G14" s="249">
        <f t="shared" si="2"/>
        <v>5.6019698678792169</v>
      </c>
      <c r="H14" s="249">
        <f t="shared" si="3"/>
        <v>25.223101218856591</v>
      </c>
      <c r="I14" s="238"/>
      <c r="J14" s="249">
        <f t="shared" si="4"/>
        <v>19.687957799873725</v>
      </c>
      <c r="K14" s="249">
        <f t="shared" si="4"/>
        <v>6.9914417570192571</v>
      </c>
      <c r="L14" s="249">
        <f t="shared" si="5"/>
        <v>26.679399556892982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13.106720423624402</v>
      </c>
      <c r="C15" s="249">
        <f t="shared" si="0"/>
        <v>9.3521103544045499</v>
      </c>
      <c r="D15" s="249">
        <f t="shared" si="1"/>
        <v>22.458830778028954</v>
      </c>
      <c r="E15" s="238"/>
      <c r="F15" s="249">
        <f t="shared" si="2"/>
        <v>13.026396738650078</v>
      </c>
      <c r="G15" s="249">
        <f t="shared" si="2"/>
        <v>9.8157877687065351</v>
      </c>
      <c r="H15" s="249">
        <f t="shared" si="3"/>
        <v>22.842184507356613</v>
      </c>
      <c r="I15" s="238"/>
      <c r="J15" s="249">
        <f t="shared" si="4"/>
        <v>12.485431984620453</v>
      </c>
      <c r="K15" s="249">
        <f t="shared" si="4"/>
        <v>10.652934152935957</v>
      </c>
      <c r="L15" s="249">
        <f t="shared" si="5"/>
        <v>23.13836613755641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1.4927242239078939</v>
      </c>
      <c r="C16" s="249">
        <f t="shared" si="0"/>
        <v>10.453126690893566</v>
      </c>
      <c r="D16" s="249">
        <f t="shared" si="1"/>
        <v>11.94585091480146</v>
      </c>
      <c r="E16" s="238"/>
      <c r="F16" s="249">
        <f t="shared" si="2"/>
        <v>1.335103079612648</v>
      </c>
      <c r="G16" s="249">
        <f t="shared" si="2"/>
        <v>10.206890276426153</v>
      </c>
      <c r="H16" s="249">
        <f t="shared" si="3"/>
        <v>11.5419933560388</v>
      </c>
      <c r="I16" s="238"/>
      <c r="J16" s="249">
        <f t="shared" si="4"/>
        <v>1.7186599597482175</v>
      </c>
      <c r="K16" s="249">
        <f t="shared" si="4"/>
        <v>9.869003180258856</v>
      </c>
      <c r="L16" s="249">
        <f t="shared" si="5"/>
        <v>11.587663140007074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14.532038360002797</v>
      </c>
      <c r="C17" s="249">
        <f t="shared" si="0"/>
        <v>15.354314476453789</v>
      </c>
      <c r="D17" s="249">
        <f t="shared" si="1"/>
        <v>29.886352836456588</v>
      </c>
      <c r="E17" s="238"/>
      <c r="F17" s="249">
        <f t="shared" si="2"/>
        <v>13.901811259957668</v>
      </c>
      <c r="G17" s="249">
        <f t="shared" si="2"/>
        <v>14.580719414511618</v>
      </c>
      <c r="H17" s="249">
        <f t="shared" si="3"/>
        <v>28.482530674469288</v>
      </c>
      <c r="I17" s="238"/>
      <c r="J17" s="249">
        <f t="shared" si="4"/>
        <v>13.103048581584329</v>
      </c>
      <c r="K17" s="249">
        <f t="shared" si="4"/>
        <v>14.444070679621793</v>
      </c>
      <c r="L17" s="249">
        <f t="shared" si="5"/>
        <v>27.54711926120612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128.46279799126376</v>
      </c>
      <c r="C19" s="247">
        <f t="shared" ref="C19:L19" si="6">SUM(C9:C17)</f>
        <v>137.2892020087362</v>
      </c>
      <c r="D19" s="247">
        <f t="shared" si="6"/>
        <v>265.75200000000001</v>
      </c>
      <c r="E19" s="247"/>
      <c r="F19" s="247">
        <f t="shared" si="6"/>
        <v>137.97203798363122</v>
      </c>
      <c r="G19" s="247">
        <f t="shared" si="6"/>
        <v>144.71496201636887</v>
      </c>
      <c r="H19" s="247">
        <f t="shared" si="6"/>
        <v>282.68700000000013</v>
      </c>
      <c r="I19" s="247"/>
      <c r="J19" s="247">
        <f t="shared" si="6"/>
        <v>145.47424522554559</v>
      </c>
      <c r="K19" s="247">
        <f t="shared" si="6"/>
        <v>153.34075477445435</v>
      </c>
      <c r="L19" s="247">
        <f t="shared" si="6"/>
        <v>298.81499999999994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5.7765903627472075E-2</v>
      </c>
      <c r="C26" s="302">
        <v>0.1030965624420082</v>
      </c>
      <c r="D26" s="302">
        <f>SUM(B26:C26)</f>
        <v>0.16086246606948026</v>
      </c>
      <c r="E26" s="303"/>
      <c r="F26" s="302">
        <v>7.7928364970269864E-2</v>
      </c>
      <c r="G26" s="302">
        <v>0.12473489635929866</v>
      </c>
      <c r="H26" s="302">
        <f>SUM(F26:G26)</f>
        <v>0.20266326132956852</v>
      </c>
      <c r="I26" s="303"/>
      <c r="J26" s="302">
        <v>6.7334586612217334E-2</v>
      </c>
      <c r="K26" s="302">
        <v>0.16253583098268451</v>
      </c>
      <c r="L26" s="302">
        <f>SUM(J26:K26)</f>
        <v>0.22987041759490184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6.7184556462028727E-2</v>
      </c>
      <c r="C27" s="302">
        <v>9.5583334463038322E-2</v>
      </c>
      <c r="D27" s="302">
        <f t="shared" ref="D27:D34" si="7">SUM(B27:C27)</f>
        <v>0.16276789092506705</v>
      </c>
      <c r="E27" s="303"/>
      <c r="F27" s="302">
        <v>0.10765537121784996</v>
      </c>
      <c r="G27" s="302">
        <v>0.13559627487044715</v>
      </c>
      <c r="H27" s="302">
        <f t="shared" ref="H27:H34" si="8">SUM(F27:G27)</f>
        <v>0.24325164608829711</v>
      </c>
      <c r="I27" s="303"/>
      <c r="J27" s="302">
        <v>0.12587746712129794</v>
      </c>
      <c r="K27" s="302">
        <v>0.23057328545279893</v>
      </c>
      <c r="L27" s="302">
        <f t="shared" ref="L27:L34" si="9">SUM(J27:K27)</f>
        <v>0.35645075257409686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5.9225976133888074E-2</v>
      </c>
      <c r="C28" s="302">
        <v>5.8698285287075561E-2</v>
      </c>
      <c r="D28" s="302">
        <f t="shared" si="7"/>
        <v>0.11792426142096363</v>
      </c>
      <c r="E28" s="303"/>
      <c r="F28" s="302">
        <v>8.2865163392261104E-2</v>
      </c>
      <c r="G28" s="302">
        <v>7.0103595989939857E-2</v>
      </c>
      <c r="H28" s="302">
        <f t="shared" si="8"/>
        <v>0.15296875938220095</v>
      </c>
      <c r="I28" s="303"/>
      <c r="J28" s="302">
        <v>9.1863057311482352E-2</v>
      </c>
      <c r="K28" s="302">
        <v>8.8967024074225035E-2</v>
      </c>
      <c r="L28" s="302">
        <f t="shared" si="9"/>
        <v>0.18083008138570739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0.14272579498329641</v>
      </c>
      <c r="C29" s="302">
        <v>2.5614087660188675E-2</v>
      </c>
      <c r="D29" s="302">
        <f t="shared" si="7"/>
        <v>0.16833988264348509</v>
      </c>
      <c r="E29" s="303"/>
      <c r="F29" s="302">
        <v>0.16636263768710421</v>
      </c>
      <c r="G29" s="302">
        <v>2.0791814534178544E-2</v>
      </c>
      <c r="H29" s="302">
        <f t="shared" si="8"/>
        <v>0.18715445222128277</v>
      </c>
      <c r="I29" s="303"/>
      <c r="J29" s="302">
        <v>0.1034372479397246</v>
      </c>
      <c r="K29" s="302">
        <v>2.5008911286674838E-2</v>
      </c>
      <c r="L29" s="302">
        <f t="shared" si="9"/>
        <v>0.12844615922639943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0.31885455980381261</v>
      </c>
      <c r="C30" s="302">
        <v>0.73149863165200213</v>
      </c>
      <c r="D30" s="302">
        <f t="shared" si="7"/>
        <v>1.0503531914558146</v>
      </c>
      <c r="E30" s="303"/>
      <c r="F30" s="302">
        <v>0.25496683649178409</v>
      </c>
      <c r="G30" s="302">
        <v>0.71515826204372768</v>
      </c>
      <c r="H30" s="302">
        <f t="shared" si="8"/>
        <v>0.97012509853551177</v>
      </c>
      <c r="I30" s="303"/>
      <c r="J30" s="302">
        <v>0.28823991581489511</v>
      </c>
      <c r="K30" s="302">
        <v>0.69308193654891237</v>
      </c>
      <c r="L30" s="302">
        <f t="shared" si="9"/>
        <v>0.98132185236380742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6.1950486174191237E-2</v>
      </c>
      <c r="C31" s="302">
        <v>3.049450885519377E-2</v>
      </c>
      <c r="D31" s="302">
        <f t="shared" si="7"/>
        <v>9.244499502938501E-2</v>
      </c>
      <c r="E31" s="303"/>
      <c r="F31" s="302">
        <v>6.7808364623965153E-2</v>
      </c>
      <c r="G31" s="302">
        <v>3.2333542978315977E-2</v>
      </c>
      <c r="H31" s="302">
        <f t="shared" si="8"/>
        <v>0.10014190760228113</v>
      </c>
      <c r="I31" s="303"/>
      <c r="J31" s="302">
        <v>5.7506666143649146E-2</v>
      </c>
      <c r="K31" s="302">
        <v>3.516783102543302E-2</v>
      </c>
      <c r="L31" s="302">
        <f t="shared" si="9"/>
        <v>9.267449716908216E-2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3.3954828169285224E-2</v>
      </c>
      <c r="C32" s="302">
        <v>3.0477092999451977E-2</v>
      </c>
      <c r="D32" s="302">
        <f t="shared" si="7"/>
        <v>6.4431921168737194E-2</v>
      </c>
      <c r="E32" s="303"/>
      <c r="F32" s="302">
        <v>3.7353172639618633E-2</v>
      </c>
      <c r="G32" s="302">
        <v>2.4093944148574912E-2</v>
      </c>
      <c r="H32" s="302">
        <f t="shared" si="8"/>
        <v>6.1447116788193548E-2</v>
      </c>
      <c r="I32" s="303"/>
      <c r="J32" s="302">
        <v>2.6634551523052354E-2</v>
      </c>
      <c r="K32" s="302">
        <v>2.9845749068251017E-2</v>
      </c>
      <c r="L32" s="302">
        <f t="shared" si="9"/>
        <v>5.6480300591303371E-2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2.5381012488340529E-2</v>
      </c>
      <c r="C33" s="302">
        <v>8.8949631623435207E-2</v>
      </c>
      <c r="D33" s="302">
        <f t="shared" si="7"/>
        <v>0.11433064411177574</v>
      </c>
      <c r="E33" s="303"/>
      <c r="F33" s="302">
        <v>2.6949215213017869E-2</v>
      </c>
      <c r="G33" s="302">
        <v>7.3210942497054607E-2</v>
      </c>
      <c r="H33" s="302">
        <f t="shared" si="8"/>
        <v>0.10016015771007247</v>
      </c>
      <c r="I33" s="303"/>
      <c r="J33" s="302">
        <v>2.2795956401646875E-2</v>
      </c>
      <c r="K33" s="302">
        <v>6.2302492498554782E-2</v>
      </c>
      <c r="L33" s="302">
        <f t="shared" si="9"/>
        <v>8.5098448900201656E-2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0.10477717020039187</v>
      </c>
      <c r="C34" s="302">
        <v>0.22276757697489649</v>
      </c>
      <c r="D34" s="302">
        <f t="shared" si="7"/>
        <v>0.32754474717528836</v>
      </c>
      <c r="E34" s="303"/>
      <c r="F34" s="302">
        <v>9.753576119880826E-2</v>
      </c>
      <c r="G34" s="302">
        <v>0.16955183914378369</v>
      </c>
      <c r="H34" s="302">
        <f t="shared" si="8"/>
        <v>0.26708760034259194</v>
      </c>
      <c r="I34" s="303"/>
      <c r="J34" s="302">
        <v>0.1437971097709253</v>
      </c>
      <c r="K34" s="302">
        <v>0.17203038042357424</v>
      </c>
      <c r="L34" s="302">
        <f t="shared" si="9"/>
        <v>0.31582749019449952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0.87182028804270673</v>
      </c>
      <c r="C36" s="311">
        <f t="shared" ref="C36:K36" si="10">SUM(C26:C34)</f>
        <v>1.3871797119572904</v>
      </c>
      <c r="D36" s="311">
        <f t="shared" si="10"/>
        <v>2.2589999999999968</v>
      </c>
      <c r="E36" s="311"/>
      <c r="F36" s="311">
        <f t="shared" si="10"/>
        <v>0.91942488743467909</v>
      </c>
      <c r="G36" s="311">
        <f t="shared" si="10"/>
        <v>1.3655751125653213</v>
      </c>
      <c r="H36" s="311">
        <f t="shared" si="10"/>
        <v>2.2850000000000001</v>
      </c>
      <c r="I36" s="311"/>
      <c r="J36" s="311">
        <f t="shared" si="10"/>
        <v>0.92748655863889107</v>
      </c>
      <c r="K36" s="311">
        <f t="shared" si="10"/>
        <v>1.4995134413611089</v>
      </c>
      <c r="L36" s="311">
        <f>SUM(L26:L34)</f>
        <v>2.4269999999999996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4.1131171923336853E-4</v>
      </c>
      <c r="C43" s="302">
        <v>7.9442003981942157E-3</v>
      </c>
      <c r="D43" s="302">
        <f>SUM(B43:C43)</f>
        <v>8.355512117427584E-3</v>
      </c>
      <c r="E43" s="303"/>
      <c r="F43" s="302">
        <v>1.2535894682797481E-3</v>
      </c>
      <c r="G43" s="302">
        <v>2.3436707424655152E-2</v>
      </c>
      <c r="H43" s="302">
        <f>SUM(F43:G43)</f>
        <v>2.46902968929349E-2</v>
      </c>
      <c r="I43" s="303"/>
      <c r="J43" s="302">
        <v>1.0212276774452711E-3</v>
      </c>
      <c r="K43" s="302">
        <v>2.0192482773349108E-2</v>
      </c>
      <c r="L43" s="302">
        <f>SUM(J43:K43)</f>
        <v>2.1213710450794378E-2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5.6239036448651547E-4</v>
      </c>
      <c r="C44" s="302">
        <v>4.6609485686276318E-3</v>
      </c>
      <c r="D44" s="302">
        <f t="shared" ref="D44:D51" si="11">SUM(B44:C44)</f>
        <v>5.2233389331141477E-3</v>
      </c>
      <c r="E44" s="303"/>
      <c r="F44" s="302">
        <v>1.8700825460036112E-3</v>
      </c>
      <c r="G44" s="302">
        <v>1.2145963949220349E-2</v>
      </c>
      <c r="H44" s="302">
        <f t="shared" ref="H44:H51" si="12">SUM(F44:G44)</f>
        <v>1.401604649522396E-2</v>
      </c>
      <c r="I44" s="303"/>
      <c r="J44" s="302">
        <v>1.6465080791537986E-3</v>
      </c>
      <c r="K44" s="302">
        <v>8.2125040184711853E-3</v>
      </c>
      <c r="L44" s="302">
        <f t="shared" ref="L44:L51" si="13">SUM(J44:K44)</f>
        <v>9.8590120976249848E-3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6.6941310102141128E-4</v>
      </c>
      <c r="C45" s="302">
        <v>3.1107797323483809E-3</v>
      </c>
      <c r="D45" s="302">
        <f t="shared" si="11"/>
        <v>3.7801928333697924E-3</v>
      </c>
      <c r="E45" s="303"/>
      <c r="F45" s="302">
        <v>1.9097892765751929E-3</v>
      </c>
      <c r="G45" s="302">
        <v>7.357743495646522E-3</v>
      </c>
      <c r="H45" s="302">
        <f t="shared" si="12"/>
        <v>9.2675327722217156E-3</v>
      </c>
      <c r="I45" s="303"/>
      <c r="J45" s="302">
        <v>1.6110008938461057E-3</v>
      </c>
      <c r="K45" s="302">
        <v>5.3918949924517193E-3</v>
      </c>
      <c r="L45" s="302">
        <f t="shared" si="13"/>
        <v>7.0028958862978254E-3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1.4222830612465006E-3</v>
      </c>
      <c r="C46" s="302">
        <v>2.3462375989969837E-3</v>
      </c>
      <c r="D46" s="302">
        <f t="shared" si="11"/>
        <v>3.768520660243484E-3</v>
      </c>
      <c r="E46" s="303"/>
      <c r="F46" s="302">
        <v>3.2998120986188336E-3</v>
      </c>
      <c r="G46" s="302">
        <v>5.1628214804351862E-3</v>
      </c>
      <c r="H46" s="302">
        <f t="shared" si="12"/>
        <v>8.4626335790540207E-3</v>
      </c>
      <c r="I46" s="303"/>
      <c r="J46" s="302">
        <v>1.9878976430229571E-3</v>
      </c>
      <c r="K46" s="302">
        <v>5.2423997298656957E-3</v>
      </c>
      <c r="L46" s="302">
        <f t="shared" si="13"/>
        <v>7.2302973728886524E-3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1.1238362063411017E-4</v>
      </c>
      <c r="C47" s="302">
        <v>8.4664578580674037E-3</v>
      </c>
      <c r="D47" s="302">
        <f t="shared" si="11"/>
        <v>8.5788414787015144E-3</v>
      </c>
      <c r="E47" s="303"/>
      <c r="F47" s="302">
        <v>2.4271687109635981E-4</v>
      </c>
      <c r="G47" s="302">
        <v>1.5792717186084583E-2</v>
      </c>
      <c r="H47" s="302">
        <f>SUM(F47:G47)</f>
        <v>1.6035434057180942E-2</v>
      </c>
      <c r="I47" s="303"/>
      <c r="J47" s="302">
        <v>2.4021457001179481E-4</v>
      </c>
      <c r="K47" s="302">
        <v>8.292911742601175E-3</v>
      </c>
      <c r="L47" s="302">
        <f t="shared" si="13"/>
        <v>8.5331263126129705E-3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2.8598762957348967E-4</v>
      </c>
      <c r="C48" s="302">
        <v>5.6417507773375778E-4</v>
      </c>
      <c r="D48" s="302">
        <f t="shared" si="11"/>
        <v>8.501627073072475E-4</v>
      </c>
      <c r="E48" s="303"/>
      <c r="F48" s="302">
        <v>6.6237913902271451E-4</v>
      </c>
      <c r="G48" s="302">
        <v>7.0063887918365042E-4</v>
      </c>
      <c r="H48" s="302">
        <f t="shared" si="12"/>
        <v>1.3630180182063649E-3</v>
      </c>
      <c r="I48" s="303"/>
      <c r="J48" s="302">
        <v>4.7029529450384722E-4</v>
      </c>
      <c r="K48" s="302">
        <v>6.7587348060654307E-4</v>
      </c>
      <c r="L48" s="302">
        <f t="shared" si="13"/>
        <v>1.1461687751103903E-3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4.8572054891507722E-4</v>
      </c>
      <c r="C49" s="302">
        <v>1.1827731329012306E-3</v>
      </c>
      <c r="D49" s="302">
        <f t="shared" si="11"/>
        <v>1.6684936818163079E-3</v>
      </c>
      <c r="E49" s="303"/>
      <c r="F49" s="302">
        <v>1.031379584121968E-3</v>
      </c>
      <c r="G49" s="302">
        <v>1.746914997821545E-3</v>
      </c>
      <c r="H49" s="302">
        <f t="shared" si="12"/>
        <v>2.7782945819435131E-3</v>
      </c>
      <c r="I49" s="303"/>
      <c r="J49" s="302">
        <v>6.9032625999588344E-4</v>
      </c>
      <c r="K49" s="302">
        <v>1.7607785407278884E-3</v>
      </c>
      <c r="L49" s="302">
        <f t="shared" si="13"/>
        <v>2.451104800723772E-3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7.9202124381721643E-5</v>
      </c>
      <c r="C50" s="302">
        <v>7.9047050039742234E-3</v>
      </c>
      <c r="D50" s="302">
        <f t="shared" si="11"/>
        <v>7.9839071283559458E-3</v>
      </c>
      <c r="E50" s="303"/>
      <c r="F50" s="302">
        <v>1.4444233562507203E-4</v>
      </c>
      <c r="G50" s="302">
        <v>1.7024603606548439E-2</v>
      </c>
      <c r="H50" s="302">
        <f t="shared" si="12"/>
        <v>1.716904594217351E-2</v>
      </c>
      <c r="I50" s="303"/>
      <c r="J50" s="302">
        <v>1.5059823507205917E-4</v>
      </c>
      <c r="K50" s="302">
        <v>1.6044446522528247E-2</v>
      </c>
      <c r="L50" s="302">
        <f t="shared" si="13"/>
        <v>1.6195044757600308E-2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4.1491027875620648E-4</v>
      </c>
      <c r="C51" s="302">
        <v>1.3761201809077085E-3</v>
      </c>
      <c r="D51" s="302">
        <f t="shared" si="11"/>
        <v>1.7910304596639149E-3</v>
      </c>
      <c r="E51" s="303"/>
      <c r="F51" s="302">
        <v>7.9042914265377176E-4</v>
      </c>
      <c r="G51" s="302">
        <v>2.4272685184071907E-3</v>
      </c>
      <c r="H51" s="302">
        <f t="shared" si="12"/>
        <v>3.2176976610609623E-3</v>
      </c>
      <c r="I51" s="303"/>
      <c r="J51" s="302">
        <v>1.1080864626057309E-3</v>
      </c>
      <c r="K51" s="302">
        <v>2.2605530837410993E-3</v>
      </c>
      <c r="L51" s="302">
        <f t="shared" si="13"/>
        <v>3.3686395463468303E-3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4.4436024482484007E-3</v>
      </c>
      <c r="C53" s="311">
        <f t="shared" ref="C53:L53" si="14">SUM(C43:C51)</f>
        <v>3.7556397551751532E-2</v>
      </c>
      <c r="D53" s="311">
        <f t="shared" si="14"/>
        <v>4.199999999999994E-2</v>
      </c>
      <c r="E53" s="311"/>
      <c r="F53" s="311">
        <f t="shared" si="14"/>
        <v>1.1204620461997274E-2</v>
      </c>
      <c r="G53" s="311">
        <f t="shared" si="14"/>
        <v>8.579537953800262E-2</v>
      </c>
      <c r="H53" s="311">
        <f t="shared" si="14"/>
        <v>9.6999999999999878E-2</v>
      </c>
      <c r="I53" s="311"/>
      <c r="J53" s="311">
        <f t="shared" si="14"/>
        <v>8.926155115657447E-3</v>
      </c>
      <c r="K53" s="311">
        <f t="shared" si="14"/>
        <v>6.8073844884342649E-2</v>
      </c>
      <c r="L53" s="311">
        <f t="shared" si="14"/>
        <v>7.7000000000000124E-2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6.8276139077924694E-2</v>
      </c>
      <c r="C60" s="302">
        <v>9.3326201629807912E-2</v>
      </c>
      <c r="D60" s="302">
        <f>SUM(B60:C60)</f>
        <v>0.16160234070773261</v>
      </c>
      <c r="E60" s="303"/>
      <c r="F60" s="302">
        <v>0.12783989488712588</v>
      </c>
      <c r="G60" s="302">
        <v>0.18967917578362561</v>
      </c>
      <c r="H60" s="302">
        <f>SUM(F60:G60)</f>
        <v>0.31751907067075147</v>
      </c>
      <c r="I60" s="303"/>
      <c r="J60" s="302">
        <v>0.15614793647777739</v>
      </c>
      <c r="K60" s="302">
        <v>0.21324897379430727</v>
      </c>
      <c r="L60" s="302">
        <f>SUM(J60:K60)</f>
        <v>0.36939691027208466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5.6411376112827101E-2</v>
      </c>
      <c r="C61" s="302">
        <v>7.1023493615104391E-2</v>
      </c>
      <c r="D61" s="302">
        <f t="shared" ref="D61:D68" si="15">SUM(B61:C61)</f>
        <v>0.1274348697279315</v>
      </c>
      <c r="E61" s="303"/>
      <c r="F61" s="302">
        <v>0.12099369863441051</v>
      </c>
      <c r="G61" s="302">
        <v>0.16357353414183698</v>
      </c>
      <c r="H61" s="302">
        <f t="shared" ref="H61:H68" si="16">SUM(F61:G61)</f>
        <v>0.28456723277624751</v>
      </c>
      <c r="I61" s="303"/>
      <c r="J61" s="302">
        <v>0.1806737600366474</v>
      </c>
      <c r="K61" s="302">
        <v>0.27344795462013283</v>
      </c>
      <c r="L61" s="302">
        <f t="shared" ref="L61:L68" si="17">SUM(J61:K61)</f>
        <v>0.4541217146567802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8.9366143858315913E-2</v>
      </c>
      <c r="C62" s="302">
        <v>7.8835488791132571E-2</v>
      </c>
      <c r="D62" s="302">
        <f t="shared" si="15"/>
        <v>0.16820163264944848</v>
      </c>
      <c r="E62" s="303"/>
      <c r="F62" s="302">
        <v>0.1721909059958619</v>
      </c>
      <c r="G62" s="302">
        <v>0.16663678312128577</v>
      </c>
      <c r="H62" s="302">
        <f t="shared" si="16"/>
        <v>0.33882768911714767</v>
      </c>
      <c r="I62" s="303"/>
      <c r="J62" s="302">
        <v>0.24016365056833636</v>
      </c>
      <c r="K62" s="302">
        <v>0.20138405416634436</v>
      </c>
      <c r="L62" s="302">
        <f t="shared" si="17"/>
        <v>0.44154770473468075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9.2880282280039153E-2</v>
      </c>
      <c r="C63" s="302">
        <v>4.7762228203953455E-2</v>
      </c>
      <c r="D63" s="302">
        <f t="shared" si="15"/>
        <v>0.14064251048399262</v>
      </c>
      <c r="E63" s="303"/>
      <c r="F63" s="302">
        <v>0.1590699755183988</v>
      </c>
      <c r="G63" s="302">
        <v>9.3147560202245891E-2</v>
      </c>
      <c r="H63" s="302">
        <f t="shared" si="16"/>
        <v>0.2522175357206447</v>
      </c>
      <c r="I63" s="303"/>
      <c r="J63" s="302">
        <v>0.16063206536049246</v>
      </c>
      <c r="K63" s="302">
        <v>0.12558791516346646</v>
      </c>
      <c r="L63" s="302">
        <f t="shared" si="17"/>
        <v>0.28621998052395892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5.8846298840287914E-2</v>
      </c>
      <c r="C64" s="302">
        <v>0.130616308971091</v>
      </c>
      <c r="D64" s="302">
        <f t="shared" si="15"/>
        <v>0.18946260781137891</v>
      </c>
      <c r="E64" s="303"/>
      <c r="F64" s="302">
        <v>7.0665264066139669E-2</v>
      </c>
      <c r="G64" s="302">
        <v>0.17107315504550666</v>
      </c>
      <c r="H64" s="302">
        <f t="shared" si="16"/>
        <v>0.24173841911164634</v>
      </c>
      <c r="I64" s="303"/>
      <c r="J64" s="302">
        <v>4.8209879771947566E-2</v>
      </c>
      <c r="K64" s="302">
        <v>0.19277496441347125</v>
      </c>
      <c r="L64" s="302">
        <f t="shared" si="17"/>
        <v>0.24098484418541882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1.1021703825828299E-2</v>
      </c>
      <c r="C65" s="302">
        <v>6.1016055686772663E-3</v>
      </c>
      <c r="D65" s="302">
        <f t="shared" si="15"/>
        <v>1.7123309394505563E-2</v>
      </c>
      <c r="E65" s="303"/>
      <c r="F65" s="302">
        <v>2.1444871909215787E-2</v>
      </c>
      <c r="G65" s="302">
        <v>1.2656904504342419E-2</v>
      </c>
      <c r="H65" s="302">
        <f t="shared" si="16"/>
        <v>3.4101776413558202E-2</v>
      </c>
      <c r="I65" s="303"/>
      <c r="J65" s="302">
        <v>2.2132310860202387E-2</v>
      </c>
      <c r="K65" s="302">
        <v>1.5526444072697237E-2</v>
      </c>
      <c r="L65" s="302">
        <f t="shared" si="17"/>
        <v>3.7658754932899621E-2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3.8419577512856448E-2</v>
      </c>
      <c r="C66" s="302">
        <v>4.2096703169520036E-2</v>
      </c>
      <c r="D66" s="302">
        <f t="shared" si="15"/>
        <v>8.0516280682376484E-2</v>
      </c>
      <c r="E66" s="303"/>
      <c r="F66" s="302">
        <v>7.6366879598876031E-2</v>
      </c>
      <c r="G66" s="302">
        <v>7.5921862143423779E-2</v>
      </c>
      <c r="H66" s="302">
        <f t="shared" si="16"/>
        <v>0.15228874174229981</v>
      </c>
      <c r="I66" s="303"/>
      <c r="J66" s="302">
        <v>8.109520854045961E-2</v>
      </c>
      <c r="K66" s="302">
        <v>0.10852384530359636</v>
      </c>
      <c r="L66" s="302">
        <f t="shared" si="17"/>
        <v>0.18961905384405597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3.3217680776982873E-2</v>
      </c>
      <c r="C67" s="302">
        <v>0.23691569388413217</v>
      </c>
      <c r="D67" s="302">
        <f t="shared" si="15"/>
        <v>0.27013337466111503</v>
      </c>
      <c r="E67" s="303"/>
      <c r="F67" s="302">
        <v>4.9355280864420224E-2</v>
      </c>
      <c r="G67" s="302">
        <v>0.33799977277951904</v>
      </c>
      <c r="H67" s="302">
        <f t="shared" si="16"/>
        <v>0.38735505364393924</v>
      </c>
      <c r="I67" s="303"/>
      <c r="J67" s="302">
        <v>9.1765247146593829E-2</v>
      </c>
      <c r="K67" s="302">
        <v>0.33305953425157298</v>
      </c>
      <c r="L67" s="302">
        <f t="shared" si="17"/>
        <v>0.42482478139816682</v>
      </c>
      <c r="M67" s="236"/>
      <c r="N67" s="236"/>
    </row>
    <row r="68" spans="1:14" x14ac:dyDescent="0.2">
      <c r="A68" s="237" t="str">
        <f>name!E$12</f>
        <v>Elementary occupations</v>
      </c>
      <c r="B68" s="302">
        <v>8.6277249901860989E-2</v>
      </c>
      <c r="C68" s="302">
        <v>0.10660582397965715</v>
      </c>
      <c r="D68" s="302">
        <f t="shared" si="15"/>
        <v>0.19288307388151815</v>
      </c>
      <c r="E68" s="303"/>
      <c r="F68" s="302">
        <v>0.1336110926047793</v>
      </c>
      <c r="G68" s="302">
        <v>0.15177338819898875</v>
      </c>
      <c r="H68" s="302">
        <f t="shared" si="16"/>
        <v>0.28538448080376805</v>
      </c>
      <c r="I68" s="303"/>
      <c r="J68" s="302">
        <v>0.25389422696358993</v>
      </c>
      <c r="K68" s="302">
        <v>0.18273202848836087</v>
      </c>
      <c r="L68" s="302">
        <f t="shared" si="17"/>
        <v>0.43662625545195077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0.53471645218692343</v>
      </c>
      <c r="C70" s="311">
        <f t="shared" ref="C70:L70" si="18">SUM(C60:C68)</f>
        <v>0.81328354781307588</v>
      </c>
      <c r="D70" s="311">
        <f t="shared" si="18"/>
        <v>1.3479999999999994</v>
      </c>
      <c r="E70" s="311"/>
      <c r="F70" s="311">
        <f t="shared" si="18"/>
        <v>0.93153786407922801</v>
      </c>
      <c r="G70" s="311">
        <f t="shared" si="18"/>
        <v>1.3624621359207749</v>
      </c>
      <c r="H70" s="311">
        <f t="shared" si="18"/>
        <v>2.2940000000000031</v>
      </c>
      <c r="I70" s="311"/>
      <c r="J70" s="311">
        <f t="shared" si="18"/>
        <v>1.2347142857260469</v>
      </c>
      <c r="K70" s="311">
        <f t="shared" si="18"/>
        <v>1.6462857142739498</v>
      </c>
      <c r="L70" s="311">
        <f t="shared" si="18"/>
        <v>2.8809999999999962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0.10045040325678066</v>
      </c>
      <c r="C77" s="302">
        <v>0.50682081945952251</v>
      </c>
      <c r="D77" s="302">
        <f>SUM(B77:C77)</f>
        <v>0.60727122271630318</v>
      </c>
      <c r="E77" s="303"/>
      <c r="F77" s="302">
        <v>0.16060628231856497</v>
      </c>
      <c r="G77" s="302">
        <v>0.66555021739754761</v>
      </c>
      <c r="H77" s="302">
        <f>SUM(F77:G77)</f>
        <v>0.8261564997161126</v>
      </c>
      <c r="I77" s="303"/>
      <c r="J77" s="302">
        <v>0.11107581216523785</v>
      </c>
      <c r="K77" s="302">
        <v>0.44088079863331986</v>
      </c>
      <c r="L77" s="302">
        <f>SUM(J77:K77)</f>
        <v>0.55195661079855773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0.13764560761410014</v>
      </c>
      <c r="C78" s="302">
        <v>0.68665118244314793</v>
      </c>
      <c r="D78" s="302">
        <f t="shared" ref="D78:D85" si="19">SUM(B78:C78)</f>
        <v>0.8242967900572481</v>
      </c>
      <c r="E78" s="303"/>
      <c r="F78" s="302">
        <v>0.22831498537410902</v>
      </c>
      <c r="G78" s="302">
        <v>1.0388818562429647</v>
      </c>
      <c r="H78" s="302">
        <f t="shared" ref="H78:H85" si="20">SUM(F78:G78)</f>
        <v>1.2671968416170738</v>
      </c>
      <c r="I78" s="303"/>
      <c r="J78" s="302">
        <v>0.16177503017203895</v>
      </c>
      <c r="K78" s="302">
        <v>0.8995277286620148</v>
      </c>
      <c r="L78" s="302">
        <f t="shared" ref="L78:L85" si="21">SUM(J78:K78)</f>
        <v>1.0613027588340538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0.14043798799793847</v>
      </c>
      <c r="C79" s="302">
        <v>0.39073433336298796</v>
      </c>
      <c r="D79" s="302">
        <f t="shared" si="19"/>
        <v>0.5311723213609264</v>
      </c>
      <c r="E79" s="303"/>
      <c r="F79" s="302">
        <v>0.19903262562151047</v>
      </c>
      <c r="G79" s="302">
        <v>0.54632559862490482</v>
      </c>
      <c r="H79" s="302">
        <f t="shared" si="20"/>
        <v>0.74535822424641529</v>
      </c>
      <c r="I79" s="303"/>
      <c r="J79" s="302">
        <v>0.14197737059703044</v>
      </c>
      <c r="K79" s="302">
        <v>0.36190594430155959</v>
      </c>
      <c r="L79" s="302">
        <f t="shared" si="21"/>
        <v>0.50388331489859006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0.20204677247926062</v>
      </c>
      <c r="C80" s="302">
        <v>7.4678396681429712E-2</v>
      </c>
      <c r="D80" s="302">
        <f t="shared" si="19"/>
        <v>0.27672516916069034</v>
      </c>
      <c r="E80" s="303"/>
      <c r="F80" s="302">
        <v>0.24327631541403877</v>
      </c>
      <c r="G80" s="302">
        <v>9.8010998444970729E-2</v>
      </c>
      <c r="H80" s="302">
        <f t="shared" si="20"/>
        <v>0.34128731385900951</v>
      </c>
      <c r="I80" s="303"/>
      <c r="J80" s="302">
        <v>0.13394541917975222</v>
      </c>
      <c r="K80" s="302">
        <v>9.0494439676999938E-2</v>
      </c>
      <c r="L80" s="302">
        <f t="shared" si="21"/>
        <v>0.22443985885675216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2.8635108197966278E-2</v>
      </c>
      <c r="C81" s="302">
        <v>0.53795037355707453</v>
      </c>
      <c r="D81" s="302">
        <f t="shared" si="19"/>
        <v>0.56658548175504087</v>
      </c>
      <c r="E81" s="303"/>
      <c r="F81" s="302">
        <v>3.8093893204121536E-2</v>
      </c>
      <c r="G81" s="302">
        <v>0.4889480764152096</v>
      </c>
      <c r="H81" s="302">
        <f t="shared" si="20"/>
        <v>0.52704196961933114</v>
      </c>
      <c r="I81" s="303"/>
      <c r="J81" s="302">
        <v>3.349246929276934E-2</v>
      </c>
      <c r="K81" s="302">
        <v>0.28540044380712204</v>
      </c>
      <c r="L81" s="302">
        <f t="shared" si="21"/>
        <v>0.31889291309989137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5.5425716921390103E-2</v>
      </c>
      <c r="C82" s="302">
        <v>1.0958876376101068E-2</v>
      </c>
      <c r="D82" s="302">
        <f t="shared" si="19"/>
        <v>6.6384593297491176E-2</v>
      </c>
      <c r="E82" s="303"/>
      <c r="F82" s="302">
        <v>5.8770311723399631E-2</v>
      </c>
      <c r="G82" s="302">
        <v>1.3675543349707308E-2</v>
      </c>
      <c r="H82" s="302">
        <f t="shared" si="20"/>
        <v>7.2445855073106941E-2</v>
      </c>
      <c r="I82" s="303"/>
      <c r="J82" s="302">
        <v>3.8605976774714765E-2</v>
      </c>
      <c r="K82" s="302">
        <v>1.0439430024786795E-2</v>
      </c>
      <c r="L82" s="302">
        <f t="shared" si="21"/>
        <v>4.9045406799501562E-2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4.6238006485875088E-2</v>
      </c>
      <c r="C83" s="302">
        <v>6.0993525618420634E-2</v>
      </c>
      <c r="D83" s="302">
        <f t="shared" si="19"/>
        <v>0.10723153210429573</v>
      </c>
      <c r="E83" s="303"/>
      <c r="F83" s="302">
        <v>5.6938847846446143E-2</v>
      </c>
      <c r="G83" s="302">
        <v>6.9354418495413558E-2</v>
      </c>
      <c r="H83" s="302">
        <f t="shared" si="20"/>
        <v>0.12629326634185969</v>
      </c>
      <c r="I83" s="303"/>
      <c r="J83" s="302">
        <v>3.4546960989226251E-2</v>
      </c>
      <c r="K83" s="302">
        <v>5.9958769339016185E-2</v>
      </c>
      <c r="L83" s="302">
        <f t="shared" si="21"/>
        <v>9.4505730328242443E-2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5.8845989185131252E-2</v>
      </c>
      <c r="C84" s="302">
        <v>0.17390035198849824</v>
      </c>
      <c r="D84" s="302">
        <f t="shared" si="19"/>
        <v>0.2327463411736295</v>
      </c>
      <c r="E84" s="303"/>
      <c r="F84" s="302">
        <v>5.9785973243831593E-2</v>
      </c>
      <c r="G84" s="302">
        <v>0.15438972628031036</v>
      </c>
      <c r="H84" s="302">
        <f t="shared" si="20"/>
        <v>0.21417569952414195</v>
      </c>
      <c r="I84" s="303"/>
      <c r="J84" s="302">
        <v>3.2427963935112519E-2</v>
      </c>
      <c r="K84" s="302">
        <v>9.4785423076511693E-2</v>
      </c>
      <c r="L84" s="302">
        <f t="shared" si="21"/>
        <v>0.12721338701162421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3.4713604147649235E-2</v>
      </c>
      <c r="C85" s="302">
        <v>8.687294422672559E-2</v>
      </c>
      <c r="D85" s="302">
        <f t="shared" si="19"/>
        <v>0.12158654837437483</v>
      </c>
      <c r="E85" s="303"/>
      <c r="F85" s="302">
        <v>3.3825788488241644E-2</v>
      </c>
      <c r="G85" s="302">
        <v>7.5218541514711912E-2</v>
      </c>
      <c r="H85" s="302">
        <f t="shared" si="20"/>
        <v>0.10904433000295355</v>
      </c>
      <c r="I85" s="303"/>
      <c r="J85" s="302">
        <v>3.9266626927379096E-2</v>
      </c>
      <c r="K85" s="302">
        <v>5.4493392445403667E-2</v>
      </c>
      <c r="L85" s="302">
        <f t="shared" si="21"/>
        <v>9.3760019372782763E-2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0.80443919628609184</v>
      </c>
      <c r="C87" s="311">
        <f t="shared" ref="C87:D87" si="22">SUM(C77:C85)</f>
        <v>2.5295608037139083</v>
      </c>
      <c r="D87" s="311">
        <f t="shared" si="22"/>
        <v>3.3340000000000001</v>
      </c>
      <c r="E87" s="311"/>
      <c r="F87" s="311">
        <f t="shared" ref="F87:H87" si="23">SUM(F77:F85)</f>
        <v>1.0786450232342637</v>
      </c>
      <c r="G87" s="311">
        <f t="shared" si="23"/>
        <v>3.1503549767657399</v>
      </c>
      <c r="H87" s="311">
        <f t="shared" si="23"/>
        <v>4.2290000000000045</v>
      </c>
      <c r="I87" s="311"/>
      <c r="J87" s="311">
        <f t="shared" ref="J87:L87" si="24">SUM(J77:J85)</f>
        <v>0.72711363003326157</v>
      </c>
      <c r="K87" s="311">
        <f t="shared" si="24"/>
        <v>2.2978863699667342</v>
      </c>
      <c r="L87" s="311">
        <f t="shared" si="24"/>
        <v>3.0249999999999959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0.33813578419139861</v>
      </c>
      <c r="C94" s="302">
        <v>1.4452202676081165</v>
      </c>
      <c r="D94" s="302">
        <f>SUM(B94:C94)</f>
        <v>1.7833560517995151</v>
      </c>
      <c r="E94" s="303"/>
      <c r="F94" s="302">
        <v>0.47806643541174598</v>
      </c>
      <c r="G94" s="302">
        <v>1.7656679252750977</v>
      </c>
      <c r="H94" s="302">
        <f>SUM(F94:G94)</f>
        <v>2.2437343606868438</v>
      </c>
      <c r="I94" s="303"/>
      <c r="J94" s="302">
        <v>0.38670626596256469</v>
      </c>
      <c r="K94" s="302">
        <v>1.3433439029880536</v>
      </c>
      <c r="L94" s="302">
        <f>SUM(J94:K94)</f>
        <v>1.7300501689506183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0.40698129871067107</v>
      </c>
      <c r="C95" s="302">
        <v>1.6518769286298605</v>
      </c>
      <c r="D95" s="302">
        <f t="shared" ref="D95:D102" si="25">SUM(B95:C95)</f>
        <v>2.0588582273405316</v>
      </c>
      <c r="E95" s="303"/>
      <c r="F95" s="302">
        <v>0.57990216553416951</v>
      </c>
      <c r="G95" s="302">
        <v>2.2922375560278452</v>
      </c>
      <c r="H95" s="302">
        <f t="shared" ref="H95:H102" si="26">SUM(F95:G95)</f>
        <v>2.8721397215620148</v>
      </c>
      <c r="I95" s="303"/>
      <c r="J95" s="302">
        <v>0.53776954510976116</v>
      </c>
      <c r="K95" s="302">
        <v>2.2052451091561269</v>
      </c>
      <c r="L95" s="302">
        <f t="shared" ref="L95:L102" si="27">SUM(J95:K95)</f>
        <v>2.7430146542658882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0.49077621949359751</v>
      </c>
      <c r="C96" s="302">
        <v>1.2003180952417454</v>
      </c>
      <c r="D96" s="302">
        <f t="shared" si="25"/>
        <v>1.6910943147353428</v>
      </c>
      <c r="E96" s="303"/>
      <c r="F96" s="302">
        <v>0.56646118031910431</v>
      </c>
      <c r="G96" s="302">
        <v>1.4778421094076024</v>
      </c>
      <c r="H96" s="302">
        <f t="shared" si="26"/>
        <v>2.0443032897267068</v>
      </c>
      <c r="I96" s="303"/>
      <c r="J96" s="302">
        <v>0.4707667684886534</v>
      </c>
      <c r="K96" s="302">
        <v>1.1663012864812585</v>
      </c>
      <c r="L96" s="302">
        <f t="shared" si="27"/>
        <v>1.6370680549699119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0.64250709242760395</v>
      </c>
      <c r="C97" s="302">
        <v>0.29646968777850013</v>
      </c>
      <c r="D97" s="302">
        <f t="shared" si="25"/>
        <v>0.93897678020610409</v>
      </c>
      <c r="E97" s="303"/>
      <c r="F97" s="302">
        <v>0.73671503619727441</v>
      </c>
      <c r="G97" s="302">
        <v>0.38812515722493707</v>
      </c>
      <c r="H97" s="302">
        <f t="shared" si="26"/>
        <v>1.1248401934222114</v>
      </c>
      <c r="I97" s="303"/>
      <c r="J97" s="302">
        <v>0.47081082406891217</v>
      </c>
      <c r="K97" s="302">
        <v>0.36282967022254153</v>
      </c>
      <c r="L97" s="302">
        <f t="shared" si="27"/>
        <v>0.8336404942914537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0.21131760432641092</v>
      </c>
      <c r="C98" s="302">
        <v>2.2622359521387838</v>
      </c>
      <c r="D98" s="302">
        <f t="shared" si="25"/>
        <v>2.4735535564651947</v>
      </c>
      <c r="E98" s="303"/>
      <c r="F98" s="302">
        <v>0.21144731876166728</v>
      </c>
      <c r="G98" s="302">
        <v>2.0409592268948478</v>
      </c>
      <c r="H98" s="302">
        <f t="shared" si="26"/>
        <v>2.2524065456565152</v>
      </c>
      <c r="I98" s="303"/>
      <c r="J98" s="302">
        <v>0.20963929625101568</v>
      </c>
      <c r="K98" s="302">
        <v>1.3672548673621232</v>
      </c>
      <c r="L98" s="302">
        <f t="shared" si="27"/>
        <v>1.5768941636131388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7.8838038274157307E-2</v>
      </c>
      <c r="C99" s="302">
        <v>8.1884708613496407E-2</v>
      </c>
      <c r="D99" s="302">
        <f t="shared" si="25"/>
        <v>0.1607227468876537</v>
      </c>
      <c r="E99" s="303"/>
      <c r="F99" s="302">
        <v>9.867800780223808E-2</v>
      </c>
      <c r="G99" s="302">
        <v>0.10367382635353871</v>
      </c>
      <c r="H99" s="302">
        <f t="shared" si="26"/>
        <v>0.20235183415577679</v>
      </c>
      <c r="I99" s="303"/>
      <c r="J99" s="302">
        <v>7.1162789940253074E-2</v>
      </c>
      <c r="K99" s="302">
        <v>0.10902174496659117</v>
      </c>
      <c r="L99" s="302">
        <f t="shared" si="27"/>
        <v>0.18018453490684425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0.17218530715881139</v>
      </c>
      <c r="C100" s="302">
        <v>0.1981686114016544</v>
      </c>
      <c r="D100" s="302">
        <f t="shared" si="25"/>
        <v>0.37035391856046579</v>
      </c>
      <c r="E100" s="303"/>
      <c r="F100" s="302">
        <v>0.18538954740443017</v>
      </c>
      <c r="G100" s="302">
        <v>0.22035113868445613</v>
      </c>
      <c r="H100" s="302">
        <f t="shared" si="26"/>
        <v>0.4057406860888863</v>
      </c>
      <c r="I100" s="303"/>
      <c r="J100" s="302">
        <v>0.14478055419474431</v>
      </c>
      <c r="K100" s="302">
        <v>0.20099128536594787</v>
      </c>
      <c r="L100" s="302">
        <f t="shared" si="27"/>
        <v>0.34577183956069218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0.20979236756222214</v>
      </c>
      <c r="C101" s="302">
        <v>1.1358642858757468</v>
      </c>
      <c r="D101" s="302">
        <f t="shared" si="25"/>
        <v>1.345656653437969</v>
      </c>
      <c r="E101" s="303"/>
      <c r="F101" s="302">
        <v>0.19779821573702316</v>
      </c>
      <c r="G101" s="302">
        <v>1.1379001180661927</v>
      </c>
      <c r="H101" s="302">
        <f t="shared" si="26"/>
        <v>1.335698333803216</v>
      </c>
      <c r="I101" s="303"/>
      <c r="J101" s="302">
        <v>0.15579244303709408</v>
      </c>
      <c r="K101" s="302">
        <v>0.79243050988891928</v>
      </c>
      <c r="L101" s="302">
        <f t="shared" si="27"/>
        <v>0.94822295292601333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0.21764113358063081</v>
      </c>
      <c r="C102" s="302">
        <v>0.45078661698659461</v>
      </c>
      <c r="D102" s="302">
        <f t="shared" si="25"/>
        <v>0.66842775056722536</v>
      </c>
      <c r="E102" s="303"/>
      <c r="F102" s="302">
        <v>0.17102292054446075</v>
      </c>
      <c r="G102" s="302">
        <v>0.43276211435337791</v>
      </c>
      <c r="H102" s="302">
        <f t="shared" si="26"/>
        <v>0.60378503489783864</v>
      </c>
      <c r="I102" s="303"/>
      <c r="J102" s="302">
        <v>0.21164365669390373</v>
      </c>
      <c r="K102" s="302">
        <v>0.33050947982153872</v>
      </c>
      <c r="L102" s="302">
        <f t="shared" si="27"/>
        <v>0.54215313651544239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2.768174845725504</v>
      </c>
      <c r="C104" s="311">
        <f t="shared" ref="C104:D104" si="28">SUM(C94:C102)</f>
        <v>8.7228251542744992</v>
      </c>
      <c r="D104" s="311">
        <f t="shared" si="28"/>
        <v>11.491000000000003</v>
      </c>
      <c r="E104" s="311"/>
      <c r="F104" s="311">
        <f t="shared" ref="F104:H104" si="29">SUM(F94:F102)</f>
        <v>3.2254808277121136</v>
      </c>
      <c r="G104" s="311">
        <f t="shared" si="29"/>
        <v>9.8595191722878983</v>
      </c>
      <c r="H104" s="311">
        <f t="shared" si="29"/>
        <v>13.085000000000012</v>
      </c>
      <c r="I104" s="311"/>
      <c r="J104" s="311">
        <f t="shared" ref="J104:L104" si="30">SUM(J94:J102)</f>
        <v>2.659072143746902</v>
      </c>
      <c r="K104" s="311">
        <f t="shared" si="30"/>
        <v>7.8779278562531019</v>
      </c>
      <c r="L104" s="311">
        <f t="shared" si="30"/>
        <v>10.537000000000003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3.8917808530988911E-3</v>
      </c>
      <c r="C111" s="302">
        <v>1.6546237374663167E-2</v>
      </c>
      <c r="D111" s="302">
        <f>SUM(B111:C111)</f>
        <v>2.0438018227762058E-2</v>
      </c>
      <c r="E111" s="303"/>
      <c r="F111" s="302">
        <v>1.4889503046440791E-2</v>
      </c>
      <c r="G111" s="302">
        <v>3.4597305164398628E-2</v>
      </c>
      <c r="H111" s="302">
        <f>SUM(F111:G111)</f>
        <v>4.9486808210839422E-2</v>
      </c>
      <c r="I111" s="303"/>
      <c r="J111" s="302">
        <v>1.2412117006298797E-2</v>
      </c>
      <c r="K111" s="302">
        <v>3.1450238425021829E-2</v>
      </c>
      <c r="L111" s="302">
        <f>SUM(J111:K111)</f>
        <v>4.3862355431320624E-2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5.5432632927077423E-3</v>
      </c>
      <c r="C112" s="302">
        <v>3.1009295780378011E-2</v>
      </c>
      <c r="D112" s="302">
        <f t="shared" ref="D112:D119" si="31">SUM(B112:C112)</f>
        <v>3.6552559073085751E-2</v>
      </c>
      <c r="E112" s="303"/>
      <c r="F112" s="302">
        <v>2.0882804126123311E-2</v>
      </c>
      <c r="G112" s="302">
        <v>7.5844983886550837E-2</v>
      </c>
      <c r="H112" s="302">
        <f t="shared" ref="H112:H119" si="32">SUM(F112:G112)</f>
        <v>9.6727788012674148E-2</v>
      </c>
      <c r="I112" s="303"/>
      <c r="J112" s="302">
        <v>2.2543038129972444E-2</v>
      </c>
      <c r="K112" s="302">
        <v>9.2096803368283214E-2</v>
      </c>
      <c r="L112" s="302">
        <f t="shared" ref="L112:L119" si="33">SUM(J112:K112)</f>
        <v>0.11463984149825565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5.5023211905063469E-3</v>
      </c>
      <c r="C113" s="302">
        <v>1.7465028887254274E-2</v>
      </c>
      <c r="D113" s="302">
        <f t="shared" si="31"/>
        <v>2.2967350077760622E-2</v>
      </c>
      <c r="E113" s="303"/>
      <c r="F113" s="302">
        <v>1.8242154715844335E-2</v>
      </c>
      <c r="G113" s="302">
        <v>4.2888630964770351E-2</v>
      </c>
      <c r="H113" s="302">
        <f t="shared" si="32"/>
        <v>6.1130785680614683E-2</v>
      </c>
      <c r="I113" s="303"/>
      <c r="J113" s="302">
        <v>1.6256901744225009E-2</v>
      </c>
      <c r="K113" s="302">
        <v>3.8389794559077886E-2</v>
      </c>
      <c r="L113" s="302">
        <f t="shared" si="33"/>
        <v>5.4646696303302891E-2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9.5596127272206295E-3</v>
      </c>
      <c r="C114" s="302">
        <v>2.7701575161070235E-3</v>
      </c>
      <c r="D114" s="302">
        <f t="shared" si="31"/>
        <v>1.2329770243327653E-2</v>
      </c>
      <c r="E114" s="303"/>
      <c r="F114" s="302">
        <v>2.0661768888267311E-2</v>
      </c>
      <c r="G114" s="302">
        <v>5.546037163340377E-3</v>
      </c>
      <c r="H114" s="302">
        <f t="shared" si="32"/>
        <v>2.6207806051607687E-2</v>
      </c>
      <c r="I114" s="303"/>
      <c r="J114" s="302">
        <v>2.1393301665786724E-2</v>
      </c>
      <c r="K114" s="302">
        <v>3.2101803266364483E-3</v>
      </c>
      <c r="L114" s="302">
        <f t="shared" si="33"/>
        <v>2.4603481992423171E-2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1.1274772427851889E-3</v>
      </c>
      <c r="C115" s="302">
        <v>3.3632082009739335E-2</v>
      </c>
      <c r="D115" s="302">
        <f t="shared" si="31"/>
        <v>3.4759559252524524E-2</v>
      </c>
      <c r="E115" s="303"/>
      <c r="F115" s="302">
        <v>8.4079304580971133E-3</v>
      </c>
      <c r="G115" s="302">
        <v>5.3401436017164038E-2</v>
      </c>
      <c r="H115" s="302">
        <f t="shared" si="32"/>
        <v>6.1809366475261154E-2</v>
      </c>
      <c r="I115" s="303"/>
      <c r="J115" s="302">
        <v>1.10887569612235E-2</v>
      </c>
      <c r="K115" s="302">
        <v>3.9671423946669421E-2</v>
      </c>
      <c r="L115" s="302">
        <f t="shared" si="33"/>
        <v>5.0760180907892923E-2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1.2811273335876045E-3</v>
      </c>
      <c r="C116" s="302">
        <v>1.3158109066448858E-3</v>
      </c>
      <c r="D116" s="302">
        <f t="shared" si="31"/>
        <v>2.5969382402324902E-3</v>
      </c>
      <c r="E116" s="303"/>
      <c r="F116" s="302">
        <v>7.1373625452761155E-3</v>
      </c>
      <c r="G116" s="302">
        <v>2.6759273772253016E-3</v>
      </c>
      <c r="H116" s="302">
        <f t="shared" si="32"/>
        <v>9.8132899225014166E-3</v>
      </c>
      <c r="I116" s="303"/>
      <c r="J116" s="302">
        <v>6.0524480400888274E-3</v>
      </c>
      <c r="K116" s="302">
        <v>2.6139563905755591E-3</v>
      </c>
      <c r="L116" s="302">
        <f t="shared" si="33"/>
        <v>8.6664044306643869E-3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1.3099991839923011E-2</v>
      </c>
      <c r="C117" s="302">
        <v>7.2099700347193832E-3</v>
      </c>
      <c r="D117" s="302">
        <f t="shared" si="31"/>
        <v>2.0309961874642395E-2</v>
      </c>
      <c r="E117" s="303"/>
      <c r="F117" s="302">
        <v>2.8620448004730386E-2</v>
      </c>
      <c r="G117" s="302">
        <v>1.2812857611424627E-2</v>
      </c>
      <c r="H117" s="302">
        <f t="shared" si="32"/>
        <v>4.1433305616155013E-2</v>
      </c>
      <c r="I117" s="303"/>
      <c r="J117" s="302">
        <v>2.6967324897527525E-2</v>
      </c>
      <c r="K117" s="302">
        <v>1.3204656034451727E-2</v>
      </c>
      <c r="L117" s="302">
        <f t="shared" si="33"/>
        <v>4.0171980931979254E-2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2.0639185327327687E-4</v>
      </c>
      <c r="C118" s="302">
        <v>7.1682899072137351E-3</v>
      </c>
      <c r="D118" s="302">
        <f t="shared" si="31"/>
        <v>7.374681760487012E-3</v>
      </c>
      <c r="E118" s="303"/>
      <c r="F118" s="302">
        <v>1.1433812183870428E-3</v>
      </c>
      <c r="G118" s="302">
        <v>1.0687719386323333E-2</v>
      </c>
      <c r="H118" s="302">
        <f t="shared" si="32"/>
        <v>1.1831100604710376E-2</v>
      </c>
      <c r="I118" s="303"/>
      <c r="J118" s="302">
        <v>1.9602670327923482E-3</v>
      </c>
      <c r="K118" s="302">
        <v>1.0461423606763999E-2</v>
      </c>
      <c r="L118" s="302">
        <f t="shared" si="33"/>
        <v>1.2421690639556348E-2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5.3773458434027148E-4</v>
      </c>
      <c r="C119" s="302">
        <v>2.1334266658370993E-3</v>
      </c>
      <c r="D119" s="302">
        <f t="shared" si="31"/>
        <v>2.671161250177371E-3</v>
      </c>
      <c r="E119" s="303"/>
      <c r="F119" s="302">
        <v>3.5049128548080696E-3</v>
      </c>
      <c r="G119" s="302">
        <v>3.0548365708277158E-3</v>
      </c>
      <c r="H119" s="302">
        <f t="shared" si="32"/>
        <v>6.5597494256357854E-3</v>
      </c>
      <c r="I119" s="303"/>
      <c r="J119" s="302">
        <v>4.0041931025284021E-3</v>
      </c>
      <c r="K119" s="302">
        <v>2.2231747620764433E-3</v>
      </c>
      <c r="L119" s="302">
        <f t="shared" si="33"/>
        <v>6.2273678646048453E-3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4.0749700917442962E-2</v>
      </c>
      <c r="C121" s="311">
        <f t="shared" ref="C121:D121" si="34">SUM(C111:C119)</f>
        <v>0.11925029908255692</v>
      </c>
      <c r="D121" s="311">
        <f t="shared" si="34"/>
        <v>0.15999999999999989</v>
      </c>
      <c r="E121" s="311"/>
      <c r="F121" s="311">
        <f t="shared" ref="F121:H121" si="35">SUM(F111:F119)</f>
        <v>0.12349026585797448</v>
      </c>
      <c r="G121" s="311">
        <f t="shared" si="35"/>
        <v>0.2415097341420252</v>
      </c>
      <c r="H121" s="311">
        <f t="shared" si="35"/>
        <v>0.36499999999999971</v>
      </c>
      <c r="I121" s="311"/>
      <c r="J121" s="311">
        <f t="shared" ref="J121:L121" si="36">SUM(J111:J119)</f>
        <v>0.12267834858044357</v>
      </c>
      <c r="K121" s="311">
        <f t="shared" si="36"/>
        <v>0.23332165141955655</v>
      </c>
      <c r="L121" s="311">
        <f t="shared" si="36"/>
        <v>0.35600000000000015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4.9624340905643848E-2</v>
      </c>
      <c r="C128" s="302">
        <v>0.22488900315577381</v>
      </c>
      <c r="D128" s="302">
        <f>SUM(B128:C128)</f>
        <v>0.27451334406141764</v>
      </c>
      <c r="E128" s="303"/>
      <c r="F128" s="302">
        <v>4.2882509144367774E-2</v>
      </c>
      <c r="G128" s="302">
        <v>0.29488360966336147</v>
      </c>
      <c r="H128" s="302">
        <f>SUM(F128:G128)</f>
        <v>0.33776611880772922</v>
      </c>
      <c r="I128" s="303"/>
      <c r="J128" s="302">
        <v>5.2713712887516563E-2</v>
      </c>
      <c r="K128" s="302">
        <v>0.33461422541250713</v>
      </c>
      <c r="L128" s="302">
        <f>SUM(J128:K128)</f>
        <v>0.38732793830002371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8.7986750967216809E-2</v>
      </c>
      <c r="C129" s="302">
        <v>0.18471415549557252</v>
      </c>
      <c r="D129" s="302">
        <f t="shared" ref="D129:D136" si="37">SUM(B129:C129)</f>
        <v>0.27270090646278933</v>
      </c>
      <c r="E129" s="303"/>
      <c r="F129" s="302">
        <v>9.0862773207463193E-2</v>
      </c>
      <c r="G129" s="302">
        <v>0.24988891214894596</v>
      </c>
      <c r="H129" s="302">
        <f t="shared" ref="H129:H136" si="38">SUM(F129:G129)</f>
        <v>0.34075168535640915</v>
      </c>
      <c r="I129" s="303"/>
      <c r="J129" s="302">
        <v>0.14613397353955204</v>
      </c>
      <c r="K129" s="302">
        <v>0.33219704140855916</v>
      </c>
      <c r="L129" s="302">
        <f t="shared" ref="L129:L136" si="39">SUM(J129:K129)</f>
        <v>0.4783310149481112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0.12651567517771692</v>
      </c>
      <c r="C130" s="302">
        <v>0.16038365146852812</v>
      </c>
      <c r="D130" s="302">
        <f t="shared" si="37"/>
        <v>0.28689932664624507</v>
      </c>
      <c r="E130" s="303"/>
      <c r="F130" s="302">
        <v>0.10770376573861211</v>
      </c>
      <c r="G130" s="302">
        <v>0.19543657081350563</v>
      </c>
      <c r="H130" s="302">
        <f t="shared" si="38"/>
        <v>0.30314033655211775</v>
      </c>
      <c r="I130" s="303"/>
      <c r="J130" s="302">
        <v>0.14529266331813742</v>
      </c>
      <c r="K130" s="302">
        <v>0.21178072379727508</v>
      </c>
      <c r="L130" s="302">
        <f t="shared" si="39"/>
        <v>0.35707338711541248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0.10665537917143811</v>
      </c>
      <c r="C131" s="302">
        <v>2.9297149710378417E-2</v>
      </c>
      <c r="D131" s="302">
        <f t="shared" si="37"/>
        <v>0.13595252888181653</v>
      </c>
      <c r="E131" s="303"/>
      <c r="F131" s="302">
        <v>6.9217112648746706E-2</v>
      </c>
      <c r="G131" s="302">
        <v>5.2741777622564386E-2</v>
      </c>
      <c r="H131" s="302">
        <f t="shared" si="38"/>
        <v>0.1219588902713111</v>
      </c>
      <c r="I131" s="303"/>
      <c r="J131" s="302">
        <v>5.5356209957930162E-2</v>
      </c>
      <c r="K131" s="302">
        <v>6.6880859825900543E-2</v>
      </c>
      <c r="L131" s="302">
        <f t="shared" si="39"/>
        <v>0.1222370697838307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3.126346168315159E-2</v>
      </c>
      <c r="C132" s="302">
        <v>0.14293193672554591</v>
      </c>
      <c r="D132" s="302">
        <f t="shared" si="37"/>
        <v>0.17419539840869749</v>
      </c>
      <c r="E132" s="303"/>
      <c r="F132" s="302">
        <v>1.7645092540037339E-2</v>
      </c>
      <c r="G132" s="302">
        <v>0.18191441946133599</v>
      </c>
      <c r="H132" s="302">
        <f t="shared" si="38"/>
        <v>0.19955951200137334</v>
      </c>
      <c r="I132" s="303"/>
      <c r="J132" s="302">
        <v>3.5383681870663937E-2</v>
      </c>
      <c r="K132" s="302">
        <v>0.20433367866051089</v>
      </c>
      <c r="L132" s="302">
        <f t="shared" si="39"/>
        <v>0.23971736053117482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2.9111209883332764E-2</v>
      </c>
      <c r="C133" s="302">
        <v>2.3816934862577945E-2</v>
      </c>
      <c r="D133" s="302">
        <f t="shared" si="37"/>
        <v>5.2928144745910705E-2</v>
      </c>
      <c r="E133" s="303"/>
      <c r="F133" s="302">
        <v>1.6694039729755351E-2</v>
      </c>
      <c r="G133" s="302">
        <v>3.101174480972553E-2</v>
      </c>
      <c r="H133" s="302">
        <f t="shared" si="38"/>
        <v>4.7705784539480878E-2</v>
      </c>
      <c r="I133" s="303"/>
      <c r="J133" s="302">
        <v>2.1990941834616466E-2</v>
      </c>
      <c r="K133" s="302">
        <v>3.99612049366182E-2</v>
      </c>
      <c r="L133" s="302">
        <f t="shared" si="39"/>
        <v>6.1952146771234666E-2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4.1169189914392924E-2</v>
      </c>
      <c r="C134" s="302">
        <v>2.5480771619300201E-2</v>
      </c>
      <c r="D134" s="302">
        <f>SUM(B134:C134)</f>
        <v>6.6649961533693125E-2</v>
      </c>
      <c r="E134" s="303"/>
      <c r="F134" s="302">
        <v>2.2621013228355746E-2</v>
      </c>
      <c r="G134" s="302">
        <v>4.7832862609695707E-2</v>
      </c>
      <c r="H134" s="302">
        <f t="shared" si="38"/>
        <v>7.0453875838051461E-2</v>
      </c>
      <c r="I134" s="303"/>
      <c r="J134" s="302">
        <v>2.6216132274795943E-2</v>
      </c>
      <c r="K134" s="302">
        <v>6.5498729059624922E-2</v>
      </c>
      <c r="L134" s="302">
        <f t="shared" si="39"/>
        <v>9.1714861334420861E-2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2.6609936351360396E-2</v>
      </c>
      <c r="C135" s="302">
        <v>0.35847067002690519</v>
      </c>
      <c r="D135" s="302">
        <f t="shared" si="37"/>
        <v>0.38508060637826558</v>
      </c>
      <c r="E135" s="303"/>
      <c r="F135" s="302">
        <v>1.6163914542932225E-2</v>
      </c>
      <c r="G135" s="302">
        <v>0.35033789218789846</v>
      </c>
      <c r="H135" s="302">
        <f t="shared" si="38"/>
        <v>0.36650180673083066</v>
      </c>
      <c r="I135" s="303"/>
      <c r="J135" s="302">
        <v>1.8652171259615252E-2</v>
      </c>
      <c r="K135" s="302">
        <v>0.43633006463279</v>
      </c>
      <c r="L135" s="302">
        <f t="shared" si="39"/>
        <v>0.45498223589240527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4.0311731376102153E-2</v>
      </c>
      <c r="C136" s="302">
        <v>0.34376805150506395</v>
      </c>
      <c r="D136" s="302">
        <f t="shared" si="37"/>
        <v>0.38407978288116612</v>
      </c>
      <c r="E136" s="303"/>
      <c r="F136" s="302">
        <v>1.6542905902234516E-2</v>
      </c>
      <c r="G136" s="302">
        <v>0.29461908400045406</v>
      </c>
      <c r="H136" s="302">
        <f t="shared" si="38"/>
        <v>0.31116198990268856</v>
      </c>
      <c r="I136" s="303"/>
      <c r="J136" s="302">
        <v>2.5065355231377654E-2</v>
      </c>
      <c r="K136" s="302">
        <v>0.29359863009200454</v>
      </c>
      <c r="L136" s="302">
        <f t="shared" si="39"/>
        <v>0.31866398532338219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0.53924767543035546</v>
      </c>
      <c r="C138" s="311">
        <f t="shared" ref="C138" si="40">SUM(C128:C136)</f>
        <v>1.493752324569646</v>
      </c>
      <c r="D138" s="311">
        <f>SUM(D128:D136)</f>
        <v>2.0330000000000013</v>
      </c>
      <c r="E138" s="311"/>
      <c r="F138" s="311">
        <f t="shared" ref="F138:H138" si="41">SUM(F128:F136)</f>
        <v>0.40033312668250493</v>
      </c>
      <c r="G138" s="311">
        <f t="shared" si="41"/>
        <v>1.6986668733174874</v>
      </c>
      <c r="H138" s="311">
        <f t="shared" si="41"/>
        <v>2.0989999999999922</v>
      </c>
      <c r="I138" s="311"/>
      <c r="J138" s="311">
        <f t="shared" ref="J138:L138" si="42">SUM(J128:J136)</f>
        <v>0.52680484217420542</v>
      </c>
      <c r="K138" s="311">
        <f t="shared" si="42"/>
        <v>1.9851951578257907</v>
      </c>
      <c r="L138" s="311">
        <f t="shared" si="42"/>
        <v>2.511999999999996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0.33235666162134986</v>
      </c>
      <c r="C145" s="302">
        <v>1.690354451932816</v>
      </c>
      <c r="D145" s="302">
        <f>SUM(B145:C145)</f>
        <v>2.0227111135541658</v>
      </c>
      <c r="E145" s="303"/>
      <c r="F145" s="302">
        <v>0.6530559541112575</v>
      </c>
      <c r="G145" s="302">
        <v>2.9655252365627254</v>
      </c>
      <c r="H145" s="302">
        <f>SUM(F145:G145)</f>
        <v>3.6185811906739831</v>
      </c>
      <c r="I145" s="303"/>
      <c r="J145" s="302">
        <v>0.81309029281091272</v>
      </c>
      <c r="K145" s="302">
        <v>3.2210144636251417</v>
      </c>
      <c r="L145" s="302">
        <f>SUM(J145:K145)</f>
        <v>4.0341047564360544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0.27721500287170797</v>
      </c>
      <c r="C146" s="302">
        <v>1.5618818209390102</v>
      </c>
      <c r="D146" s="302">
        <f t="shared" ref="D146:D153" si="43">SUM(B146:C146)</f>
        <v>1.8390968238107182</v>
      </c>
      <c r="E146" s="303"/>
      <c r="F146" s="302">
        <v>0.55637272593493747</v>
      </c>
      <c r="G146" s="302">
        <v>2.8124905588952487</v>
      </c>
      <c r="H146" s="302">
        <f t="shared" ref="H146:H153" si="44">SUM(F146:G146)</f>
        <v>3.3688632848301863</v>
      </c>
      <c r="I146" s="303"/>
      <c r="J146" s="302">
        <v>0.8162337582893644</v>
      </c>
      <c r="K146" s="302">
        <v>4.0863254901639339</v>
      </c>
      <c r="L146" s="302">
        <f t="shared" ref="L146:L153" si="45">SUM(J146:K146)</f>
        <v>4.902559248453298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0.2630612761212493</v>
      </c>
      <c r="C147" s="302">
        <v>0.81119455598016976</v>
      </c>
      <c r="D147" s="302">
        <f t="shared" si="43"/>
        <v>1.0742558321014191</v>
      </c>
      <c r="E147" s="303"/>
      <c r="F147" s="302">
        <v>0.46469929270952798</v>
      </c>
      <c r="G147" s="302">
        <v>1.3897935185230543</v>
      </c>
      <c r="H147" s="302">
        <f t="shared" si="44"/>
        <v>1.8544928112325823</v>
      </c>
      <c r="I147" s="303"/>
      <c r="J147" s="302">
        <v>0.62008973723787086</v>
      </c>
      <c r="K147" s="302">
        <v>1.6323387689646407</v>
      </c>
      <c r="L147" s="302">
        <f t="shared" si="45"/>
        <v>2.2524285062025116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1.2758609382673154</v>
      </c>
      <c r="C148" s="302">
        <v>0.15957088289798388</v>
      </c>
      <c r="D148" s="302">
        <f t="shared" si="43"/>
        <v>1.4354318211652992</v>
      </c>
      <c r="E148" s="303"/>
      <c r="F148" s="302">
        <v>1.873834167748069</v>
      </c>
      <c r="G148" s="302">
        <v>0.2594413458988391</v>
      </c>
      <c r="H148" s="302">
        <f t="shared" si="44"/>
        <v>2.1332755136469079</v>
      </c>
      <c r="I148" s="303"/>
      <c r="J148" s="302">
        <v>1.8540084087371047</v>
      </c>
      <c r="K148" s="302">
        <v>0.32683786820152733</v>
      </c>
      <c r="L148" s="302">
        <f t="shared" si="45"/>
        <v>2.1808462769386319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0.12435267259143433</v>
      </c>
      <c r="C149" s="302">
        <v>7.6407167459036289</v>
      </c>
      <c r="D149" s="302">
        <f t="shared" si="43"/>
        <v>7.765069418495063</v>
      </c>
      <c r="E149" s="303"/>
      <c r="F149" s="302">
        <v>0.19153509858790546</v>
      </c>
      <c r="G149" s="302">
        <v>9.0196215106406754</v>
      </c>
      <c r="H149" s="302">
        <f t="shared" si="44"/>
        <v>9.2111566092285813</v>
      </c>
      <c r="I149" s="303"/>
      <c r="J149" s="302">
        <v>0.34493720132597505</v>
      </c>
      <c r="K149" s="302">
        <v>9.5599479165750108</v>
      </c>
      <c r="L149" s="302">
        <f t="shared" si="45"/>
        <v>9.9048851179009851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1.4396273308184453E-2</v>
      </c>
      <c r="C150" s="302">
        <v>3.9935610537175752E-2</v>
      </c>
      <c r="D150" s="302">
        <f t="shared" si="43"/>
        <v>5.4331883845360203E-2</v>
      </c>
      <c r="E150" s="303"/>
      <c r="F150" s="302">
        <v>2.0805338089257632E-2</v>
      </c>
      <c r="G150" s="302">
        <v>6.8462603254367954E-2</v>
      </c>
      <c r="H150" s="302">
        <f t="shared" si="44"/>
        <v>8.926794134362559E-2</v>
      </c>
      <c r="I150" s="303"/>
      <c r="J150" s="302">
        <v>2.3441511916877576E-2</v>
      </c>
      <c r="K150" s="302">
        <v>6.7708578314248979E-2</v>
      </c>
      <c r="L150" s="302">
        <f t="shared" si="45"/>
        <v>9.1150090231126552E-2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0.13668300418110121</v>
      </c>
      <c r="C151" s="302">
        <v>0.11996554629465786</v>
      </c>
      <c r="D151" s="302">
        <f t="shared" si="43"/>
        <v>0.25664855047575907</v>
      </c>
      <c r="E151" s="303"/>
      <c r="F151" s="302">
        <v>0.21596049632710229</v>
      </c>
      <c r="G151" s="302">
        <v>0.18595651515105691</v>
      </c>
      <c r="H151" s="302">
        <f t="shared" si="44"/>
        <v>0.40191701147815917</v>
      </c>
      <c r="I151" s="303"/>
      <c r="J151" s="302">
        <v>0.24358999070075316</v>
      </c>
      <c r="K151" s="302">
        <v>0.22771622959003099</v>
      </c>
      <c r="L151" s="302">
        <f t="shared" si="45"/>
        <v>0.47130622029078417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2.0145497240717295E-2</v>
      </c>
      <c r="C152" s="302">
        <v>1.3705549556997476</v>
      </c>
      <c r="D152" s="302">
        <f t="shared" si="43"/>
        <v>1.390700452940465</v>
      </c>
      <c r="E152" s="303"/>
      <c r="F152" s="302">
        <v>2.5656374675705244E-2</v>
      </c>
      <c r="G152" s="302">
        <v>1.777025640890727</v>
      </c>
      <c r="H152" s="302">
        <f t="shared" si="44"/>
        <v>1.8026820155664323</v>
      </c>
      <c r="I152" s="303"/>
      <c r="J152" s="302">
        <v>3.5364675315333959E-2</v>
      </c>
      <c r="K152" s="302">
        <v>2.0490749844337368</v>
      </c>
      <c r="L152" s="302">
        <f t="shared" si="45"/>
        <v>2.0844396597490706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8.4039513159232831E-2</v>
      </c>
      <c r="C153" s="302">
        <v>0.91671459045255321</v>
      </c>
      <c r="D153" s="302">
        <f t="shared" si="43"/>
        <v>1.000754103611786</v>
      </c>
      <c r="E153" s="303"/>
      <c r="F153" s="302">
        <v>9.581737055012278E-2</v>
      </c>
      <c r="G153" s="302">
        <v>1.1699462514494607</v>
      </c>
      <c r="H153" s="302">
        <f t="shared" si="44"/>
        <v>1.2657636219995836</v>
      </c>
      <c r="I153" s="303"/>
      <c r="J153" s="302">
        <v>0.15290069684156737</v>
      </c>
      <c r="K153" s="302">
        <v>1.4953794269559637</v>
      </c>
      <c r="L153" s="302">
        <f t="shared" si="45"/>
        <v>1.6482801237975311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2.5281108393622924</v>
      </c>
      <c r="C155" s="311">
        <f t="shared" ref="C155:D155" si="46">SUM(C145:C153)</f>
        <v>14.310889160637743</v>
      </c>
      <c r="D155" s="311">
        <f t="shared" si="46"/>
        <v>16.839000000000034</v>
      </c>
      <c r="E155" s="311"/>
      <c r="F155" s="311">
        <f t="shared" ref="F155:H155" si="47">SUM(F145:F153)</f>
        <v>4.0977368187338845</v>
      </c>
      <c r="G155" s="311">
        <f t="shared" si="47"/>
        <v>19.648263181266152</v>
      </c>
      <c r="H155" s="311">
        <f t="shared" si="47"/>
        <v>23.746000000000038</v>
      </c>
      <c r="I155" s="311"/>
      <c r="J155" s="311">
        <f t="shared" ref="J155:L155" si="48">SUM(J145:J153)</f>
        <v>4.9036562731757609</v>
      </c>
      <c r="K155" s="311">
        <f t="shared" si="48"/>
        <v>22.666343726824234</v>
      </c>
      <c r="L155" s="311">
        <f t="shared" si="48"/>
        <v>27.569999999999993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2.574326221548763</v>
      </c>
      <c r="C162" s="302">
        <v>3.9822907116537545</v>
      </c>
      <c r="D162" s="302">
        <f>SUM(B162:C162)</f>
        <v>6.5566169332025179</v>
      </c>
      <c r="E162" s="303"/>
      <c r="F162" s="302">
        <v>3.3832507390400344</v>
      </c>
      <c r="G162" s="302">
        <v>4.6370400545027568</v>
      </c>
      <c r="H162" s="302">
        <f>SUM(F162:G162)</f>
        <v>8.0202907935427916</v>
      </c>
      <c r="I162" s="303"/>
      <c r="J162" s="302">
        <v>3.9394221526395348</v>
      </c>
      <c r="K162" s="302">
        <v>4.6922115127135982</v>
      </c>
      <c r="L162" s="302">
        <f>SUM(J162:K162)</f>
        <v>8.6316336653531334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1.9189144090420072</v>
      </c>
      <c r="C163" s="302">
        <v>1.9232976866383578</v>
      </c>
      <c r="D163" s="302">
        <f t="shared" ref="D163:D170" si="49">SUM(B163:C163)</f>
        <v>3.8422120956803649</v>
      </c>
      <c r="E163" s="303"/>
      <c r="F163" s="302">
        <v>2.7654027311000728</v>
      </c>
      <c r="G163" s="302">
        <v>2.5645297864073662</v>
      </c>
      <c r="H163" s="302">
        <f t="shared" ref="H163:H170" si="50">SUM(F163:G163)</f>
        <v>5.329932517507439</v>
      </c>
      <c r="I163" s="303"/>
      <c r="J163" s="302">
        <v>3.4970244105026969</v>
      </c>
      <c r="K163" s="302">
        <v>3.3015209640516394</v>
      </c>
      <c r="L163" s="302">
        <f t="shared" ref="L163:L170" si="51">SUM(J163:K163)</f>
        <v>6.7985453745543367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2.1486214534636385</v>
      </c>
      <c r="C164" s="302">
        <v>2.0740511955521543</v>
      </c>
      <c r="D164" s="302">
        <f t="shared" si="49"/>
        <v>4.2226726490157933</v>
      </c>
      <c r="E164" s="303"/>
      <c r="F164" s="302">
        <v>2.6947911995921294</v>
      </c>
      <c r="G164" s="302">
        <v>2.4896518218034354</v>
      </c>
      <c r="H164" s="302">
        <f t="shared" si="50"/>
        <v>5.1844430213955643</v>
      </c>
      <c r="I164" s="303"/>
      <c r="J164" s="302">
        <v>3.1767521989821708</v>
      </c>
      <c r="K164" s="302">
        <v>2.574470516933784</v>
      </c>
      <c r="L164" s="302">
        <f t="shared" si="51"/>
        <v>5.7512227159159544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3.3950704244032686</v>
      </c>
      <c r="C165" s="302">
        <v>1.2636341134273055</v>
      </c>
      <c r="D165" s="302">
        <f t="shared" si="49"/>
        <v>4.658704537830574</v>
      </c>
      <c r="E165" s="303"/>
      <c r="F165" s="302">
        <v>3.5547194464943477</v>
      </c>
      <c r="G165" s="302">
        <v>1.5327488857281759</v>
      </c>
      <c r="H165" s="302">
        <f t="shared" si="50"/>
        <v>5.0874683322225236</v>
      </c>
      <c r="I165" s="303"/>
      <c r="J165" s="302">
        <v>3.4125348662756365</v>
      </c>
      <c r="K165" s="302">
        <v>1.9537859299942941</v>
      </c>
      <c r="L165" s="302">
        <f t="shared" si="51"/>
        <v>5.3663207962699309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0.60116731428744441</v>
      </c>
      <c r="C166" s="302">
        <v>3.2142326926865441</v>
      </c>
      <c r="D166" s="302">
        <f t="shared" si="49"/>
        <v>3.8154000069739884</v>
      </c>
      <c r="E166" s="303"/>
      <c r="F166" s="302">
        <v>0.57300217172765011</v>
      </c>
      <c r="G166" s="302">
        <v>2.92239484108195</v>
      </c>
      <c r="H166" s="302">
        <f t="shared" si="50"/>
        <v>3.4953970128096001</v>
      </c>
      <c r="I166" s="303"/>
      <c r="J166" s="302">
        <v>0.62739691407699461</v>
      </c>
      <c r="K166" s="302">
        <v>2.8978261721275889</v>
      </c>
      <c r="L166" s="302">
        <f t="shared" si="51"/>
        <v>3.5252230862045835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0.42547276153254521</v>
      </c>
      <c r="C167" s="302">
        <v>8.9297707448168215E-2</v>
      </c>
      <c r="D167" s="302">
        <f t="shared" si="49"/>
        <v>0.51477046898071344</v>
      </c>
      <c r="E167" s="303"/>
      <c r="F167" s="302">
        <v>0.45519896414146299</v>
      </c>
      <c r="G167" s="302">
        <v>0.10384786765164884</v>
      </c>
      <c r="H167" s="302">
        <f t="shared" si="50"/>
        <v>0.55904683179311188</v>
      </c>
      <c r="I167" s="303"/>
      <c r="J167" s="302">
        <v>0.5493206222225232</v>
      </c>
      <c r="K167" s="302">
        <v>0.11989682718445192</v>
      </c>
      <c r="L167" s="302">
        <f t="shared" si="51"/>
        <v>0.66921744940697514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8.5712172715490063</v>
      </c>
      <c r="C168" s="302">
        <v>6.0581131074683414</v>
      </c>
      <c r="D168" s="302">
        <f t="shared" si="49"/>
        <v>14.629330379017347</v>
      </c>
      <c r="E168" s="303"/>
      <c r="F168" s="302">
        <v>8.6157562517145738</v>
      </c>
      <c r="G168" s="302">
        <v>6.5525512949297315</v>
      </c>
      <c r="H168" s="302">
        <f t="shared" si="50"/>
        <v>15.168307546644305</v>
      </c>
      <c r="I168" s="303"/>
      <c r="J168" s="302">
        <v>7.497019754906316</v>
      </c>
      <c r="K168" s="302">
        <v>6.7146358996614142</v>
      </c>
      <c r="L168" s="302">
        <f t="shared" si="51"/>
        <v>14.21165565456773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0.32632543010054588</v>
      </c>
      <c r="C169" s="302">
        <v>2.4010293674230452</v>
      </c>
      <c r="D169" s="302">
        <f t="shared" si="49"/>
        <v>2.7273547975235912</v>
      </c>
      <c r="E169" s="303"/>
      <c r="F169" s="302">
        <v>0.28420052078623542</v>
      </c>
      <c r="G169" s="302">
        <v>2.1546949857041606</v>
      </c>
      <c r="H169" s="302">
        <f t="shared" si="50"/>
        <v>2.4388955064903959</v>
      </c>
      <c r="I169" s="303"/>
      <c r="J169" s="302">
        <v>0.32972272202461078</v>
      </c>
      <c r="K169" s="302">
        <v>2.0322125163447136</v>
      </c>
      <c r="L169" s="302">
        <f t="shared" si="51"/>
        <v>2.3619352383693242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2.4082309947553826</v>
      </c>
      <c r="C170" s="302">
        <v>2.687707137019677</v>
      </c>
      <c r="D170" s="302">
        <f t="shared" si="49"/>
        <v>5.0959381317750596</v>
      </c>
      <c r="E170" s="303"/>
      <c r="F170" s="302">
        <v>2.1427538873425678</v>
      </c>
      <c r="G170" s="302">
        <v>2.3014645502517856</v>
      </c>
      <c r="H170" s="302">
        <f t="shared" si="50"/>
        <v>4.444218437594353</v>
      </c>
      <c r="I170" s="303"/>
      <c r="J170" s="302">
        <v>1.8930863719276718</v>
      </c>
      <c r="K170" s="302">
        <v>2.0051596474303373</v>
      </c>
      <c r="L170" s="302">
        <f t="shared" si="51"/>
        <v>3.8982460193580089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22.369346280682603</v>
      </c>
      <c r="C172" s="311">
        <f t="shared" ref="C172:D172" si="52">SUM(C162:C170)</f>
        <v>23.693653719317346</v>
      </c>
      <c r="D172" s="311">
        <f t="shared" si="52"/>
        <v>46.062999999999946</v>
      </c>
      <c r="E172" s="311"/>
      <c r="F172" s="311">
        <f t="shared" ref="F172:H172" si="53">SUM(F162:F170)</f>
        <v>24.469075911939075</v>
      </c>
      <c r="G172" s="311">
        <f t="shared" si="53"/>
        <v>25.258924088061011</v>
      </c>
      <c r="H172" s="311">
        <f t="shared" si="53"/>
        <v>49.728000000000087</v>
      </c>
      <c r="I172" s="311"/>
      <c r="J172" s="311">
        <f t="shared" ref="J172:L172" si="54">SUM(J162:J170)</f>
        <v>24.922280013558154</v>
      </c>
      <c r="K172" s="311">
        <f t="shared" si="54"/>
        <v>26.291719986441819</v>
      </c>
      <c r="L172" s="311">
        <f t="shared" si="54"/>
        <v>51.213999999999984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0.12358774990691072</v>
      </c>
      <c r="C179" s="302">
        <v>0.56765033479033733</v>
      </c>
      <c r="D179" s="302">
        <f>SUM(B179:C179)</f>
        <v>0.69123808469724801</v>
      </c>
      <c r="E179" s="303"/>
      <c r="F179" s="302">
        <v>0.16344023662734386</v>
      </c>
      <c r="G179" s="302">
        <v>0.57718722179642601</v>
      </c>
      <c r="H179" s="302">
        <f>SUM(F179:G179)</f>
        <v>0.74062745842376987</v>
      </c>
      <c r="I179" s="303"/>
      <c r="J179" s="302">
        <v>0.19399649594252508</v>
      </c>
      <c r="K179" s="302">
        <v>0.52867023852304473</v>
      </c>
      <c r="L179" s="302">
        <f>SUM(J179:K179)</f>
        <v>0.72266673446556984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0.10514564042156518</v>
      </c>
      <c r="C180" s="302">
        <v>0.40267158290262695</v>
      </c>
      <c r="D180" s="302">
        <f t="shared" ref="D180:D187" si="55">SUM(B180:C180)</f>
        <v>0.5078172233241921</v>
      </c>
      <c r="E180" s="303"/>
      <c r="F180" s="302">
        <v>0.16745809612968013</v>
      </c>
      <c r="G180" s="302">
        <v>0.53589217775043962</v>
      </c>
      <c r="H180" s="302">
        <f t="shared" ref="H180:H187" si="56">SUM(F180:G180)</f>
        <v>0.70335027388011973</v>
      </c>
      <c r="I180" s="303"/>
      <c r="J180" s="302">
        <v>0.22547690317370497</v>
      </c>
      <c r="K180" s="302">
        <v>0.79769730732194222</v>
      </c>
      <c r="L180" s="302">
        <f t="shared" ref="L180:L187" si="57">SUM(J180:K180)</f>
        <v>1.0231742104956472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0.12564262457808473</v>
      </c>
      <c r="C181" s="302">
        <v>0.45767951337947888</v>
      </c>
      <c r="D181" s="302">
        <f t="shared" si="55"/>
        <v>0.5833221379575636</v>
      </c>
      <c r="E181" s="303"/>
      <c r="F181" s="302">
        <v>0.16688445035854754</v>
      </c>
      <c r="G181" s="302">
        <v>0.60639848136775576</v>
      </c>
      <c r="H181" s="302">
        <f t="shared" si="56"/>
        <v>0.77328293172630325</v>
      </c>
      <c r="I181" s="303"/>
      <c r="J181" s="302">
        <v>0.20023676042819472</v>
      </c>
      <c r="K181" s="302">
        <v>0.78669114259692696</v>
      </c>
      <c r="L181" s="302">
        <f t="shared" si="57"/>
        <v>0.98692790302512168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0.44359271570815756</v>
      </c>
      <c r="C182" s="302">
        <v>0.33334542814280915</v>
      </c>
      <c r="D182" s="302">
        <f t="shared" si="55"/>
        <v>0.77693814385096671</v>
      </c>
      <c r="E182" s="303"/>
      <c r="F182" s="302">
        <v>0.49401753990652664</v>
      </c>
      <c r="G182" s="302">
        <v>0.36212361672048105</v>
      </c>
      <c r="H182" s="302">
        <f t="shared" si="56"/>
        <v>0.85614115662700763</v>
      </c>
      <c r="I182" s="303"/>
      <c r="J182" s="302">
        <v>0.50367166145560494</v>
      </c>
      <c r="K182" s="302">
        <v>0.38813368174266932</v>
      </c>
      <c r="L182" s="302">
        <f t="shared" si="57"/>
        <v>0.8918053431982742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1.5162057109629631E-2</v>
      </c>
      <c r="C183" s="302">
        <v>0.45597722556690629</v>
      </c>
      <c r="D183" s="302">
        <f t="shared" si="55"/>
        <v>0.47113928267653593</v>
      </c>
      <c r="E183" s="303"/>
      <c r="F183" s="302">
        <v>1.7250448684008858E-2</v>
      </c>
      <c r="G183" s="302">
        <v>0.35079586797541701</v>
      </c>
      <c r="H183" s="302">
        <f t="shared" si="56"/>
        <v>0.36804631665942589</v>
      </c>
      <c r="I183" s="303"/>
      <c r="J183" s="302">
        <v>3.830541677262693E-2</v>
      </c>
      <c r="K183" s="302">
        <v>0.36616599597786798</v>
      </c>
      <c r="L183" s="302">
        <f t="shared" si="57"/>
        <v>0.40447141275049492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0.42521798211749612</v>
      </c>
      <c r="C184" s="302">
        <v>0.28525821661870132</v>
      </c>
      <c r="D184" s="302">
        <f t="shared" si="55"/>
        <v>0.71047619873619738</v>
      </c>
      <c r="E184" s="303"/>
      <c r="F184" s="302">
        <v>0.36087864053414787</v>
      </c>
      <c r="G184" s="302">
        <v>0.34320567879424402</v>
      </c>
      <c r="H184" s="302">
        <f t="shared" si="56"/>
        <v>0.70408431932839188</v>
      </c>
      <c r="I184" s="303"/>
      <c r="J184" s="302">
        <v>0.29882333309550674</v>
      </c>
      <c r="K184" s="302">
        <v>0.39738401685595998</v>
      </c>
      <c r="L184" s="302">
        <f t="shared" si="57"/>
        <v>0.69620734995146671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0.12028864688106766</v>
      </c>
      <c r="C185" s="302">
        <v>0.18202602940659818</v>
      </c>
      <c r="D185" s="302">
        <f t="shared" si="55"/>
        <v>0.30231467628766584</v>
      </c>
      <c r="E185" s="303"/>
      <c r="F185" s="302">
        <v>0.13399828178110704</v>
      </c>
      <c r="G185" s="302">
        <v>0.18720962056958859</v>
      </c>
      <c r="H185" s="302">
        <f t="shared" si="56"/>
        <v>0.32120790235069563</v>
      </c>
      <c r="I185" s="303"/>
      <c r="J185" s="302">
        <v>0.14602142984035099</v>
      </c>
      <c r="K185" s="302">
        <v>0.23864659133881516</v>
      </c>
      <c r="L185" s="302">
        <f t="shared" si="57"/>
        <v>0.38466802117916615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0.11255069087416196</v>
      </c>
      <c r="C186" s="302">
        <v>2.3333207767124695</v>
      </c>
      <c r="D186" s="302">
        <f t="shared" si="55"/>
        <v>2.4458714675866315</v>
      </c>
      <c r="E186" s="303"/>
      <c r="F186" s="302">
        <v>9.820862338274583E-2</v>
      </c>
      <c r="G186" s="302">
        <v>1.7416243798468947</v>
      </c>
      <c r="H186" s="302">
        <f t="shared" si="56"/>
        <v>1.8398330032296406</v>
      </c>
      <c r="I186" s="303"/>
      <c r="J186" s="302">
        <v>0.16635800056319131</v>
      </c>
      <c r="K186" s="302">
        <v>1.4910830376284425</v>
      </c>
      <c r="L186" s="302">
        <f t="shared" si="57"/>
        <v>1.6574410381916338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0.28671527547397352</v>
      </c>
      <c r="C187" s="302">
        <v>1.0841675094090264</v>
      </c>
      <c r="D187" s="302">
        <f t="shared" si="55"/>
        <v>1.3708827848829999</v>
      </c>
      <c r="E187" s="303"/>
      <c r="F187" s="302">
        <v>0.27928129849002592</v>
      </c>
      <c r="G187" s="302">
        <v>0.85614533928462344</v>
      </c>
      <c r="H187" s="302">
        <f t="shared" si="56"/>
        <v>1.1354266377746494</v>
      </c>
      <c r="I187" s="303"/>
      <c r="J187" s="302">
        <v>0.28082894590470103</v>
      </c>
      <c r="K187" s="302">
        <v>0.71380904083792396</v>
      </c>
      <c r="L187" s="302">
        <f t="shared" si="57"/>
        <v>0.99463798674262494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1.7579033830710471</v>
      </c>
      <c r="C189" s="311">
        <f t="shared" ref="C189:D189" si="58">SUM(C179:C187)</f>
        <v>6.1020966169289537</v>
      </c>
      <c r="D189" s="311">
        <f t="shared" si="58"/>
        <v>7.8600000000000012</v>
      </c>
      <c r="E189" s="311"/>
      <c r="F189" s="311">
        <f t="shared" ref="F189:H189" si="59">SUM(F179:F187)</f>
        <v>1.8814176158941336</v>
      </c>
      <c r="G189" s="311">
        <f t="shared" si="59"/>
        <v>5.5605823841058708</v>
      </c>
      <c r="H189" s="311">
        <f t="shared" si="59"/>
        <v>7.4420000000000037</v>
      </c>
      <c r="I189" s="311"/>
      <c r="J189" s="311">
        <f t="shared" ref="J189:L189" si="60">SUM(J179:J187)</f>
        <v>2.0537189471764066</v>
      </c>
      <c r="K189" s="311">
        <f t="shared" si="60"/>
        <v>5.7082810528235921</v>
      </c>
      <c r="L189" s="311">
        <f t="shared" si="60"/>
        <v>7.7619999999999987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0.56068011016895813</v>
      </c>
      <c r="C196" s="302">
        <v>0.7430883880487813</v>
      </c>
      <c r="D196" s="302">
        <f>SUM(B196:C196)</f>
        <v>1.3037684982177393</v>
      </c>
      <c r="E196" s="303"/>
      <c r="F196" s="302">
        <v>0.70832990218849101</v>
      </c>
      <c r="G196" s="302">
        <v>0.83771544606944681</v>
      </c>
      <c r="H196" s="302">
        <f>SUM(F196:G196)</f>
        <v>1.5460453482579379</v>
      </c>
      <c r="I196" s="303"/>
      <c r="J196" s="302">
        <v>0.79682359450559581</v>
      </c>
      <c r="K196" s="302">
        <v>1.0910888320964218</v>
      </c>
      <c r="L196" s="302">
        <f>SUM(J196:K196)</f>
        <v>1.8879124266020177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0.21091244260836225</v>
      </c>
      <c r="C197" s="302">
        <v>0.16908012126061631</v>
      </c>
      <c r="D197" s="302">
        <f t="shared" ref="D197:D204" si="61">SUM(B197:C197)</f>
        <v>0.37999256386897856</v>
      </c>
      <c r="E197" s="303"/>
      <c r="F197" s="302">
        <v>0.3306823935409901</v>
      </c>
      <c r="G197" s="302">
        <v>0.24869475088694321</v>
      </c>
      <c r="H197" s="302">
        <f t="shared" ref="H197:H204" si="62">SUM(F197:G197)</f>
        <v>0.57937714442793331</v>
      </c>
      <c r="I197" s="303"/>
      <c r="J197" s="302">
        <v>0.4626641623460031</v>
      </c>
      <c r="K197" s="302">
        <v>0.33194341537152688</v>
      </c>
      <c r="L197" s="302">
        <f t="shared" ref="L197:L204" si="63">SUM(J197:K197)</f>
        <v>0.79460757771752999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0.29682061754096606</v>
      </c>
      <c r="C198" s="302">
        <v>0.15995695457255055</v>
      </c>
      <c r="D198" s="302">
        <f t="shared" si="61"/>
        <v>0.45677757211351661</v>
      </c>
      <c r="E198" s="303"/>
      <c r="F198" s="302">
        <v>0.41863533595439412</v>
      </c>
      <c r="G198" s="302">
        <v>0.21814474738538361</v>
      </c>
      <c r="H198" s="302">
        <f t="shared" si="62"/>
        <v>0.63678008333977776</v>
      </c>
      <c r="I198" s="303"/>
      <c r="J198" s="302">
        <v>0.65342796423440397</v>
      </c>
      <c r="K198" s="302">
        <v>0.26873808206535676</v>
      </c>
      <c r="L198" s="302">
        <f t="shared" si="63"/>
        <v>0.92216604629976073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0.51225383408324432</v>
      </c>
      <c r="C199" s="302">
        <v>0.14910314167317867</v>
      </c>
      <c r="D199" s="302">
        <f t="shared" si="61"/>
        <v>0.66135697575642305</v>
      </c>
      <c r="E199" s="303"/>
      <c r="F199" s="302">
        <v>0.58228584000737715</v>
      </c>
      <c r="G199" s="302">
        <v>0.20725948767215871</v>
      </c>
      <c r="H199" s="302">
        <f t="shared" si="62"/>
        <v>0.78954532767953589</v>
      </c>
      <c r="I199" s="303"/>
      <c r="J199" s="302">
        <v>0.83650575149836137</v>
      </c>
      <c r="K199" s="302">
        <v>0.3378035164993472</v>
      </c>
      <c r="L199" s="302">
        <f t="shared" si="63"/>
        <v>1.1743092679977085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0.66883392590050506</v>
      </c>
      <c r="C200" s="302">
        <v>2.1235209958150252</v>
      </c>
      <c r="D200" s="302">
        <f t="shared" si="61"/>
        <v>2.7923549217155301</v>
      </c>
      <c r="E200" s="303"/>
      <c r="F200" s="302">
        <v>0.67407131436882994</v>
      </c>
      <c r="G200" s="302">
        <v>1.7354798034836467</v>
      </c>
      <c r="H200" s="302">
        <f t="shared" si="62"/>
        <v>2.4095511178524767</v>
      </c>
      <c r="I200" s="303"/>
      <c r="J200" s="302">
        <v>0.69707813053901224</v>
      </c>
      <c r="K200" s="302">
        <v>1.9175712407954089</v>
      </c>
      <c r="L200" s="302">
        <f t="shared" si="63"/>
        <v>2.614649371334421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0.56015409293192464</v>
      </c>
      <c r="C201" s="302">
        <v>0.11956050443895129</v>
      </c>
      <c r="D201" s="302">
        <f t="shared" si="61"/>
        <v>0.67971459737087592</v>
      </c>
      <c r="E201" s="303"/>
      <c r="F201" s="302">
        <v>0.58775771401653654</v>
      </c>
      <c r="G201" s="302">
        <v>0.16300527161321987</v>
      </c>
      <c r="H201" s="302">
        <f t="shared" si="62"/>
        <v>0.75076298562975641</v>
      </c>
      <c r="I201" s="303"/>
      <c r="J201" s="302">
        <v>0.75259719500456068</v>
      </c>
      <c r="K201" s="302">
        <v>0.21929669768256271</v>
      </c>
      <c r="L201" s="302">
        <f t="shared" si="63"/>
        <v>0.97189389268712345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0.45186963393187923</v>
      </c>
      <c r="C202" s="302">
        <v>0.43903225137796215</v>
      </c>
      <c r="D202" s="302">
        <f t="shared" si="61"/>
        <v>0.89090188530984138</v>
      </c>
      <c r="E202" s="303"/>
      <c r="F202" s="302">
        <v>0.50487294157821516</v>
      </c>
      <c r="G202" s="302">
        <v>0.55320843168987266</v>
      </c>
      <c r="H202" s="302">
        <f t="shared" si="62"/>
        <v>1.0580813732680878</v>
      </c>
      <c r="I202" s="303"/>
      <c r="J202" s="302">
        <v>0.84002336830880631</v>
      </c>
      <c r="K202" s="302">
        <v>0.74534045564126983</v>
      </c>
      <c r="L202" s="302">
        <f t="shared" si="63"/>
        <v>1.5853638239500762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4.7238288400635049E-2</v>
      </c>
      <c r="C203" s="302">
        <v>0.30751689389744113</v>
      </c>
      <c r="D203" s="302">
        <f t="shared" si="61"/>
        <v>0.35475518229807618</v>
      </c>
      <c r="E203" s="303"/>
      <c r="F203" s="302">
        <v>4.3829852996930187E-2</v>
      </c>
      <c r="G203" s="302">
        <v>0.38468538635324512</v>
      </c>
      <c r="H203" s="302">
        <f t="shared" si="62"/>
        <v>0.42851523935017533</v>
      </c>
      <c r="I203" s="303"/>
      <c r="J203" s="302">
        <v>0.15431433733709274</v>
      </c>
      <c r="K203" s="302">
        <v>0.54989878739459463</v>
      </c>
      <c r="L203" s="302">
        <f t="shared" si="63"/>
        <v>0.7042131247316874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4.779878926834094</v>
      </c>
      <c r="C204" s="302">
        <v>3.1274988765149248</v>
      </c>
      <c r="D204" s="302">
        <f t="shared" si="61"/>
        <v>7.9073778033490187</v>
      </c>
      <c r="E204" s="303"/>
      <c r="F204" s="302">
        <v>5.1169859054355102</v>
      </c>
      <c r="G204" s="302">
        <v>3.5273554747588221</v>
      </c>
      <c r="H204" s="302">
        <f t="shared" si="62"/>
        <v>8.6443413801943318</v>
      </c>
      <c r="I204" s="303"/>
      <c r="J204" s="302">
        <v>5.1458385507921252</v>
      </c>
      <c r="K204" s="302">
        <v>3.6750459178875694</v>
      </c>
      <c r="L204" s="302">
        <f t="shared" si="63"/>
        <v>8.8208844686796937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8.0886418724005686</v>
      </c>
      <c r="C206" s="311">
        <f t="shared" ref="C206:D206" si="64">SUM(C196:C204)</f>
        <v>7.3383581275994318</v>
      </c>
      <c r="D206" s="311">
        <f t="shared" si="64"/>
        <v>15.427</v>
      </c>
      <c r="E206" s="311"/>
      <c r="F206" s="311">
        <f t="shared" ref="F206:H206" si="65">SUM(F196:F204)</f>
        <v>8.9674512000872753</v>
      </c>
      <c r="G206" s="311">
        <f t="shared" si="65"/>
        <v>7.8755487999127389</v>
      </c>
      <c r="H206" s="311">
        <f t="shared" si="65"/>
        <v>16.843000000000011</v>
      </c>
      <c r="I206" s="311"/>
      <c r="J206" s="311">
        <f t="shared" ref="J206:L206" si="66">SUM(J196:J204)</f>
        <v>10.339273054565961</v>
      </c>
      <c r="K206" s="311">
        <f t="shared" si="66"/>
        <v>9.1367269454340594</v>
      </c>
      <c r="L206" s="311">
        <f t="shared" si="66"/>
        <v>19.47600000000002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0.38018346101867889</v>
      </c>
      <c r="C213" s="302">
        <v>0.55985641942086184</v>
      </c>
      <c r="D213" s="302">
        <f>SUM(B213:C213)</f>
        <v>0.94003988043954068</v>
      </c>
      <c r="E213" s="303"/>
      <c r="F213" s="302">
        <v>0.39061153460285791</v>
      </c>
      <c r="G213" s="302">
        <v>0.37342609529072546</v>
      </c>
      <c r="H213" s="302">
        <f>SUM(F213:G213)</f>
        <v>0.76403762989358337</v>
      </c>
      <c r="I213" s="303"/>
      <c r="J213" s="302">
        <v>0.38145656482089974</v>
      </c>
      <c r="K213" s="302">
        <v>0.33678029336256038</v>
      </c>
      <c r="L213" s="302">
        <f>SUM(J213:K213)</f>
        <v>0.71823685818346017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0.38562397046946162</v>
      </c>
      <c r="C214" s="302">
        <v>0.85390585868049351</v>
      </c>
      <c r="D214" s="302">
        <f t="shared" ref="D214:D221" si="67">SUM(B214:C214)</f>
        <v>1.239529829149955</v>
      </c>
      <c r="E214" s="303"/>
      <c r="F214" s="302">
        <v>0.40233562317873944</v>
      </c>
      <c r="G214" s="302">
        <v>0.63758043417108978</v>
      </c>
      <c r="H214" s="302">
        <f t="shared" ref="H214:H221" si="68">SUM(F214:G214)</f>
        <v>1.0399160573498292</v>
      </c>
      <c r="I214" s="303"/>
      <c r="J214" s="302">
        <v>0.41934526232544</v>
      </c>
      <c r="K214" s="302">
        <v>0.70995195310543191</v>
      </c>
      <c r="L214" s="302">
        <f t="shared" ref="L214:L221" si="69">SUM(J214:K214)</f>
        <v>1.129297215430872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0.60688694405488175</v>
      </c>
      <c r="C215" s="302">
        <v>0.75843746945550017</v>
      </c>
      <c r="D215" s="302">
        <f t="shared" si="67"/>
        <v>1.3653244135103819</v>
      </c>
      <c r="E215" s="303"/>
      <c r="F215" s="302">
        <v>0.73321458778308191</v>
      </c>
      <c r="G215" s="302">
        <v>0.51240228733124538</v>
      </c>
      <c r="H215" s="302">
        <f t="shared" si="68"/>
        <v>1.2456168751143273</v>
      </c>
      <c r="I215" s="303"/>
      <c r="J215" s="302">
        <v>0.69214701032929693</v>
      </c>
      <c r="K215" s="302">
        <v>0.42381143221780737</v>
      </c>
      <c r="L215" s="302">
        <f t="shared" si="69"/>
        <v>1.1159584425471043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0.36628650862797052</v>
      </c>
      <c r="C216" s="302">
        <v>8.8912199188023538E-2</v>
      </c>
      <c r="D216" s="302">
        <f t="shared" si="67"/>
        <v>0.45519870781599403</v>
      </c>
      <c r="E216" s="303"/>
      <c r="F216" s="302">
        <v>0.28034176380360182</v>
      </c>
      <c r="G216" s="302">
        <v>6.637965542104729E-2</v>
      </c>
      <c r="H216" s="302">
        <f t="shared" si="68"/>
        <v>0.34672141922464911</v>
      </c>
      <c r="I216" s="303"/>
      <c r="J216" s="302">
        <v>0.18132723610227083</v>
      </c>
      <c r="K216" s="302">
        <v>5.5960037649167176E-2</v>
      </c>
      <c r="L216" s="302">
        <f t="shared" si="69"/>
        <v>0.23728727375143802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9.9822763739945183E-2</v>
      </c>
      <c r="C217" s="302">
        <v>0.30186881699068258</v>
      </c>
      <c r="D217" s="302">
        <f t="shared" si="67"/>
        <v>0.40169158073062777</v>
      </c>
      <c r="E217" s="303"/>
      <c r="F217" s="302">
        <v>9.3863387687110389E-2</v>
      </c>
      <c r="G217" s="302">
        <v>0.15130246095148034</v>
      </c>
      <c r="H217" s="302">
        <f t="shared" si="68"/>
        <v>0.24516584863859073</v>
      </c>
      <c r="I217" s="303"/>
      <c r="J217" s="302">
        <v>0.10813012264469174</v>
      </c>
      <c r="K217" s="302">
        <v>0.12044680122186321</v>
      </c>
      <c r="L217" s="302">
        <f t="shared" si="69"/>
        <v>0.22857692386655495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0.10410824864909204</v>
      </c>
      <c r="C218" s="302">
        <v>5.7816548205755137E-2</v>
      </c>
      <c r="D218" s="302">
        <f t="shared" si="67"/>
        <v>0.16192479685484717</v>
      </c>
      <c r="E218" s="303"/>
      <c r="F218" s="302">
        <v>9.2243068910486017E-2</v>
      </c>
      <c r="G218" s="302">
        <v>5.1017783693618646E-2</v>
      </c>
      <c r="H218" s="302">
        <f t="shared" si="68"/>
        <v>0.14326085260410465</v>
      </c>
      <c r="I218" s="303"/>
      <c r="J218" s="302">
        <v>7.4034984499350545E-2</v>
      </c>
      <c r="K218" s="302">
        <v>5.272711662709139E-2</v>
      </c>
      <c r="L218" s="302">
        <f t="shared" si="69"/>
        <v>0.12676210112644193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0.15586622914416071</v>
      </c>
      <c r="C219" s="302">
        <v>9.8894654911589164E-2</v>
      </c>
      <c r="D219" s="302">
        <f t="shared" si="67"/>
        <v>0.25476088405574987</v>
      </c>
      <c r="E219" s="303"/>
      <c r="F219" s="302">
        <v>0.12056514144711847</v>
      </c>
      <c r="G219" s="302">
        <v>6.4897257526119898E-2</v>
      </c>
      <c r="H219" s="302">
        <f t="shared" si="68"/>
        <v>0.18546239897323835</v>
      </c>
      <c r="I219" s="303"/>
      <c r="J219" s="302">
        <v>0.11338278715609873</v>
      </c>
      <c r="K219" s="302">
        <v>6.8437378783580693E-2</v>
      </c>
      <c r="L219" s="302">
        <f t="shared" si="69"/>
        <v>0.18182016593967942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2.1355148330684633E-2</v>
      </c>
      <c r="C220" s="302">
        <v>8.1084682545829068E-2</v>
      </c>
      <c r="D220" s="302">
        <f t="shared" si="67"/>
        <v>0.1024398308765137</v>
      </c>
      <c r="E220" s="303"/>
      <c r="F220" s="302">
        <v>1.5728232463423253E-2</v>
      </c>
      <c r="G220" s="302">
        <v>4.8851242637623117E-2</v>
      </c>
      <c r="H220" s="302">
        <f t="shared" si="68"/>
        <v>6.4579475101046363E-2</v>
      </c>
      <c r="I220" s="303"/>
      <c r="J220" s="302">
        <v>8.4508119254448483E-3</v>
      </c>
      <c r="K220" s="302">
        <v>4.4642603493904712E-2</v>
      </c>
      <c r="L220" s="302">
        <f t="shared" si="69"/>
        <v>5.309341541934956E-2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0.14722714719132265</v>
      </c>
      <c r="C221" s="302">
        <v>0.23986292937506534</v>
      </c>
      <c r="D221" s="302">
        <f t="shared" si="67"/>
        <v>0.387090076566388</v>
      </c>
      <c r="E221" s="303"/>
      <c r="F221" s="302">
        <v>0.12934269223602274</v>
      </c>
      <c r="G221" s="302">
        <v>0.1608967508646085</v>
      </c>
      <c r="H221" s="302">
        <f t="shared" si="68"/>
        <v>0.29023944310063121</v>
      </c>
      <c r="I221" s="303"/>
      <c r="J221" s="302">
        <v>9.9629391139789122E-2</v>
      </c>
      <c r="K221" s="302">
        <v>0.14033821259531148</v>
      </c>
      <c r="L221" s="302">
        <f t="shared" si="69"/>
        <v>0.23996760373510062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2.2673604212261975</v>
      </c>
      <c r="C223" s="311">
        <f t="shared" ref="C223:D223" si="70">SUM(C213:C221)</f>
        <v>3.0406395787738001</v>
      </c>
      <c r="D223" s="311">
        <f t="shared" si="70"/>
        <v>5.3079999999999972</v>
      </c>
      <c r="E223" s="311"/>
      <c r="F223" s="311">
        <f t="shared" ref="F223:H223" si="71">SUM(F213:F221)</f>
        <v>2.2582460321124422</v>
      </c>
      <c r="G223" s="311">
        <f t="shared" si="71"/>
        <v>2.0667539678875584</v>
      </c>
      <c r="H223" s="311">
        <f t="shared" si="71"/>
        <v>4.3250000000000011</v>
      </c>
      <c r="I223" s="311"/>
      <c r="J223" s="311">
        <f t="shared" ref="J223:L223" si="72">SUM(J213:J221)</f>
        <v>2.0779041709432828</v>
      </c>
      <c r="K223" s="311">
        <f t="shared" si="72"/>
        <v>1.9530958290567182</v>
      </c>
      <c r="L223" s="311">
        <f t="shared" si="72"/>
        <v>4.0310000000000024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0.51568516502823702</v>
      </c>
      <c r="C230" s="302">
        <v>1.7147107642687816</v>
      </c>
      <c r="D230" s="302">
        <f>SUM(B230:C230)</f>
        <v>2.2303959292970186</v>
      </c>
      <c r="E230" s="303"/>
      <c r="F230" s="302">
        <v>0.60883322643274995</v>
      </c>
      <c r="G230" s="302">
        <v>1.6456710365741771</v>
      </c>
      <c r="H230" s="302">
        <f>SUM(F230:G230)</f>
        <v>2.2545042630069272</v>
      </c>
      <c r="I230" s="303"/>
      <c r="J230" s="302">
        <v>0.66268565011899638</v>
      </c>
      <c r="K230" s="302">
        <v>1.5153914017494878</v>
      </c>
      <c r="L230" s="302">
        <f>SUM(J230:K230)</f>
        <v>2.1780770518684842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1.013331121715068</v>
      </c>
      <c r="C231" s="302">
        <v>4.5483023766680324</v>
      </c>
      <c r="D231" s="302">
        <f t="shared" ref="D231:D238" si="73">SUM(B231:C231)</f>
        <v>5.5616334983831006</v>
      </c>
      <c r="E231" s="303"/>
      <c r="F231" s="302">
        <v>1.316108038992361</v>
      </c>
      <c r="G231" s="302">
        <v>4.6444325583376109</v>
      </c>
      <c r="H231" s="302">
        <f t="shared" ref="H231:H238" si="74">SUM(F231:G231)</f>
        <v>5.9605405973299721</v>
      </c>
      <c r="I231" s="303"/>
      <c r="J231" s="302">
        <v>1.7532872750294055</v>
      </c>
      <c r="K231" s="302">
        <v>5.6972761576308146</v>
      </c>
      <c r="L231" s="302">
        <f t="shared" ref="L231:L238" si="75">SUM(J231:K231)</f>
        <v>7.4505634326602204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0.66961223286692495</v>
      </c>
      <c r="C232" s="302">
        <v>1.4929821358292688</v>
      </c>
      <c r="D232" s="302">
        <f t="shared" si="73"/>
        <v>2.1625943686961939</v>
      </c>
      <c r="E232" s="303"/>
      <c r="F232" s="302">
        <v>0.7743280580593469</v>
      </c>
      <c r="G232" s="302">
        <v>1.4503470628109973</v>
      </c>
      <c r="H232" s="302">
        <f t="shared" si="74"/>
        <v>2.2246751208703444</v>
      </c>
      <c r="I232" s="303"/>
      <c r="J232" s="302">
        <v>0.85703377741084019</v>
      </c>
      <c r="K232" s="302">
        <v>1.3244084789006343</v>
      </c>
      <c r="L232" s="302">
        <f t="shared" si="75"/>
        <v>2.1814422563114744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0.5640141338408029</v>
      </c>
      <c r="C233" s="302">
        <v>0.25648100067509516</v>
      </c>
      <c r="D233" s="302">
        <f t="shared" si="73"/>
        <v>0.82049513451589806</v>
      </c>
      <c r="E233" s="303"/>
      <c r="F233" s="302">
        <v>0.50984761902977316</v>
      </c>
      <c r="G233" s="302">
        <v>0.23761012640181312</v>
      </c>
      <c r="H233" s="302">
        <f t="shared" si="74"/>
        <v>0.74745774543158627</v>
      </c>
      <c r="I233" s="303"/>
      <c r="J233" s="302">
        <v>0.41734003271039932</v>
      </c>
      <c r="K233" s="302">
        <v>0.24824736665847885</v>
      </c>
      <c r="L233" s="302">
        <f t="shared" si="75"/>
        <v>0.66558739936887812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5.1203342343615781E-2</v>
      </c>
      <c r="C234" s="302">
        <v>0.86877349812472437</v>
      </c>
      <c r="D234" s="302">
        <f t="shared" si="73"/>
        <v>0.91997684046834016</v>
      </c>
      <c r="E234" s="303"/>
      <c r="F234" s="302">
        <v>5.6369309046630837E-2</v>
      </c>
      <c r="G234" s="302">
        <v>0.57567442499373878</v>
      </c>
      <c r="H234" s="302">
        <f t="shared" si="74"/>
        <v>0.63204373404036962</v>
      </c>
      <c r="I234" s="303"/>
      <c r="J234" s="302">
        <v>7.0806663956440224E-2</v>
      </c>
      <c r="K234" s="302">
        <v>0.5236004665909747</v>
      </c>
      <c r="L234" s="302">
        <f t="shared" si="75"/>
        <v>0.5944071305474149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0.11998614130129316</v>
      </c>
      <c r="C235" s="302">
        <v>0.14037569722691587</v>
      </c>
      <c r="D235" s="302">
        <f t="shared" si="73"/>
        <v>0.26036183852820904</v>
      </c>
      <c r="E235" s="303"/>
      <c r="F235" s="302">
        <v>0.10894996603658956</v>
      </c>
      <c r="G235" s="302">
        <v>0.11805754095802147</v>
      </c>
      <c r="H235" s="302">
        <f t="shared" si="74"/>
        <v>0.22700750699461103</v>
      </c>
      <c r="I235" s="303"/>
      <c r="J235" s="302">
        <v>0.12136404521035316</v>
      </c>
      <c r="K235" s="302">
        <v>0.15184406352303984</v>
      </c>
      <c r="L235" s="302">
        <f t="shared" si="75"/>
        <v>0.27320810873339296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0.27756525157587686</v>
      </c>
      <c r="C236" s="302">
        <v>0.25066816490146104</v>
      </c>
      <c r="D236" s="302">
        <f t="shared" si="73"/>
        <v>0.5282334164773379</v>
      </c>
      <c r="E236" s="303"/>
      <c r="F236" s="302">
        <v>0.21301744780585466</v>
      </c>
      <c r="G236" s="302">
        <v>0.18273068490025859</v>
      </c>
      <c r="H236" s="302">
        <f t="shared" si="74"/>
        <v>0.39574813270611325</v>
      </c>
      <c r="I236" s="303"/>
      <c r="J236" s="302">
        <v>0.22256078275679875</v>
      </c>
      <c r="K236" s="302">
        <v>0.21744501234945643</v>
      </c>
      <c r="L236" s="302">
        <f t="shared" si="75"/>
        <v>0.44000579510625515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2.9508578461728482E-2</v>
      </c>
      <c r="C237" s="302">
        <v>0.10134536200477402</v>
      </c>
      <c r="D237" s="302">
        <f t="shared" si="73"/>
        <v>0.13085394046650251</v>
      </c>
      <c r="E237" s="303"/>
      <c r="F237" s="302">
        <v>2.2894722314668405E-2</v>
      </c>
      <c r="G237" s="302">
        <v>8.8858754994722913E-2</v>
      </c>
      <c r="H237" s="302">
        <f t="shared" si="74"/>
        <v>0.11175347730939132</v>
      </c>
      <c r="I237" s="303"/>
      <c r="J237" s="302">
        <v>2.7366125044683495E-2</v>
      </c>
      <c r="K237" s="302">
        <v>0.10221523098950021</v>
      </c>
      <c r="L237" s="302">
        <f t="shared" si="75"/>
        <v>0.12958135603418369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6.283740126057405E-2</v>
      </c>
      <c r="C238" s="302">
        <v>0.11961763190682237</v>
      </c>
      <c r="D238" s="302">
        <f t="shared" si="73"/>
        <v>0.18245503316739642</v>
      </c>
      <c r="E238" s="303"/>
      <c r="F238" s="302">
        <v>4.3746131495018527E-2</v>
      </c>
      <c r="G238" s="302">
        <v>7.2523290815682304E-2</v>
      </c>
      <c r="H238" s="302">
        <f t="shared" si="74"/>
        <v>0.11626942231070084</v>
      </c>
      <c r="I238" s="303"/>
      <c r="J238" s="302">
        <v>5.9396337951191563E-2</v>
      </c>
      <c r="K238" s="302">
        <v>6.7731131418499138E-2</v>
      </c>
      <c r="L238" s="302">
        <f t="shared" si="75"/>
        <v>0.12712746936969072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3.3037433683941209</v>
      </c>
      <c r="C240" s="311">
        <f t="shared" ref="C240:D240" si="76">SUM(C230:C238)</f>
        <v>9.493256631605874</v>
      </c>
      <c r="D240" s="311">
        <f t="shared" si="76"/>
        <v>12.796999999999999</v>
      </c>
      <c r="E240" s="311"/>
      <c r="F240" s="311">
        <f t="shared" ref="F240:H240" si="77">SUM(F230:F238)</f>
        <v>3.6540945192129928</v>
      </c>
      <c r="G240" s="311">
        <f t="shared" si="77"/>
        <v>9.0159054807870227</v>
      </c>
      <c r="H240" s="311">
        <f t="shared" si="77"/>
        <v>12.670000000000014</v>
      </c>
      <c r="I240" s="311"/>
      <c r="J240" s="311">
        <f t="shared" ref="J240:L240" si="78">SUM(J230:J238)</f>
        <v>4.1918406901891094</v>
      </c>
      <c r="K240" s="311">
        <f t="shared" si="78"/>
        <v>9.8481593098108853</v>
      </c>
      <c r="L240" s="311">
        <f t="shared" si="78"/>
        <v>14.039999999999994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0.27981423698877383</v>
      </c>
      <c r="C247" s="302">
        <v>0.62963549618272396</v>
      </c>
      <c r="D247" s="302">
        <f>SUM(B247:C247)</f>
        <v>0.9094497331714978</v>
      </c>
      <c r="E247" s="303"/>
      <c r="F247" s="302">
        <v>0.33703931341752402</v>
      </c>
      <c r="G247" s="302">
        <v>0.7015389521449189</v>
      </c>
      <c r="H247" s="302">
        <f>SUM(F247:G247)</f>
        <v>1.0385782655624429</v>
      </c>
      <c r="I247" s="303"/>
      <c r="J247" s="302">
        <v>0.29861015948094771</v>
      </c>
      <c r="K247" s="302">
        <v>0.54001881219090131</v>
      </c>
      <c r="L247" s="302">
        <f>SUM(J247:K247)</f>
        <v>0.83862897167184902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0.37481408596086829</v>
      </c>
      <c r="C248" s="302">
        <v>0.67752864770976506</v>
      </c>
      <c r="D248" s="302">
        <f t="shared" ref="D248:D255" si="79">SUM(B248:C248)</f>
        <v>1.0523427336706335</v>
      </c>
      <c r="E248" s="303"/>
      <c r="F248" s="302">
        <v>0.50155244037955959</v>
      </c>
      <c r="G248" s="302">
        <v>0.82103284556040879</v>
      </c>
      <c r="H248" s="302">
        <f t="shared" ref="H248:H255" si="80">SUM(F248:G248)</f>
        <v>1.3225852859399683</v>
      </c>
      <c r="I248" s="303"/>
      <c r="J248" s="302">
        <v>0.52457437454079314</v>
      </c>
      <c r="K248" s="302">
        <v>0.84803976316556506</v>
      </c>
      <c r="L248" s="302">
        <f t="shared" ref="L248:L255" si="81">SUM(J248:K248)</f>
        <v>1.3726141377063583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0.517349837270355</v>
      </c>
      <c r="C249" s="302">
        <v>0.71659348765847941</v>
      </c>
      <c r="D249" s="302">
        <f t="shared" si="79"/>
        <v>1.2339433249288345</v>
      </c>
      <c r="E249" s="303"/>
      <c r="F249" s="302">
        <v>0.56305098581708934</v>
      </c>
      <c r="G249" s="302">
        <v>0.79262879892051863</v>
      </c>
      <c r="H249" s="302">
        <f t="shared" si="80"/>
        <v>1.3556797847376081</v>
      </c>
      <c r="I249" s="303"/>
      <c r="J249" s="302">
        <v>0.51819663003560423</v>
      </c>
      <c r="K249" s="302">
        <v>0.6493457400573065</v>
      </c>
      <c r="L249" s="302">
        <f t="shared" si="81"/>
        <v>1.1675423700929106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0.98073027513729572</v>
      </c>
      <c r="C250" s="302">
        <v>0.3609772088936905</v>
      </c>
      <c r="D250" s="302">
        <f t="shared" si="79"/>
        <v>1.3417074840309862</v>
      </c>
      <c r="E250" s="303"/>
      <c r="F250" s="302">
        <v>0.85351116695995999</v>
      </c>
      <c r="G250" s="302">
        <v>0.34992388025793131</v>
      </c>
      <c r="H250" s="302">
        <f t="shared" si="80"/>
        <v>1.2034350472178912</v>
      </c>
      <c r="I250" s="303"/>
      <c r="J250" s="302">
        <v>0.58404677484748824</v>
      </c>
      <c r="K250" s="302">
        <v>0.29378680928369005</v>
      </c>
      <c r="L250" s="302">
        <f t="shared" si="81"/>
        <v>0.87783358413117829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1.6364142708693186E-2</v>
      </c>
      <c r="C251" s="302">
        <v>9.0401114803174851E-2</v>
      </c>
      <c r="D251" s="302">
        <f t="shared" si="79"/>
        <v>0.10676525751186804</v>
      </c>
      <c r="E251" s="303"/>
      <c r="F251" s="302">
        <v>1.4303243035045604E-2</v>
      </c>
      <c r="G251" s="302">
        <v>7.0551076829484902E-2</v>
      </c>
      <c r="H251" s="302">
        <f t="shared" si="80"/>
        <v>8.48543198645305E-2</v>
      </c>
      <c r="I251" s="303"/>
      <c r="J251" s="302">
        <v>1.6432632587067449E-2</v>
      </c>
      <c r="K251" s="302">
        <v>5.6068375850032132E-2</v>
      </c>
      <c r="L251" s="302">
        <f t="shared" si="81"/>
        <v>7.2501008437099584E-2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3.8720100998155697E-2</v>
      </c>
      <c r="C252" s="302">
        <v>2.4520243533588528E-2</v>
      </c>
      <c r="D252" s="302">
        <f t="shared" si="79"/>
        <v>6.3240344531744222E-2</v>
      </c>
      <c r="E252" s="303"/>
      <c r="F252" s="302">
        <v>2.9878782845006103E-2</v>
      </c>
      <c r="G252" s="302">
        <v>2.1629783575238416E-2</v>
      </c>
      <c r="H252" s="302">
        <f t="shared" si="80"/>
        <v>5.1508566420244518E-2</v>
      </c>
      <c r="I252" s="303"/>
      <c r="J252" s="302">
        <v>2.8292269182431211E-2</v>
      </c>
      <c r="K252" s="302">
        <v>2.2355805998846952E-2</v>
      </c>
      <c r="L252" s="302">
        <f t="shared" si="81"/>
        <v>5.064807518127816E-2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0.28164027228786315</v>
      </c>
      <c r="C253" s="302">
        <v>0.1262498536554536</v>
      </c>
      <c r="D253" s="302">
        <f t="shared" si="79"/>
        <v>0.40789012594331675</v>
      </c>
      <c r="E253" s="303"/>
      <c r="F253" s="302">
        <v>0.22585445588318084</v>
      </c>
      <c r="G253" s="302">
        <v>0.10901328658455722</v>
      </c>
      <c r="H253" s="302">
        <f t="shared" si="80"/>
        <v>0.33486774246773809</v>
      </c>
      <c r="I253" s="303"/>
      <c r="J253" s="302">
        <v>0.17559670471522193</v>
      </c>
      <c r="K253" s="302">
        <v>0.10008845087068824</v>
      </c>
      <c r="L253" s="302">
        <f t="shared" si="81"/>
        <v>0.27568515558591017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1.1178197747813066E-2</v>
      </c>
      <c r="C254" s="302">
        <v>2.4991286194397094E-2</v>
      </c>
      <c r="D254" s="302">
        <f t="shared" si="79"/>
        <v>3.6169483942210159E-2</v>
      </c>
      <c r="E254" s="303"/>
      <c r="F254" s="302">
        <v>8.0790682649228718E-3</v>
      </c>
      <c r="G254" s="302">
        <v>3.2638109167716256E-2</v>
      </c>
      <c r="H254" s="302">
        <f t="shared" si="80"/>
        <v>4.0717177432639126E-2</v>
      </c>
      <c r="I254" s="303"/>
      <c r="J254" s="302">
        <v>9.6013343414294936E-3</v>
      </c>
      <c r="K254" s="302">
        <v>3.280243015997579E-2</v>
      </c>
      <c r="L254" s="302">
        <f t="shared" si="81"/>
        <v>4.2403764501405282E-2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3.7132112638443536E-2</v>
      </c>
      <c r="C255" s="302">
        <v>3.8359399630469769E-2</v>
      </c>
      <c r="D255" s="302">
        <f t="shared" si="79"/>
        <v>7.5491512268913305E-2</v>
      </c>
      <c r="E255" s="303"/>
      <c r="F255" s="302">
        <v>2.4678310845305248E-2</v>
      </c>
      <c r="G255" s="302">
        <v>3.2095499511626727E-2</v>
      </c>
      <c r="H255" s="302">
        <f t="shared" si="80"/>
        <v>5.6773810356931978E-2</v>
      </c>
      <c r="I255" s="303"/>
      <c r="J255" s="302">
        <v>2.3823510141452387E-2</v>
      </c>
      <c r="K255" s="302">
        <v>2.731942255055636E-2</v>
      </c>
      <c r="L255" s="302">
        <f t="shared" si="81"/>
        <v>5.1142932692008744E-2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2.5377432617382616</v>
      </c>
      <c r="C257" s="311">
        <f t="shared" ref="C257:D257" si="82">SUM(C247:C255)</f>
        <v>2.6892567382617432</v>
      </c>
      <c r="D257" s="311">
        <f t="shared" si="82"/>
        <v>5.2270000000000039</v>
      </c>
      <c r="E257" s="311"/>
      <c r="F257" s="311">
        <f t="shared" ref="F257:H257" si="83">SUM(F247:F255)</f>
        <v>2.5579477674475943</v>
      </c>
      <c r="G257" s="311">
        <f t="shared" si="83"/>
        <v>2.9310522325524015</v>
      </c>
      <c r="H257" s="311">
        <f t="shared" si="83"/>
        <v>5.4889999999999946</v>
      </c>
      <c r="I257" s="311"/>
      <c r="J257" s="311">
        <f t="shared" ref="J257:L257" si="84">SUM(J247:J255)</f>
        <v>2.1791743898724358</v>
      </c>
      <c r="K257" s="311">
        <f t="shared" si="84"/>
        <v>2.5698256101275625</v>
      </c>
      <c r="L257" s="311">
        <f t="shared" si="84"/>
        <v>4.7489999999999988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0.43461270710743771</v>
      </c>
      <c r="C264" s="302">
        <v>0.80919235327756678</v>
      </c>
      <c r="D264" s="302">
        <f>SUM(B264:C264)</f>
        <v>1.2438050603850046</v>
      </c>
      <c r="E264" s="303"/>
      <c r="F264" s="302">
        <v>0.5452787702166445</v>
      </c>
      <c r="G264" s="302">
        <v>0.74045482563723686</v>
      </c>
      <c r="H264" s="302">
        <f>SUM(F264:G264)</f>
        <v>1.2857335958538814</v>
      </c>
      <c r="I264" s="303"/>
      <c r="J264" s="302">
        <v>0.58831144368399491</v>
      </c>
      <c r="K264" s="302">
        <v>0.80117636782610269</v>
      </c>
      <c r="L264" s="302">
        <f>SUM(J264:K264)</f>
        <v>1.3894878115100977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0.37514471241112662</v>
      </c>
      <c r="C265" s="302">
        <v>0.52516342943813177</v>
      </c>
      <c r="D265" s="302">
        <f t="shared" ref="D265:D272" si="85">SUM(B265:C265)</f>
        <v>0.90030814184925845</v>
      </c>
      <c r="E265" s="303"/>
      <c r="F265" s="302">
        <v>0.48391703962528071</v>
      </c>
      <c r="G265" s="302">
        <v>0.56382128190451775</v>
      </c>
      <c r="H265" s="302">
        <f t="shared" ref="H265:H272" si="86">SUM(F265:G265)</f>
        <v>1.0477383215297984</v>
      </c>
      <c r="I265" s="303"/>
      <c r="J265" s="302">
        <v>0.57872365382110025</v>
      </c>
      <c r="K265" s="302">
        <v>0.69693706931619892</v>
      </c>
      <c r="L265" s="302">
        <f t="shared" ref="L265:L272" si="87">SUM(J265:K265)</f>
        <v>1.2756607231372992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0.419852016608454</v>
      </c>
      <c r="C266" s="302">
        <v>0.46073744865727845</v>
      </c>
      <c r="D266" s="302">
        <f t="shared" si="85"/>
        <v>0.88058946526573245</v>
      </c>
      <c r="E266" s="303"/>
      <c r="F266" s="302">
        <v>0.49724435860693572</v>
      </c>
      <c r="G266" s="302">
        <v>0.44140530320961557</v>
      </c>
      <c r="H266" s="302">
        <f t="shared" si="86"/>
        <v>0.9386496618165513</v>
      </c>
      <c r="I266" s="303"/>
      <c r="J266" s="302">
        <v>0.69566714897062254</v>
      </c>
      <c r="K266" s="302">
        <v>0.47149052953708792</v>
      </c>
      <c r="L266" s="302">
        <f t="shared" si="87"/>
        <v>1.1671576785077105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0.89697747272186745</v>
      </c>
      <c r="C267" s="302">
        <v>0.13952832087382785</v>
      </c>
      <c r="D267" s="302">
        <f t="shared" si="85"/>
        <v>1.0365057935956954</v>
      </c>
      <c r="E267" s="303"/>
      <c r="F267" s="302">
        <v>0.96243305317857852</v>
      </c>
      <c r="G267" s="302">
        <v>0.12407892492315122</v>
      </c>
      <c r="H267" s="302">
        <f t="shared" si="86"/>
        <v>1.0865119781017298</v>
      </c>
      <c r="I267" s="303"/>
      <c r="J267" s="302">
        <v>0.89200999780800394</v>
      </c>
      <c r="K267" s="302">
        <v>0.16257090316816686</v>
      </c>
      <c r="L267" s="302">
        <f t="shared" si="87"/>
        <v>1.0545809009761709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6.9024559528176307E-2</v>
      </c>
      <c r="C268" s="302">
        <v>0.35085638055708535</v>
      </c>
      <c r="D268" s="302">
        <f t="shared" si="85"/>
        <v>0.41988094008526167</v>
      </c>
      <c r="E268" s="303"/>
      <c r="F268" s="302">
        <v>9.0713341277834009E-2</v>
      </c>
      <c r="G268" s="302">
        <v>0.19967935805011047</v>
      </c>
      <c r="H268" s="302">
        <f t="shared" si="86"/>
        <v>0.29039269932794448</v>
      </c>
      <c r="I268" s="303"/>
      <c r="J268" s="302">
        <v>0.16258459176543755</v>
      </c>
      <c r="K268" s="302">
        <v>0.21756947550383199</v>
      </c>
      <c r="L268" s="302">
        <f t="shared" si="87"/>
        <v>0.38015406726926954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0.1136596743888874</v>
      </c>
      <c r="C269" s="302">
        <v>7.0124237598142306E-2</v>
      </c>
      <c r="D269" s="302">
        <f t="shared" si="85"/>
        <v>0.1837839119870297</v>
      </c>
      <c r="E269" s="303"/>
      <c r="F269" s="302">
        <v>0.11299935832116174</v>
      </c>
      <c r="G269" s="302">
        <v>5.4923352469599798E-2</v>
      </c>
      <c r="H269" s="302">
        <f t="shared" si="86"/>
        <v>0.16792271079076154</v>
      </c>
      <c r="I269" s="303"/>
      <c r="J269" s="302">
        <v>0.14278129267894266</v>
      </c>
      <c r="K269" s="302">
        <v>6.0272485687517433E-2</v>
      </c>
      <c r="L269" s="302">
        <f t="shared" si="87"/>
        <v>0.2030537783664601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0.40878518180620094</v>
      </c>
      <c r="C270" s="302">
        <v>0.19041170240397245</v>
      </c>
      <c r="D270" s="302">
        <f t="shared" si="85"/>
        <v>0.59919688421017336</v>
      </c>
      <c r="E270" s="303"/>
      <c r="F270" s="302">
        <v>0.38271501879013353</v>
      </c>
      <c r="G270" s="302">
        <v>0.13990941902669429</v>
      </c>
      <c r="H270" s="302">
        <f t="shared" si="86"/>
        <v>0.52262443781682788</v>
      </c>
      <c r="I270" s="303"/>
      <c r="J270" s="302">
        <v>0.42648255543829672</v>
      </c>
      <c r="K270" s="302">
        <v>0.16343557245591764</v>
      </c>
      <c r="L270" s="302">
        <f t="shared" si="87"/>
        <v>0.58991812789421438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1.5309288925987269E-2</v>
      </c>
      <c r="C271" s="302">
        <v>4.9357321373104557E-2</v>
      </c>
      <c r="D271" s="302">
        <f t="shared" si="85"/>
        <v>6.466661029909182E-2</v>
      </c>
      <c r="E271" s="303"/>
      <c r="F271" s="302">
        <v>1.2727158772906279E-2</v>
      </c>
      <c r="G271" s="302">
        <v>3.5135970280917944E-2</v>
      </c>
      <c r="H271" s="302">
        <f t="shared" si="86"/>
        <v>4.7863129053824227E-2</v>
      </c>
      <c r="I271" s="303"/>
      <c r="J271" s="302">
        <v>2.4316092959048914E-2</v>
      </c>
      <c r="K271" s="302">
        <v>2.7031506229084835E-2</v>
      </c>
      <c r="L271" s="302">
        <f t="shared" si="87"/>
        <v>5.1347599188133752E-2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0.14535974953314879</v>
      </c>
      <c r="C272" s="302">
        <v>8.7903442789607739E-2</v>
      </c>
      <c r="D272" s="302">
        <f t="shared" si="85"/>
        <v>0.23326319232275652</v>
      </c>
      <c r="E272" s="303"/>
      <c r="F272" s="302">
        <v>0.14040830993709774</v>
      </c>
      <c r="G272" s="302">
        <v>5.415515577156757E-2</v>
      </c>
      <c r="H272" s="302">
        <f t="shared" si="86"/>
        <v>0.19456346570866531</v>
      </c>
      <c r="I272" s="303"/>
      <c r="J272" s="302">
        <v>0.10271302593238781</v>
      </c>
      <c r="K272" s="302">
        <v>5.7926287218249578E-2</v>
      </c>
      <c r="L272" s="302">
        <f t="shared" si="87"/>
        <v>0.1606393131506374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2.8787253630312875</v>
      </c>
      <c r="C274" s="311">
        <f t="shared" ref="C274:D274" si="88">SUM(C264:C272)</f>
        <v>2.6832746369687173</v>
      </c>
      <c r="D274" s="311">
        <f t="shared" si="88"/>
        <v>5.5620000000000047</v>
      </c>
      <c r="E274" s="311"/>
      <c r="F274" s="311">
        <f t="shared" ref="F274:H274" si="89">SUM(F264:F272)</f>
        <v>3.2284364087265729</v>
      </c>
      <c r="G274" s="311">
        <f t="shared" si="89"/>
        <v>2.353563591273411</v>
      </c>
      <c r="H274" s="311">
        <f t="shared" si="89"/>
        <v>5.581999999999983</v>
      </c>
      <c r="I274" s="311"/>
      <c r="J274" s="311">
        <f t="shared" ref="J274:L274" si="90">SUM(J264:J272)</f>
        <v>3.6135898030578355</v>
      </c>
      <c r="K274" s="311">
        <f t="shared" si="90"/>
        <v>2.6584101969421581</v>
      </c>
      <c r="L274" s="311">
        <f t="shared" si="90"/>
        <v>6.2719999999999931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1.4219780084581459</v>
      </c>
      <c r="C281" s="302">
        <v>2.461904687122932</v>
      </c>
      <c r="D281" s="302">
        <f>SUM(B281:C281)</f>
        <v>3.8838826955810779</v>
      </c>
      <c r="E281" s="303"/>
      <c r="F281" s="302">
        <v>1.4967366975818737</v>
      </c>
      <c r="G281" s="302">
        <v>2.4848172184778874</v>
      </c>
      <c r="H281" s="302">
        <f>SUM(F281:G281)</f>
        <v>3.9815539160597613</v>
      </c>
      <c r="I281" s="303"/>
      <c r="J281" s="302">
        <v>1.7374712806200128</v>
      </c>
      <c r="K281" s="302">
        <v>2.4308756804186995</v>
      </c>
      <c r="L281" s="302">
        <f>SUM(J281:K281)</f>
        <v>4.1683469610387123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3.3198557171669836</v>
      </c>
      <c r="C282" s="302">
        <v>6.7001105601984383</v>
      </c>
      <c r="D282" s="302">
        <f t="shared" ref="D282:D289" si="91">SUM(B282:C282)</f>
        <v>10.019966277365421</v>
      </c>
      <c r="E282" s="303"/>
      <c r="F282" s="302">
        <v>3.9005354775646017</v>
      </c>
      <c r="G282" s="302">
        <v>7.0502527876771515</v>
      </c>
      <c r="H282" s="302">
        <f t="shared" ref="H282:H289" si="92">SUM(F282:G282)</f>
        <v>10.950788265241753</v>
      </c>
      <c r="I282" s="303"/>
      <c r="J282" s="302">
        <v>5.1811215679219513</v>
      </c>
      <c r="K282" s="302">
        <v>8.3695291408763879</v>
      </c>
      <c r="L282" s="302">
        <f t="shared" ref="L282:L289" si="93">SUM(J282:K282)</f>
        <v>13.55065070879834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2.3102595084763298</v>
      </c>
      <c r="C283" s="302">
        <v>2.5836365678597759</v>
      </c>
      <c r="D283" s="302">
        <f t="shared" si="91"/>
        <v>4.8938960763361052</v>
      </c>
      <c r="E283" s="303"/>
      <c r="F283" s="302">
        <v>2.2461504740957672</v>
      </c>
      <c r="G283" s="302">
        <v>2.6824242427274334</v>
      </c>
      <c r="H283" s="302">
        <f t="shared" si="92"/>
        <v>4.928574716823201</v>
      </c>
      <c r="I283" s="303"/>
      <c r="J283" s="302">
        <v>2.8840989768796317</v>
      </c>
      <c r="K283" s="302">
        <v>2.6618894942193618</v>
      </c>
      <c r="L283" s="302">
        <f t="shared" si="93"/>
        <v>5.545988471098994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3.6920164326082259</v>
      </c>
      <c r="C284" s="302">
        <v>0.74480354256900594</v>
      </c>
      <c r="D284" s="302">
        <f t="shared" si="91"/>
        <v>4.4368199751772321</v>
      </c>
      <c r="E284" s="303"/>
      <c r="F284" s="302">
        <v>2.7171993483626937</v>
      </c>
      <c r="G284" s="302">
        <v>0.74713845316031047</v>
      </c>
      <c r="H284" s="302">
        <f t="shared" si="92"/>
        <v>3.464337801523004</v>
      </c>
      <c r="I284" s="303"/>
      <c r="J284" s="302">
        <v>2.2293435061664573</v>
      </c>
      <c r="K284" s="302">
        <v>0.70677344654170382</v>
      </c>
      <c r="L284" s="302">
        <f t="shared" si="93"/>
        <v>2.936116952708161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0.10591266930124076</v>
      </c>
      <c r="C285" s="302">
        <v>0.67117531171724165</v>
      </c>
      <c r="D285" s="302">
        <f t="shared" si="91"/>
        <v>0.77708798101848242</v>
      </c>
      <c r="E285" s="303"/>
      <c r="F285" s="302">
        <v>9.6051850590010868E-2</v>
      </c>
      <c r="G285" s="302">
        <v>0.45186430320742788</v>
      </c>
      <c r="H285" s="302">
        <f t="shared" si="92"/>
        <v>0.54791615379743874</v>
      </c>
      <c r="I285" s="303"/>
      <c r="J285" s="302">
        <v>0.1868492245508899</v>
      </c>
      <c r="K285" s="302">
        <v>0.41351183023567073</v>
      </c>
      <c r="L285" s="302">
        <f t="shared" si="93"/>
        <v>0.60036105478656066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0.33887115179913241</v>
      </c>
      <c r="C286" s="302">
        <v>0.1610641840575644</v>
      </c>
      <c r="D286" s="302">
        <f t="shared" si="91"/>
        <v>0.49993533585669681</v>
      </c>
      <c r="E286" s="303"/>
      <c r="F286" s="302">
        <v>0.55623215518734925</v>
      </c>
      <c r="G286" s="302">
        <v>0.25618476183099514</v>
      </c>
      <c r="H286" s="302">
        <f t="shared" si="92"/>
        <v>0.8124169170183444</v>
      </c>
      <c r="I286" s="303"/>
      <c r="J286" s="302">
        <v>0.70191530820800074</v>
      </c>
      <c r="K286" s="302">
        <v>0.40666797231314877</v>
      </c>
      <c r="L286" s="302">
        <f t="shared" si="93"/>
        <v>1.1085832805211495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0.62315699440584649</v>
      </c>
      <c r="C287" s="302">
        <v>0.2771287634654232</v>
      </c>
      <c r="D287" s="302">
        <f t="shared" si="91"/>
        <v>0.90028575787126974</v>
      </c>
      <c r="E287" s="303"/>
      <c r="F287" s="302">
        <v>0.45404408701637811</v>
      </c>
      <c r="G287" s="302">
        <v>0.24234573071105089</v>
      </c>
      <c r="H287" s="302">
        <f t="shared" si="92"/>
        <v>0.69638981772742903</v>
      </c>
      <c r="I287" s="303"/>
      <c r="J287" s="302">
        <v>0.43480270053542142</v>
      </c>
      <c r="K287" s="302">
        <v>0.2889360567825604</v>
      </c>
      <c r="L287" s="302">
        <f t="shared" si="93"/>
        <v>0.72373875731798187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8.3366566858996863E-2</v>
      </c>
      <c r="C288" s="302">
        <v>0.20345583767173889</v>
      </c>
      <c r="D288" s="302">
        <f t="shared" si="91"/>
        <v>0.28682240453073576</v>
      </c>
      <c r="E288" s="303"/>
      <c r="F288" s="302">
        <v>5.0615367586113402E-2</v>
      </c>
      <c r="G288" s="302">
        <v>0.16243864124090035</v>
      </c>
      <c r="H288" s="302">
        <f t="shared" si="92"/>
        <v>0.21305400882701375</v>
      </c>
      <c r="I288" s="303"/>
      <c r="J288" s="302">
        <v>7.4454091130048597E-2</v>
      </c>
      <c r="K288" s="302">
        <v>0.16181697024061531</v>
      </c>
      <c r="L288" s="302">
        <f t="shared" si="93"/>
        <v>0.23627106137066389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0.35635885575363585</v>
      </c>
      <c r="C289" s="302">
        <v>0.29694464050934527</v>
      </c>
      <c r="D289" s="302">
        <f t="shared" si="91"/>
        <v>0.65330349626298112</v>
      </c>
      <c r="E289" s="303"/>
      <c r="F289" s="302">
        <v>0.24711515867775957</v>
      </c>
      <c r="G289" s="302">
        <v>0.24185324430429453</v>
      </c>
      <c r="H289" s="302">
        <f t="shared" si="92"/>
        <v>0.48896840298205413</v>
      </c>
      <c r="I289" s="303"/>
      <c r="J289" s="302">
        <v>0.26405588077300796</v>
      </c>
      <c r="K289" s="302">
        <v>0.23788687158640279</v>
      </c>
      <c r="L289" s="302">
        <f t="shared" si="93"/>
        <v>0.50194275235941077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12.251775904828536</v>
      </c>
      <c r="C291" s="311">
        <f t="shared" ref="C291:D291" si="94">SUM(C281:C289)</f>
        <v>14.100224095171464</v>
      </c>
      <c r="D291" s="311">
        <f t="shared" si="94"/>
        <v>26.352000000000004</v>
      </c>
      <c r="E291" s="311"/>
      <c r="F291" s="311">
        <f t="shared" ref="F291:H291" si="95">SUM(F281:F289)</f>
        <v>11.764680616662545</v>
      </c>
      <c r="G291" s="311">
        <f t="shared" si="95"/>
        <v>14.319319383337453</v>
      </c>
      <c r="H291" s="311">
        <f t="shared" si="95"/>
        <v>26.083999999999996</v>
      </c>
      <c r="I291" s="311"/>
      <c r="J291" s="311">
        <f t="shared" ref="J291:L291" si="96">SUM(J281:J289)</f>
        <v>13.69411253678542</v>
      </c>
      <c r="K291" s="311">
        <f t="shared" si="96"/>
        <v>15.677887463214548</v>
      </c>
      <c r="L291" s="311">
        <f t="shared" si="96"/>
        <v>29.371999999999975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0.79869835891055641</v>
      </c>
      <c r="C298" s="302">
        <v>1.724956757092462</v>
      </c>
      <c r="D298" s="302">
        <f>SUM(B298:C298)</f>
        <v>2.5236551160030185</v>
      </c>
      <c r="E298" s="303"/>
      <c r="F298" s="302">
        <v>1.1003410276947214</v>
      </c>
      <c r="G298" s="302">
        <v>2.1342655023166626</v>
      </c>
      <c r="H298" s="302">
        <f>SUM(F298:G298)</f>
        <v>3.234606530011384</v>
      </c>
      <c r="I298" s="303"/>
      <c r="J298" s="302">
        <v>1.2366281741734131</v>
      </c>
      <c r="K298" s="302">
        <v>2.3449522821016724</v>
      </c>
      <c r="L298" s="302">
        <f>SUM(J298:K298)</f>
        <v>3.5815804562750855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0.87272628350068093</v>
      </c>
      <c r="C299" s="302">
        <v>1.5122705199369797</v>
      </c>
      <c r="D299" s="302">
        <f t="shared" ref="D299:D306" si="97">SUM(B299:C299)</f>
        <v>2.3849968034376605</v>
      </c>
      <c r="E299" s="303"/>
      <c r="F299" s="302">
        <v>1.2381653321202961</v>
      </c>
      <c r="G299" s="302">
        <v>2.0637082646052574</v>
      </c>
      <c r="H299" s="302">
        <f t="shared" ref="H299:H306" si="98">SUM(F299:G299)</f>
        <v>3.3018735967255535</v>
      </c>
      <c r="I299" s="303"/>
      <c r="J299" s="302">
        <v>1.5729534880971561</v>
      </c>
      <c r="K299" s="302">
        <v>2.92073145420758</v>
      </c>
      <c r="L299" s="302">
        <f t="shared" ref="L299:L306" si="99">SUM(J299:K299)</f>
        <v>4.4936849423047356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1.3430838459329808</v>
      </c>
      <c r="C300" s="302">
        <v>2.069381151444309</v>
      </c>
      <c r="D300" s="302">
        <f t="shared" si="97"/>
        <v>3.41246499737729</v>
      </c>
      <c r="E300" s="303"/>
      <c r="F300" s="302">
        <v>1.7475651030932726</v>
      </c>
      <c r="G300" s="302">
        <v>2.5085270619545836</v>
      </c>
      <c r="H300" s="302">
        <f t="shared" si="98"/>
        <v>4.256092165047856</v>
      </c>
      <c r="I300" s="303"/>
      <c r="J300" s="302">
        <v>2.1245352871997558</v>
      </c>
      <c r="K300" s="302">
        <v>2.6427857506187729</v>
      </c>
      <c r="L300" s="302">
        <f t="shared" si="99"/>
        <v>4.7673210378185287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1.6765240367917575</v>
      </c>
      <c r="C301" s="302">
        <v>0.71504384916352615</v>
      </c>
      <c r="D301" s="302">
        <f t="shared" si="97"/>
        <v>2.3915678859552836</v>
      </c>
      <c r="E301" s="303"/>
      <c r="F301" s="302">
        <v>1.8698366452004247</v>
      </c>
      <c r="G301" s="302">
        <v>0.87138281571922926</v>
      </c>
      <c r="H301" s="302">
        <f t="shared" si="98"/>
        <v>2.7412194609196541</v>
      </c>
      <c r="I301" s="303"/>
      <c r="J301" s="302">
        <v>1.9789819837904346</v>
      </c>
      <c r="K301" s="302">
        <v>1.2794441250257684</v>
      </c>
      <c r="L301" s="302">
        <f t="shared" si="99"/>
        <v>3.2584261088162032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0.14319743289046671</v>
      </c>
      <c r="C302" s="302">
        <v>0.79794942377491829</v>
      </c>
      <c r="D302" s="302">
        <f t="shared" si="97"/>
        <v>0.941146856665385</v>
      </c>
      <c r="E302" s="303"/>
      <c r="F302" s="302">
        <v>0.19593217153845399</v>
      </c>
      <c r="G302" s="302">
        <v>0.65552103874783907</v>
      </c>
      <c r="H302" s="302">
        <f t="shared" si="98"/>
        <v>0.85145321028629306</v>
      </c>
      <c r="I302" s="303"/>
      <c r="J302" s="302">
        <v>0.37051337346343555</v>
      </c>
      <c r="K302" s="302">
        <v>0.64778493805103254</v>
      </c>
      <c r="L302" s="302">
        <f t="shared" si="99"/>
        <v>1.0182983115144681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1.1524412345032584</v>
      </c>
      <c r="C303" s="302">
        <v>0.42844874171233249</v>
      </c>
      <c r="D303" s="302">
        <f t="shared" si="97"/>
        <v>1.580889976215591</v>
      </c>
      <c r="E303" s="303"/>
      <c r="F303" s="302">
        <v>1.4186445027342247</v>
      </c>
      <c r="G303" s="302">
        <v>0.58921255482538815</v>
      </c>
      <c r="H303" s="302">
        <f t="shared" si="98"/>
        <v>2.0078570575596126</v>
      </c>
      <c r="I303" s="303"/>
      <c r="J303" s="302">
        <v>1.6216293915779272</v>
      </c>
      <c r="K303" s="302">
        <v>0.81129331248397041</v>
      </c>
      <c r="L303" s="302">
        <f t="shared" si="99"/>
        <v>2.4329227040618977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0.6210844152399666</v>
      </c>
      <c r="C304" s="302">
        <v>0.6609342156790976</v>
      </c>
      <c r="D304" s="302">
        <f t="shared" si="97"/>
        <v>1.2820186309190642</v>
      </c>
      <c r="E304" s="303"/>
      <c r="F304" s="302">
        <v>0.71051034743185593</v>
      </c>
      <c r="G304" s="302">
        <v>0.72152793251273373</v>
      </c>
      <c r="H304" s="302">
        <f t="shared" si="98"/>
        <v>1.4320382799445897</v>
      </c>
      <c r="I304" s="303"/>
      <c r="J304" s="302">
        <v>0.92075480982832869</v>
      </c>
      <c r="K304" s="302">
        <v>0.94012411924663286</v>
      </c>
      <c r="L304" s="302">
        <f t="shared" si="99"/>
        <v>1.8608789290749614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0.1420358124494901</v>
      </c>
      <c r="C305" s="302">
        <v>0.73213531803931353</v>
      </c>
      <c r="D305" s="302">
        <f t="shared" si="97"/>
        <v>0.87417113048880357</v>
      </c>
      <c r="E305" s="303"/>
      <c r="F305" s="302">
        <v>0.13056323150764712</v>
      </c>
      <c r="G305" s="302">
        <v>0.8882734219496774</v>
      </c>
      <c r="H305" s="302">
        <f t="shared" si="98"/>
        <v>1.0188366534573245</v>
      </c>
      <c r="I305" s="303"/>
      <c r="J305" s="302">
        <v>0.22302600567515016</v>
      </c>
      <c r="K305" s="302">
        <v>0.87922819122969453</v>
      </c>
      <c r="L305" s="302">
        <f t="shared" si="99"/>
        <v>1.1022541969048447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2.8179645236401485</v>
      </c>
      <c r="C306" s="302">
        <v>3.7331240792977272</v>
      </c>
      <c r="D306" s="302">
        <f t="shared" si="97"/>
        <v>6.5510886029378756</v>
      </c>
      <c r="E306" s="303"/>
      <c r="F306" s="302">
        <v>2.9182562221744406</v>
      </c>
      <c r="G306" s="302">
        <v>3.830766823873295</v>
      </c>
      <c r="H306" s="302">
        <f t="shared" si="98"/>
        <v>6.7490230460477356</v>
      </c>
      <c r="I306" s="303"/>
      <c r="J306" s="302">
        <v>3.0709383464663067</v>
      </c>
      <c r="K306" s="302">
        <v>4.0796949667629683</v>
      </c>
      <c r="L306" s="302">
        <f t="shared" si="99"/>
        <v>7.1506333132292745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9.5677559438593054</v>
      </c>
      <c r="C308" s="311">
        <f t="shared" ref="C308:D308" si="100">SUM(C298:C306)</f>
        <v>12.374244056140668</v>
      </c>
      <c r="D308" s="311">
        <f t="shared" si="100"/>
        <v>21.941999999999972</v>
      </c>
      <c r="E308" s="311"/>
      <c r="F308" s="311">
        <f t="shared" ref="F308:H308" si="101">SUM(F298:F306)</f>
        <v>11.329814583495336</v>
      </c>
      <c r="G308" s="311">
        <f t="shared" si="101"/>
        <v>14.263185416504665</v>
      </c>
      <c r="H308" s="311">
        <f t="shared" si="101"/>
        <v>25.593</v>
      </c>
      <c r="I308" s="311"/>
      <c r="J308" s="311">
        <f t="shared" ref="J308:L308" si="102">SUM(J298:J306)</f>
        <v>13.119960860271908</v>
      </c>
      <c r="K308" s="311">
        <f t="shared" si="102"/>
        <v>16.546039139728094</v>
      </c>
      <c r="L308" s="311">
        <f t="shared" si="102"/>
        <v>29.665999999999997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0.25225903245815295</v>
      </c>
      <c r="C315" s="302">
        <v>0.49403313496045642</v>
      </c>
      <c r="D315" s="302">
        <f>SUM(B315:C315)</f>
        <v>0.74629216741860938</v>
      </c>
      <c r="E315" s="303"/>
      <c r="F315" s="302">
        <v>0.29547942980987713</v>
      </c>
      <c r="G315" s="302">
        <v>0.47256729931316244</v>
      </c>
      <c r="H315" s="302">
        <f>SUM(F315:G315)</f>
        <v>0.76804672912303951</v>
      </c>
      <c r="I315" s="303"/>
      <c r="J315" s="302">
        <v>0.29800252436509395</v>
      </c>
      <c r="K315" s="302">
        <v>0.47536066207259636</v>
      </c>
      <c r="L315" s="302">
        <f>SUM(J315:K315)</f>
        <v>0.77336318643769031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0.86315061367556012</v>
      </c>
      <c r="C316" s="302">
        <v>0.61403651222906763</v>
      </c>
      <c r="D316" s="302">
        <f t="shared" ref="D316:D323" si="103">SUM(B316:C316)</f>
        <v>1.4771871259046279</v>
      </c>
      <c r="E316" s="303"/>
      <c r="F316" s="302">
        <v>1.027925846524556</v>
      </c>
      <c r="G316" s="302">
        <v>0.66356197097138692</v>
      </c>
      <c r="H316" s="302">
        <f t="shared" ref="H316:H323" si="104">SUM(F316:G316)</f>
        <v>1.6914878174959429</v>
      </c>
      <c r="I316" s="303"/>
      <c r="J316" s="302">
        <v>1.1249891361040116</v>
      </c>
      <c r="K316" s="302">
        <v>0.86458626000807037</v>
      </c>
      <c r="L316" s="302">
        <f t="shared" ref="L316:L323" si="105">SUM(J316:K316)</f>
        <v>1.9895753961120821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1.060749794919752</v>
      </c>
      <c r="C317" s="302">
        <v>1.890253485140428</v>
      </c>
      <c r="D317" s="302">
        <f t="shared" si="103"/>
        <v>2.95100328006018</v>
      </c>
      <c r="E317" s="303"/>
      <c r="F317" s="302">
        <v>1.1455186274657776</v>
      </c>
      <c r="G317" s="302">
        <v>1.7501005478316476</v>
      </c>
      <c r="H317" s="302">
        <f t="shared" si="104"/>
        <v>2.8956191752974254</v>
      </c>
      <c r="I317" s="303"/>
      <c r="J317" s="302">
        <v>1.3532170474072718</v>
      </c>
      <c r="K317" s="302">
        <v>1.5387464766995018</v>
      </c>
      <c r="L317" s="302">
        <f t="shared" si="105"/>
        <v>2.8919635241067736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2.0258821522849249</v>
      </c>
      <c r="C318" s="302">
        <v>0.30919885652143486</v>
      </c>
      <c r="D318" s="302">
        <f t="shared" si="103"/>
        <v>2.3350810088063598</v>
      </c>
      <c r="E318" s="303"/>
      <c r="F318" s="302">
        <v>1.7094118439311559</v>
      </c>
      <c r="G318" s="302">
        <v>0.27340555886239809</v>
      </c>
      <c r="H318" s="302">
        <f t="shared" si="104"/>
        <v>1.9828174027935539</v>
      </c>
      <c r="I318" s="303"/>
      <c r="J318" s="302">
        <v>1.4532515177169887</v>
      </c>
      <c r="K318" s="302">
        <v>0.22997717822432989</v>
      </c>
      <c r="L318" s="302">
        <f t="shared" si="105"/>
        <v>1.6832286959413185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1.7750620125961257E-2</v>
      </c>
      <c r="C319" s="302">
        <v>0.14101045714888799</v>
      </c>
      <c r="D319" s="302">
        <f t="shared" si="103"/>
        <v>0.15876107727484925</v>
      </c>
      <c r="E319" s="303"/>
      <c r="F319" s="302">
        <v>1.8174948671533967E-2</v>
      </c>
      <c r="G319" s="302">
        <v>8.4090823549532318E-2</v>
      </c>
      <c r="H319" s="302">
        <f t="shared" si="104"/>
        <v>0.10226577222106628</v>
      </c>
      <c r="I319" s="303"/>
      <c r="J319" s="302">
        <v>4.1090897437261673E-2</v>
      </c>
      <c r="K319" s="302">
        <v>8.2332919904211196E-2</v>
      </c>
      <c r="L319" s="302">
        <f t="shared" si="105"/>
        <v>0.12342381734147287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0.16863328796931798</v>
      </c>
      <c r="C320" s="302">
        <v>0.12144889927724845</v>
      </c>
      <c r="D320" s="302">
        <f t="shared" si="103"/>
        <v>0.29008218724656643</v>
      </c>
      <c r="E320" s="303"/>
      <c r="F320" s="302">
        <v>0.15075559125266386</v>
      </c>
      <c r="G320" s="302">
        <v>0.10504806975335206</v>
      </c>
      <c r="H320" s="302">
        <f t="shared" si="104"/>
        <v>0.25580366100601593</v>
      </c>
      <c r="I320" s="303"/>
      <c r="J320" s="302">
        <v>0.15725737518286276</v>
      </c>
      <c r="K320" s="302">
        <v>0.12420060837176877</v>
      </c>
      <c r="L320" s="302">
        <f t="shared" si="105"/>
        <v>0.28145798355463153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0.17063867916225445</v>
      </c>
      <c r="C321" s="302">
        <v>5.1645737611814665E-2</v>
      </c>
      <c r="D321" s="302">
        <f t="shared" si="103"/>
        <v>0.22228441677406913</v>
      </c>
      <c r="E321" s="303"/>
      <c r="F321" s="302">
        <v>0.15664452333533244</v>
      </c>
      <c r="G321" s="302">
        <v>4.1080389343699626E-2</v>
      </c>
      <c r="H321" s="302">
        <f t="shared" si="104"/>
        <v>0.19772491267903206</v>
      </c>
      <c r="I321" s="303"/>
      <c r="J321" s="302">
        <v>0.15950507889278839</v>
      </c>
      <c r="K321" s="302">
        <v>5.6021762451038438E-2</v>
      </c>
      <c r="L321" s="302">
        <f t="shared" si="105"/>
        <v>0.21552684134382682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1.7423725782186247E-2</v>
      </c>
      <c r="C322" s="302">
        <v>8.9810252050952152E-2</v>
      </c>
      <c r="D322" s="302">
        <f t="shared" si="103"/>
        <v>0.1072339778331384</v>
      </c>
      <c r="E322" s="303"/>
      <c r="F322" s="302">
        <v>1.3708404576396752E-2</v>
      </c>
      <c r="G322" s="302">
        <v>6.3414801920161551E-2</v>
      </c>
      <c r="H322" s="302">
        <f t="shared" si="104"/>
        <v>7.7123206496558308E-2</v>
      </c>
      <c r="I322" s="303"/>
      <c r="J322" s="302">
        <v>3.6179181645449102E-2</v>
      </c>
      <c r="K322" s="302">
        <v>6.3489387877941436E-2</v>
      </c>
      <c r="L322" s="302">
        <f t="shared" si="105"/>
        <v>9.9668569523390538E-2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0.27331791971174973</v>
      </c>
      <c r="C323" s="302">
        <v>0.17775683896985314</v>
      </c>
      <c r="D323" s="302">
        <f t="shared" si="103"/>
        <v>0.45107475868160285</v>
      </c>
      <c r="E323" s="303"/>
      <c r="F323" s="302">
        <v>0.21044140280161636</v>
      </c>
      <c r="G323" s="302">
        <v>0.12266992008576291</v>
      </c>
      <c r="H323" s="302">
        <f t="shared" si="104"/>
        <v>0.33311132288737927</v>
      </c>
      <c r="I323" s="303"/>
      <c r="J323" s="302">
        <v>0.2315645271913406</v>
      </c>
      <c r="K323" s="302">
        <v>0.12122745844747992</v>
      </c>
      <c r="L323" s="302">
        <f t="shared" si="105"/>
        <v>0.35279198563882053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4.8498058260898604</v>
      </c>
      <c r="C325" s="311">
        <f t="shared" ref="C325:D325" si="106">SUM(C315:C323)</f>
        <v>3.8891941739101439</v>
      </c>
      <c r="D325" s="311">
        <f t="shared" si="106"/>
        <v>8.7390000000000025</v>
      </c>
      <c r="E325" s="311"/>
      <c r="F325" s="311">
        <f t="shared" ref="F325:H325" si="107">SUM(F315:F323)</f>
        <v>4.7280606183689109</v>
      </c>
      <c r="G325" s="311">
        <f t="shared" si="107"/>
        <v>3.5759393816311036</v>
      </c>
      <c r="H325" s="311">
        <f t="shared" si="107"/>
        <v>8.3040000000000127</v>
      </c>
      <c r="I325" s="311"/>
      <c r="J325" s="311">
        <f t="shared" ref="J325:L325" si="108">SUM(J315:J323)</f>
        <v>4.8550572859430696</v>
      </c>
      <c r="K325" s="311">
        <f t="shared" si="108"/>
        <v>3.555942714056938</v>
      </c>
      <c r="L325" s="311">
        <f t="shared" si="108"/>
        <v>8.4110000000000067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0.43694515394124872</v>
      </c>
      <c r="C332" s="302">
        <v>0.44544458914786722</v>
      </c>
      <c r="D332" s="302">
        <f>SUM(B332:C332)</f>
        <v>0.88238974308911589</v>
      </c>
      <c r="E332" s="303"/>
      <c r="F332" s="302">
        <v>0.46965932258066961</v>
      </c>
      <c r="G332" s="302">
        <v>0.45729676974257566</v>
      </c>
      <c r="H332" s="302">
        <f>SUM(F332:G332)</f>
        <v>0.92695609232324527</v>
      </c>
      <c r="I332" s="303"/>
      <c r="J332" s="302">
        <v>0.54304476233995225</v>
      </c>
      <c r="K332" s="302">
        <v>0.43246658405358412</v>
      </c>
      <c r="L332" s="302">
        <f>SUM(J332:K332)</f>
        <v>0.97551134639353632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8.3660661618848238</v>
      </c>
      <c r="C333" s="302">
        <v>4.1519719979816774</v>
      </c>
      <c r="D333" s="302">
        <f t="shared" ref="D333:D340" si="109">SUM(B333:C333)</f>
        <v>12.518038159866501</v>
      </c>
      <c r="E333" s="303"/>
      <c r="F333" s="302">
        <v>8.8461240395337732</v>
      </c>
      <c r="G333" s="302">
        <v>4.3633448913750517</v>
      </c>
      <c r="H333" s="302">
        <f t="shared" ref="H333:H340" si="110">SUM(F333:G333)</f>
        <v>13.209468930908825</v>
      </c>
      <c r="I333" s="303"/>
      <c r="J333" s="302">
        <v>9.5397795768160165</v>
      </c>
      <c r="K333" s="302">
        <v>4.6074547701160018</v>
      </c>
      <c r="L333" s="302">
        <f t="shared" ref="L333:L340" si="111">SUM(J333:K333)</f>
        <v>14.147234346932018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1.4450930091254999</v>
      </c>
      <c r="C334" s="302">
        <v>0.86041323800130742</v>
      </c>
      <c r="D334" s="302">
        <f t="shared" si="109"/>
        <v>2.3055062471268073</v>
      </c>
      <c r="E334" s="303"/>
      <c r="F334" s="302">
        <v>1.3688752832095858</v>
      </c>
      <c r="G334" s="302">
        <v>0.90179777379061121</v>
      </c>
      <c r="H334" s="302">
        <f t="shared" si="110"/>
        <v>2.2706730570001969</v>
      </c>
      <c r="I334" s="303"/>
      <c r="J334" s="302">
        <v>1.8384386852555155</v>
      </c>
      <c r="K334" s="302">
        <v>0.83479770260608233</v>
      </c>
      <c r="L334" s="302">
        <f t="shared" si="111"/>
        <v>2.6732363878615977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1.6083901977964055</v>
      </c>
      <c r="C335" s="302">
        <v>0.24146021437876602</v>
      </c>
      <c r="D335" s="302">
        <f t="shared" si="109"/>
        <v>1.8498504121751715</v>
      </c>
      <c r="E335" s="303"/>
      <c r="F335" s="302">
        <v>1.3427230771910459</v>
      </c>
      <c r="G335" s="302">
        <v>0.20917952075697935</v>
      </c>
      <c r="H335" s="302">
        <f t="shared" si="110"/>
        <v>1.5519025979480252</v>
      </c>
      <c r="I335" s="303"/>
      <c r="J335" s="302">
        <v>0.73998168438550593</v>
      </c>
      <c r="K335" s="302">
        <v>0.20050794122857662</v>
      </c>
      <c r="L335" s="302">
        <f t="shared" si="111"/>
        <v>0.94048962561408256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0.1948641215954528</v>
      </c>
      <c r="C336" s="302">
        <v>0.24795982642175748</v>
      </c>
      <c r="D336" s="302">
        <f t="shared" si="109"/>
        <v>0.44282394801721026</v>
      </c>
      <c r="E336" s="303"/>
      <c r="F336" s="302">
        <v>0.15169065579700841</v>
      </c>
      <c r="G336" s="302">
        <v>0.15887779700253743</v>
      </c>
      <c r="H336" s="302">
        <f t="shared" si="110"/>
        <v>0.31056845279954581</v>
      </c>
      <c r="I336" s="303"/>
      <c r="J336" s="302">
        <v>9.7950209005259359E-2</v>
      </c>
      <c r="K336" s="302">
        <v>0.12296982972344989</v>
      </c>
      <c r="L336" s="302">
        <f t="shared" si="111"/>
        <v>0.22092003872870924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4.7728841728158802</v>
      </c>
      <c r="C337" s="302">
        <v>0.83362539470877217</v>
      </c>
      <c r="D337" s="302">
        <f t="shared" si="109"/>
        <v>5.6065095675246521</v>
      </c>
      <c r="E337" s="303"/>
      <c r="F337" s="302">
        <v>4.1672387609151258</v>
      </c>
      <c r="G337" s="302">
        <v>0.78328166117170173</v>
      </c>
      <c r="H337" s="302">
        <f t="shared" si="110"/>
        <v>4.9505204220868277</v>
      </c>
      <c r="I337" s="303"/>
      <c r="J337" s="302">
        <v>4.3562586034833579</v>
      </c>
      <c r="K337" s="302">
        <v>0.90672393885310176</v>
      </c>
      <c r="L337" s="302">
        <f t="shared" si="111"/>
        <v>5.2629825423364593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0.14286310241644204</v>
      </c>
      <c r="C338" s="302">
        <v>5.0725387958111087E-2</v>
      </c>
      <c r="D338" s="302">
        <f t="shared" si="109"/>
        <v>0.19358849037455311</v>
      </c>
      <c r="E338" s="303"/>
      <c r="F338" s="302">
        <v>0.11571188139591403</v>
      </c>
      <c r="G338" s="302">
        <v>4.3074331708610594E-2</v>
      </c>
      <c r="H338" s="302">
        <f t="shared" si="110"/>
        <v>0.15878621310452462</v>
      </c>
      <c r="I338" s="303"/>
      <c r="J338" s="302">
        <v>0.11299844204423634</v>
      </c>
      <c r="K338" s="302">
        <v>4.7476483812078571E-2</v>
      </c>
      <c r="L338" s="302">
        <f t="shared" si="111"/>
        <v>0.1604749258563149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0.18245963457041217</v>
      </c>
      <c r="C339" s="302">
        <v>0.35573662696795649</v>
      </c>
      <c r="D339" s="302">
        <f t="shared" si="109"/>
        <v>0.53819626153836864</v>
      </c>
      <c r="E339" s="303"/>
      <c r="F339" s="302">
        <v>0.15518612262299367</v>
      </c>
      <c r="G339" s="302">
        <v>0.47082753517935566</v>
      </c>
      <c r="H339" s="302">
        <f t="shared" si="110"/>
        <v>0.6260136578023493</v>
      </c>
      <c r="I339" s="303"/>
      <c r="J339" s="302">
        <v>0.15358947211653778</v>
      </c>
      <c r="K339" s="302">
        <v>0.476646682574905</v>
      </c>
      <c r="L339" s="302">
        <f t="shared" si="111"/>
        <v>0.63023615469144278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1.3788868586972256</v>
      </c>
      <c r="C340" s="302">
        <v>0.40121031159038145</v>
      </c>
      <c r="D340" s="302">
        <f t="shared" si="109"/>
        <v>1.7800971702876072</v>
      </c>
      <c r="E340" s="303"/>
      <c r="F340" s="302">
        <v>1.0366225655169736</v>
      </c>
      <c r="G340" s="302">
        <v>0.27948801050948685</v>
      </c>
      <c r="H340" s="302">
        <f t="shared" si="110"/>
        <v>1.3161105760264604</v>
      </c>
      <c r="I340" s="303"/>
      <c r="J340" s="302">
        <v>0.49231377894138584</v>
      </c>
      <c r="K340" s="302">
        <v>0.16060085264446808</v>
      </c>
      <c r="L340" s="302">
        <f t="shared" si="111"/>
        <v>0.65291463158585394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18.528452412843389</v>
      </c>
      <c r="C342" s="311">
        <f t="shared" ref="C342:D342" si="112">SUM(C332:C340)</f>
        <v>7.5885475871565982</v>
      </c>
      <c r="D342" s="311">
        <f t="shared" si="112"/>
        <v>26.116999999999987</v>
      </c>
      <c r="E342" s="311"/>
      <c r="F342" s="311">
        <f t="shared" ref="F342:H342" si="113">SUM(F332:F340)</f>
        <v>17.653831708763093</v>
      </c>
      <c r="G342" s="311">
        <f t="shared" si="113"/>
        <v>7.6671682912369112</v>
      </c>
      <c r="H342" s="311">
        <f t="shared" si="113"/>
        <v>25.321000000000002</v>
      </c>
      <c r="I342" s="311"/>
      <c r="J342" s="311">
        <f t="shared" ref="J342:L342" si="114">SUM(J332:J340)</f>
        <v>17.874355214387769</v>
      </c>
      <c r="K342" s="311">
        <f t="shared" si="114"/>
        <v>7.789644785612249</v>
      </c>
      <c r="L342" s="311">
        <f t="shared" si="114"/>
        <v>25.664000000000012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0.86412309640114482</v>
      </c>
      <c r="C349" s="302">
        <v>0.4714626839308208</v>
      </c>
      <c r="D349" s="302">
        <f>SUM(B349:C349)</f>
        <v>1.3355857803319657</v>
      </c>
      <c r="E349" s="303"/>
      <c r="F349" s="302">
        <v>1.1262268151488795</v>
      </c>
      <c r="G349" s="302">
        <v>0.50333320255126102</v>
      </c>
      <c r="H349" s="302">
        <f>SUM(F349:G349)</f>
        <v>1.6295600177001406</v>
      </c>
      <c r="I349" s="303"/>
      <c r="J349" s="302">
        <v>1.209269256595195</v>
      </c>
      <c r="K349" s="302">
        <v>0.43474580488536152</v>
      </c>
      <c r="L349" s="302">
        <f>SUM(J349:K349)</f>
        <v>1.6440150614805566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6.0804332907429464</v>
      </c>
      <c r="C350" s="302">
        <v>1.6298274483318937</v>
      </c>
      <c r="D350" s="302">
        <f t="shared" ref="D350:D357" si="115">SUM(B350:C350)</f>
        <v>7.7102607390748403</v>
      </c>
      <c r="E350" s="303"/>
      <c r="F350" s="302">
        <v>7.3996650824607801</v>
      </c>
      <c r="G350" s="302">
        <v>1.9760787760225835</v>
      </c>
      <c r="H350" s="302">
        <f t="shared" ref="H350:H357" si="116">SUM(F350:G350)</f>
        <v>9.3757438584833643</v>
      </c>
      <c r="I350" s="303"/>
      <c r="J350" s="302">
        <v>7.7034476273274688</v>
      </c>
      <c r="K350" s="302">
        <v>1.8658168133744542</v>
      </c>
      <c r="L350" s="302">
        <f t="shared" ref="L350:L357" si="117">SUM(J350:K350)</f>
        <v>9.5692644407019234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2.9218678739685466</v>
      </c>
      <c r="C351" s="302">
        <v>0.82167433114904498</v>
      </c>
      <c r="D351" s="302">
        <f t="shared" si="115"/>
        <v>3.7435422051175915</v>
      </c>
      <c r="E351" s="303"/>
      <c r="F351" s="302">
        <v>3.4397994451381</v>
      </c>
      <c r="G351" s="302">
        <v>0.87910427935113866</v>
      </c>
      <c r="H351" s="302">
        <f t="shared" si="116"/>
        <v>4.318903724489239</v>
      </c>
      <c r="I351" s="303"/>
      <c r="J351" s="302">
        <v>5.4408720041328555</v>
      </c>
      <c r="K351" s="302">
        <v>0.99400067174124584</v>
      </c>
      <c r="L351" s="302">
        <f t="shared" si="117"/>
        <v>6.4348726758741011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3.0429328925138264</v>
      </c>
      <c r="C352" s="302">
        <v>0.33768534921497034</v>
      </c>
      <c r="D352" s="302">
        <f t="shared" si="115"/>
        <v>3.3806182417287967</v>
      </c>
      <c r="E352" s="303"/>
      <c r="F352" s="302">
        <v>2.9131012342193254</v>
      </c>
      <c r="G352" s="302">
        <v>0.31752761498783755</v>
      </c>
      <c r="H352" s="302">
        <f t="shared" si="116"/>
        <v>3.2306288492071631</v>
      </c>
      <c r="I352" s="303"/>
      <c r="J352" s="302">
        <v>1.8795792525450714</v>
      </c>
      <c r="K352" s="302">
        <v>0.27896969075817463</v>
      </c>
      <c r="L352" s="302">
        <f t="shared" si="117"/>
        <v>2.1585489433032459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0.14291394522451728</v>
      </c>
      <c r="C353" s="302">
        <v>0.23167313997664496</v>
      </c>
      <c r="D353" s="302">
        <f t="shared" si="115"/>
        <v>0.37458708520116224</v>
      </c>
      <c r="E353" s="303"/>
      <c r="F353" s="302">
        <v>0.12830628022308349</v>
      </c>
      <c r="G353" s="302">
        <v>0.17713444712166404</v>
      </c>
      <c r="H353" s="302">
        <f t="shared" si="116"/>
        <v>0.30544072734474753</v>
      </c>
      <c r="I353" s="303"/>
      <c r="J353" s="302">
        <v>9.553360939999693E-2</v>
      </c>
      <c r="K353" s="302">
        <v>0.12957948330491612</v>
      </c>
      <c r="L353" s="302">
        <f t="shared" si="117"/>
        <v>0.22511309270491303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8.4107850174375649</v>
      </c>
      <c r="C354" s="302">
        <v>2.1237166025766512</v>
      </c>
      <c r="D354" s="302">
        <f t="shared" si="115"/>
        <v>10.534501620014217</v>
      </c>
      <c r="E354" s="303"/>
      <c r="F354" s="302">
        <v>8.6977048993332993</v>
      </c>
      <c r="G354" s="302">
        <v>2.0627981060069356</v>
      </c>
      <c r="H354" s="302">
        <f t="shared" si="116"/>
        <v>10.760503005340235</v>
      </c>
      <c r="I354" s="303"/>
      <c r="J354" s="302">
        <v>8.6023895636707106</v>
      </c>
      <c r="K354" s="302">
        <v>2.6854448877574928</v>
      </c>
      <c r="L354" s="302">
        <f t="shared" si="117"/>
        <v>11.287834451428203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0.33936311954925408</v>
      </c>
      <c r="C355" s="302">
        <v>8.7815906989988105E-2</v>
      </c>
      <c r="D355" s="302">
        <f t="shared" si="115"/>
        <v>0.42717902653924217</v>
      </c>
      <c r="E355" s="303"/>
      <c r="F355" s="302">
        <v>0.33176742381168023</v>
      </c>
      <c r="G355" s="302">
        <v>7.4074892634756445E-2</v>
      </c>
      <c r="H355" s="302">
        <f t="shared" si="116"/>
        <v>0.40584231644643665</v>
      </c>
      <c r="I355" s="303"/>
      <c r="J355" s="302">
        <v>0.33998413393075383</v>
      </c>
      <c r="K355" s="302">
        <v>6.7085307178666911E-2</v>
      </c>
      <c r="L355" s="302">
        <f t="shared" si="117"/>
        <v>0.40706944110942073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4.3235045315188396E-2</v>
      </c>
      <c r="C356" s="302">
        <v>0.15060567230991564</v>
      </c>
      <c r="D356" s="302">
        <f t="shared" si="115"/>
        <v>0.19384071762510405</v>
      </c>
      <c r="E356" s="303"/>
      <c r="F356" s="302">
        <v>3.4059343741468337E-2</v>
      </c>
      <c r="G356" s="302">
        <v>0.13077366967282014</v>
      </c>
      <c r="H356" s="302">
        <f t="shared" si="116"/>
        <v>0.16483301341428847</v>
      </c>
      <c r="I356" s="303"/>
      <c r="J356" s="302">
        <v>3.6297082027983714E-2</v>
      </c>
      <c r="K356" s="302">
        <v>8.4079482565181232E-2</v>
      </c>
      <c r="L356" s="302">
        <f t="shared" si="117"/>
        <v>0.12037656459316495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0.52782533862744019</v>
      </c>
      <c r="C357" s="302">
        <v>0.4320592457396501</v>
      </c>
      <c r="D357" s="302">
        <f t="shared" si="115"/>
        <v>0.95988458436709023</v>
      </c>
      <c r="E357" s="303"/>
      <c r="F357" s="302">
        <v>0.44042771009713799</v>
      </c>
      <c r="G357" s="302">
        <v>0.31211677747721933</v>
      </c>
      <c r="H357" s="302">
        <f t="shared" si="116"/>
        <v>0.75254448757435732</v>
      </c>
      <c r="I357" s="303"/>
      <c r="J357" s="302">
        <v>0.20773234605819216</v>
      </c>
      <c r="K357" s="302">
        <v>0.19017298274626848</v>
      </c>
      <c r="L357" s="302">
        <f t="shared" si="117"/>
        <v>0.39790532880446061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22.373479619780433</v>
      </c>
      <c r="C359" s="311">
        <f t="shared" ref="C359:D359" si="118">SUM(C349:C357)</f>
        <v>6.2865203802195788</v>
      </c>
      <c r="D359" s="311">
        <f t="shared" si="118"/>
        <v>28.660000000000007</v>
      </c>
      <c r="E359" s="311"/>
      <c r="F359" s="311">
        <f t="shared" ref="F359:H359" si="119">SUM(F349:F357)</f>
        <v>24.511058234173753</v>
      </c>
      <c r="G359" s="311">
        <f t="shared" si="119"/>
        <v>6.4329417658262162</v>
      </c>
      <c r="H359" s="311">
        <f t="shared" si="119"/>
        <v>30.943999999999974</v>
      </c>
      <c r="I359" s="311"/>
      <c r="J359" s="311">
        <f t="shared" ref="J359:L359" si="120">SUM(J349:J357)</f>
        <v>25.515104875688223</v>
      </c>
      <c r="K359" s="311">
        <f t="shared" si="120"/>
        <v>6.7298951243117626</v>
      </c>
      <c r="L359" s="311">
        <f t="shared" si="120"/>
        <v>32.24499999999999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0.61050791420516226</v>
      </c>
      <c r="C366" s="302">
        <v>0.46581656195045446</v>
      </c>
      <c r="D366" s="302">
        <f>SUM(B366:C366)</f>
        <v>1.0763244761556168</v>
      </c>
      <c r="E366" s="303"/>
      <c r="F366" s="302">
        <v>0.7068113273186063</v>
      </c>
      <c r="G366" s="302">
        <v>0.37886041838368195</v>
      </c>
      <c r="H366" s="302">
        <f>SUM(F366:G366)</f>
        <v>1.0856717457022882</v>
      </c>
      <c r="I366" s="303"/>
      <c r="J366" s="302">
        <v>0.94339885765228071</v>
      </c>
      <c r="K366" s="302">
        <v>0.43963223490127878</v>
      </c>
      <c r="L366" s="302">
        <f>SUM(J366:K366)</f>
        <v>1.3830310925535594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0.45039768422110193</v>
      </c>
      <c r="C367" s="302">
        <v>0.70029095261425522</v>
      </c>
      <c r="D367" s="302">
        <f t="shared" ref="D367:D374" si="121">SUM(B367:C367)</f>
        <v>1.150688636835357</v>
      </c>
      <c r="E367" s="303"/>
      <c r="F367" s="302">
        <v>0.5342753188877416</v>
      </c>
      <c r="G367" s="302">
        <v>0.59889111209073065</v>
      </c>
      <c r="H367" s="302">
        <f t="shared" ref="H367:H374" si="122">SUM(F367:G367)</f>
        <v>1.1331664309784721</v>
      </c>
      <c r="I367" s="303"/>
      <c r="J367" s="302">
        <v>0.5687284992871271</v>
      </c>
      <c r="K367" s="302">
        <v>0.88517515861152274</v>
      </c>
      <c r="L367" s="302">
        <f t="shared" ref="L367:L374" si="123">SUM(J367:K367)</f>
        <v>1.4539036578986497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0.93586071368049939</v>
      </c>
      <c r="C368" s="302">
        <v>1.5181653534913349</v>
      </c>
      <c r="D368" s="302">
        <f t="shared" si="121"/>
        <v>2.4540260671718341</v>
      </c>
      <c r="E368" s="303"/>
      <c r="F368" s="302">
        <v>1.0383184666010163</v>
      </c>
      <c r="G368" s="302">
        <v>1.1485999260849875</v>
      </c>
      <c r="H368" s="302">
        <f t="shared" si="122"/>
        <v>2.1869183926860041</v>
      </c>
      <c r="I368" s="303"/>
      <c r="J368" s="302">
        <v>1.032281970053488</v>
      </c>
      <c r="K368" s="302">
        <v>1.2659896854786634</v>
      </c>
      <c r="L368" s="302">
        <f t="shared" si="123"/>
        <v>2.2982716555321514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0.5098487576423556</v>
      </c>
      <c r="C369" s="302">
        <v>0.14827654446877811</v>
      </c>
      <c r="D369" s="302">
        <f t="shared" si="121"/>
        <v>0.65812530211113374</v>
      </c>
      <c r="E369" s="303"/>
      <c r="F369" s="302">
        <v>0.46697557859862771</v>
      </c>
      <c r="G369" s="302">
        <v>0.13656439620914065</v>
      </c>
      <c r="H369" s="302">
        <f t="shared" si="122"/>
        <v>0.60353997480776833</v>
      </c>
      <c r="I369" s="303"/>
      <c r="J369" s="302">
        <v>0.35943959978266354</v>
      </c>
      <c r="K369" s="302">
        <v>0.12500484584657559</v>
      </c>
      <c r="L369" s="302">
        <f t="shared" si="123"/>
        <v>0.48444444562923916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0.195585067109563</v>
      </c>
      <c r="C370" s="302">
        <v>0.5076878239688023</v>
      </c>
      <c r="D370" s="302">
        <f t="shared" si="121"/>
        <v>0.70327289107836533</v>
      </c>
      <c r="E370" s="303"/>
      <c r="F370" s="302">
        <v>0.22686281342229894</v>
      </c>
      <c r="G370" s="302">
        <v>0.31897609989409714</v>
      </c>
      <c r="H370" s="302">
        <f t="shared" si="122"/>
        <v>0.54583891331639611</v>
      </c>
      <c r="I370" s="303"/>
      <c r="J370" s="302">
        <v>0.42336842113981865</v>
      </c>
      <c r="K370" s="302">
        <v>0.35457803880843797</v>
      </c>
      <c r="L370" s="302">
        <f t="shared" si="123"/>
        <v>0.77794645994825662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0.41262865172346519</v>
      </c>
      <c r="C371" s="302">
        <v>0.29649169061968683</v>
      </c>
      <c r="D371" s="302">
        <f t="shared" si="121"/>
        <v>0.70912034234315202</v>
      </c>
      <c r="E371" s="303"/>
      <c r="F371" s="302">
        <v>0.34126665921158988</v>
      </c>
      <c r="G371" s="302">
        <v>0.24250026005014438</v>
      </c>
      <c r="H371" s="302">
        <f t="shared" si="122"/>
        <v>0.5837669192617343</v>
      </c>
      <c r="I371" s="303"/>
      <c r="J371" s="302">
        <v>0.271343848456017</v>
      </c>
      <c r="K371" s="302">
        <v>0.31914002022753651</v>
      </c>
      <c r="L371" s="302">
        <f t="shared" si="123"/>
        <v>0.59048386868355351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0.21091240661730221</v>
      </c>
      <c r="C372" s="302">
        <v>0.17875617688493378</v>
      </c>
      <c r="D372" s="302">
        <f t="shared" si="121"/>
        <v>0.38966858350223599</v>
      </c>
      <c r="E372" s="303"/>
      <c r="F372" s="302">
        <v>0.18786745653917689</v>
      </c>
      <c r="G372" s="302">
        <v>0.14403719887988442</v>
      </c>
      <c r="H372" s="302">
        <f t="shared" si="122"/>
        <v>0.33190465541906133</v>
      </c>
      <c r="I372" s="303"/>
      <c r="J372" s="302">
        <v>0.24704030134836263</v>
      </c>
      <c r="K372" s="302">
        <v>0.17862933404544012</v>
      </c>
      <c r="L372" s="302">
        <f t="shared" si="123"/>
        <v>0.42566963539380276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1.3521544083109013E-2</v>
      </c>
      <c r="C373" s="302">
        <v>6.0244974135128741E-2</v>
      </c>
      <c r="D373" s="302">
        <f t="shared" si="121"/>
        <v>7.376651821823775E-2</v>
      </c>
      <c r="E373" s="303"/>
      <c r="F373" s="302">
        <v>1.3336763078973664E-2</v>
      </c>
      <c r="G373" s="302">
        <v>4.4548264626522685E-2</v>
      </c>
      <c r="H373" s="302">
        <f t="shared" si="122"/>
        <v>5.7885027705496347E-2</v>
      </c>
      <c r="I373" s="303"/>
      <c r="J373" s="302">
        <v>1.7115109140180215E-2</v>
      </c>
      <c r="K373" s="302">
        <v>4.4931207654412296E-2</v>
      </c>
      <c r="L373" s="302">
        <f t="shared" si="123"/>
        <v>6.2046316794592507E-2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0.34685075312894798</v>
      </c>
      <c r="C374" s="302">
        <v>0.41515642945513526</v>
      </c>
      <c r="D374" s="302">
        <f t="shared" si="121"/>
        <v>0.76200718258408329</v>
      </c>
      <c r="E374" s="303"/>
      <c r="F374" s="302">
        <v>0.26542416175470623</v>
      </c>
      <c r="G374" s="302">
        <v>0.28388377836806666</v>
      </c>
      <c r="H374" s="302">
        <f t="shared" si="122"/>
        <v>0.54930794012277295</v>
      </c>
      <c r="I374" s="303"/>
      <c r="J374" s="302">
        <v>0.18746993243514806</v>
      </c>
      <c r="K374" s="302">
        <v>0.24173293513104727</v>
      </c>
      <c r="L374" s="302">
        <f t="shared" si="123"/>
        <v>0.4292028675661953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3.6861134924115069</v>
      </c>
      <c r="C376" s="311">
        <f t="shared" ref="C376:D376" si="124">SUM(C366:C374)</f>
        <v>4.2908865075885094</v>
      </c>
      <c r="D376" s="311">
        <f t="shared" si="124"/>
        <v>7.9770000000000163</v>
      </c>
      <c r="E376" s="311"/>
      <c r="F376" s="311">
        <f t="shared" ref="F376:H376" si="125">SUM(F366:F374)</f>
        <v>3.7811385454127375</v>
      </c>
      <c r="G376" s="311">
        <f t="shared" si="125"/>
        <v>3.2968614545872561</v>
      </c>
      <c r="H376" s="311">
        <f t="shared" si="125"/>
        <v>7.0779999999999932</v>
      </c>
      <c r="I376" s="311"/>
      <c r="J376" s="311">
        <f t="shared" ref="J376:L376" si="126">SUM(J366:J374)</f>
        <v>4.0501865392950851</v>
      </c>
      <c r="K376" s="311">
        <f t="shared" si="126"/>
        <v>3.8548134607049147</v>
      </c>
      <c r="L376" s="311">
        <f t="shared" si="126"/>
        <v>7.9050000000000002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0.59768927164218189</v>
      </c>
      <c r="C383" s="302">
        <v>0.65173802948114301</v>
      </c>
      <c r="D383" s="302">
        <f>SUM(B383:C383)</f>
        <v>1.2494273011233248</v>
      </c>
      <c r="E383" s="303"/>
      <c r="F383" s="302">
        <v>0.80271465028145617</v>
      </c>
      <c r="G383" s="302">
        <v>0.41463991331372141</v>
      </c>
      <c r="H383" s="302">
        <f>SUM(F383:G383)</f>
        <v>1.2173545635951775</v>
      </c>
      <c r="I383" s="303"/>
      <c r="J383" s="302">
        <v>0.91252188803803946</v>
      </c>
      <c r="K383" s="302">
        <v>0.42922020909857722</v>
      </c>
      <c r="L383" s="302">
        <f>SUM(J383:K383)</f>
        <v>1.3417420971366167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0.7703576338989474</v>
      </c>
      <c r="C384" s="302">
        <v>1.2007545482601887</v>
      </c>
      <c r="D384" s="302">
        <f t="shared" ref="D384:D391" si="127">SUM(B384:C384)</f>
        <v>1.971112182159136</v>
      </c>
      <c r="E384" s="303"/>
      <c r="F384" s="302">
        <v>1.0206018176128495</v>
      </c>
      <c r="G384" s="302">
        <v>0.78021965218035461</v>
      </c>
      <c r="H384" s="302">
        <f t="shared" ref="H384:H391" si="128">SUM(F384:G384)</f>
        <v>1.8008214697932041</v>
      </c>
      <c r="I384" s="303"/>
      <c r="J384" s="302">
        <v>0.93277228849605054</v>
      </c>
      <c r="K384" s="302">
        <v>0.86506839206035258</v>
      </c>
      <c r="L384" s="302">
        <f t="shared" ref="L384:L391" si="129">SUM(J384:K384)</f>
        <v>1.7978406805564031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0.71123855731656749</v>
      </c>
      <c r="C385" s="302">
        <v>0.52888895349898846</v>
      </c>
      <c r="D385" s="302">
        <f t="shared" si="127"/>
        <v>1.2401275108155558</v>
      </c>
      <c r="E385" s="303"/>
      <c r="F385" s="302">
        <v>0.79732110688103441</v>
      </c>
      <c r="G385" s="302">
        <v>0.35839903633580694</v>
      </c>
      <c r="H385" s="302">
        <f t="shared" si="128"/>
        <v>1.1557201432168414</v>
      </c>
      <c r="I385" s="303"/>
      <c r="J385" s="302">
        <v>0.67045503015293062</v>
      </c>
      <c r="K385" s="302">
        <v>0.34646987138817875</v>
      </c>
      <c r="L385" s="302">
        <f t="shared" si="129"/>
        <v>1.0169249015411093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0.64021552080798416</v>
      </c>
      <c r="C386" s="302">
        <v>0.11936649642357562</v>
      </c>
      <c r="D386" s="302">
        <f t="shared" si="127"/>
        <v>0.75958201723155983</v>
      </c>
      <c r="E386" s="303"/>
      <c r="F386" s="302">
        <v>0.67979945384044849</v>
      </c>
      <c r="G386" s="302">
        <v>7.78234371922846E-2</v>
      </c>
      <c r="H386" s="302">
        <f t="shared" si="128"/>
        <v>0.75762289103273306</v>
      </c>
      <c r="I386" s="303"/>
      <c r="J386" s="302">
        <v>0.72764808974179007</v>
      </c>
      <c r="K386" s="302">
        <v>7.3837661171479579E-2</v>
      </c>
      <c r="L386" s="302">
        <f t="shared" si="129"/>
        <v>0.80148575091326968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0.14486574206472963</v>
      </c>
      <c r="C387" s="302">
        <v>0.36793005886142405</v>
      </c>
      <c r="D387" s="302">
        <f t="shared" si="127"/>
        <v>0.51279580092615373</v>
      </c>
      <c r="E387" s="303"/>
      <c r="F387" s="302">
        <v>0.17167725950719159</v>
      </c>
      <c r="G387" s="302">
        <v>0.1823637739722801</v>
      </c>
      <c r="H387" s="302">
        <f t="shared" si="128"/>
        <v>0.35404103347947169</v>
      </c>
      <c r="I387" s="303"/>
      <c r="J387" s="302">
        <v>0.28957424266671955</v>
      </c>
      <c r="K387" s="302">
        <v>0.20232448014711502</v>
      </c>
      <c r="L387" s="302">
        <f t="shared" si="129"/>
        <v>0.49189872281383457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2.3289702715782497</v>
      </c>
      <c r="C388" s="302">
        <v>0.65725567671670881</v>
      </c>
      <c r="D388" s="302">
        <f t="shared" si="127"/>
        <v>2.9862259482949582</v>
      </c>
      <c r="E388" s="303"/>
      <c r="F388" s="302">
        <v>2.2493816119756014</v>
      </c>
      <c r="G388" s="302">
        <v>0.44206644397870154</v>
      </c>
      <c r="H388" s="302">
        <f t="shared" si="128"/>
        <v>2.6914480559543028</v>
      </c>
      <c r="I388" s="303"/>
      <c r="J388" s="302">
        <v>1.7685870265962771</v>
      </c>
      <c r="K388" s="302">
        <v>0.43307894024120996</v>
      </c>
      <c r="L388" s="302">
        <f t="shared" si="129"/>
        <v>2.2016659668374872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0.24923359324612074</v>
      </c>
      <c r="C389" s="302">
        <v>0.21413340741917719</v>
      </c>
      <c r="D389" s="302">
        <f t="shared" si="127"/>
        <v>0.4633670006652979</v>
      </c>
      <c r="E389" s="303"/>
      <c r="F389" s="302">
        <v>0.24878969548587709</v>
      </c>
      <c r="G389" s="302">
        <v>0.12205678384710826</v>
      </c>
      <c r="H389" s="302">
        <f t="shared" si="128"/>
        <v>0.37084647933298537</v>
      </c>
      <c r="I389" s="303"/>
      <c r="J389" s="302">
        <v>0.26473808553811723</v>
      </c>
      <c r="K389" s="302">
        <v>0.11913168601675224</v>
      </c>
      <c r="L389" s="302">
        <f t="shared" si="129"/>
        <v>0.38386977155486945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7.2938194424545438E-2</v>
      </c>
      <c r="C390" s="302">
        <v>0.18276373555784606</v>
      </c>
      <c r="D390" s="302">
        <f t="shared" si="127"/>
        <v>0.2557019299823915</v>
      </c>
      <c r="E390" s="303"/>
      <c r="F390" s="302">
        <v>7.4968869686280651E-2</v>
      </c>
      <c r="G390" s="302">
        <v>0.10154869715686092</v>
      </c>
      <c r="H390" s="302">
        <f t="shared" si="128"/>
        <v>0.17651756684314157</v>
      </c>
      <c r="I390" s="303"/>
      <c r="J390" s="302">
        <v>9.8960271454105284E-2</v>
      </c>
      <c r="K390" s="302">
        <v>8.4436266964511675E-2</v>
      </c>
      <c r="L390" s="302">
        <f t="shared" si="129"/>
        <v>0.18339653841861697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0.39473945552774753</v>
      </c>
      <c r="C391" s="302">
        <v>0.38192085327386882</v>
      </c>
      <c r="D391" s="302">
        <f t="shared" si="127"/>
        <v>0.77666030880161641</v>
      </c>
      <c r="E391" s="303"/>
      <c r="F391" s="302">
        <v>0.35367632186737991</v>
      </c>
      <c r="G391" s="302">
        <v>0.20595147488476251</v>
      </c>
      <c r="H391" s="302">
        <f t="shared" si="128"/>
        <v>0.55962779675214236</v>
      </c>
      <c r="I391" s="303"/>
      <c r="J391" s="302">
        <v>0.21197768393575112</v>
      </c>
      <c r="K391" s="302">
        <v>0.19219788629204812</v>
      </c>
      <c r="L391" s="302">
        <f t="shared" si="129"/>
        <v>0.40417557022779926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5.910248240507074</v>
      </c>
      <c r="C393" s="311">
        <f t="shared" ref="C393:D393" si="130">SUM(C383:C391)</f>
        <v>4.3047517594929205</v>
      </c>
      <c r="D393" s="311">
        <f t="shared" si="130"/>
        <v>10.214999999999995</v>
      </c>
      <c r="E393" s="311"/>
      <c r="F393" s="311">
        <f t="shared" ref="F393:H393" si="131">SUM(F383:F391)</f>
        <v>6.3989307871381191</v>
      </c>
      <c r="G393" s="311">
        <f t="shared" si="131"/>
        <v>2.6850692128618809</v>
      </c>
      <c r="H393" s="311">
        <f t="shared" si="131"/>
        <v>9.0839999999999996</v>
      </c>
      <c r="I393" s="311"/>
      <c r="J393" s="311">
        <f t="shared" ref="J393:L393" si="132">SUM(J383:J391)</f>
        <v>5.8772346066197816</v>
      </c>
      <c r="K393" s="311">
        <f t="shared" si="132"/>
        <v>2.7457653933802244</v>
      </c>
      <c r="L393" s="311">
        <f t="shared" si="132"/>
        <v>8.6230000000000064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Buckinghamshire Thames Valley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21.995291825733592</v>
      </c>
      <c r="C9" s="249">
        <f t="shared" ref="C9:D9" si="0">SUM(C26,C43,C60,C77,C94,C111,C128,C145,C162,C179,C196,C213,C230,C247,C264,C281,C298,C315,C332,C349,C366,C383)</f>
        <v>3.2113061122816742</v>
      </c>
      <c r="D9" s="249">
        <f t="shared" si="0"/>
        <v>5.4053835303518305</v>
      </c>
      <c r="E9" s="249">
        <f>SUM(B9:D9)</f>
        <v>30.611981468367095</v>
      </c>
      <c r="F9" s="238"/>
      <c r="G9" s="249">
        <f>SUM(G26,G43,G60,G77,G94,G111,G128,G145,G162,G179,G196,G213,G230,G247,G264,G281,G298,G315,G332,G349,G366,G383)</f>
        <v>25.101636440479101</v>
      </c>
      <c r="H9" s="249">
        <f t="shared" ref="H9:I9" si="1">SUM(H26,H43,H60,H77,H94,H111,H128,H145,H162,H179,H196,H213,H230,H247,H264,H281,H298,H315,H332,H349,H366,H383)</f>
        <v>5.0349881097160942</v>
      </c>
      <c r="I9" s="249">
        <f t="shared" si="1"/>
        <v>5.9775400058499404</v>
      </c>
      <c r="J9" s="249">
        <f>SUM(G9:I9)</f>
        <v>36.114164556045132</v>
      </c>
      <c r="K9" s="238"/>
      <c r="L9" s="249">
        <f>SUM(L26,L43,L60,L77,L94,L111,L128,L145,L162,L179,L196,L213,L230,L247,L264,L281,L298,L315,L332,L349,L366,L383)</f>
        <v>24.799771574432484</v>
      </c>
      <c r="M9" s="249">
        <f t="shared" ref="M9:N9" si="2">SUM(M26,M43,M60,M77,M94,M111,M128,M145,M162,M179,M196,M213,M230,M247,M264,M281,M298,M315,M332,M349,M366,M383)</f>
        <v>5.9821218044696165</v>
      </c>
      <c r="N9" s="249">
        <f t="shared" si="2"/>
        <v>6.8201232103026221</v>
      </c>
      <c r="O9" s="249">
        <f>SUM(L9:N9)</f>
        <v>37.602016589204723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38.148098678966889</v>
      </c>
      <c r="C10" s="249">
        <f t="shared" si="3"/>
        <v>9.7593975389382575</v>
      </c>
      <c r="D10" s="249">
        <f t="shared" si="3"/>
        <v>8.1355211989953595</v>
      </c>
      <c r="E10" s="249">
        <f t="shared" ref="E10:E17" si="4">SUM(B10:D10)</f>
        <v>56.043017416900511</v>
      </c>
      <c r="F10" s="238"/>
      <c r="G10" s="249">
        <f t="shared" ref="G10:I10" si="5">SUM(G27,G44,G61,G78,G95,G112,G129,G146,G163,G180,G197,G214,G231,G248,G265,G282,G299,G316,G333,G350,G367,G384)</f>
        <v>45.452770888340012</v>
      </c>
      <c r="H10" s="249">
        <f t="shared" si="5"/>
        <v>12.523626755318586</v>
      </c>
      <c r="I10" s="249">
        <f t="shared" si="5"/>
        <v>7.9579071706717093</v>
      </c>
      <c r="J10" s="249">
        <f t="shared" ref="J10:J17" si="6">SUM(G10:I10)</f>
        <v>65.934304814330304</v>
      </c>
      <c r="K10" s="238"/>
      <c r="L10" s="249">
        <f t="shared" ref="L10:N10" si="7">SUM(L27,L44,L61,L78,L95,L112,L129,L146,L163,L180,L197,L214,L231,L248,L265,L282,L299,L316,L333,L350,L367,L384)</f>
        <v>54.507706788374939</v>
      </c>
      <c r="M10" s="249">
        <f t="shared" si="7"/>
        <v>14.474704354265466</v>
      </c>
      <c r="N10" s="249">
        <f t="shared" si="7"/>
        <v>7.984484699694117</v>
      </c>
      <c r="O10" s="249">
        <f t="shared" ref="O10:O17" si="8">SUM(L10:N10)</f>
        <v>76.966895842334523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22.759244342363679</v>
      </c>
      <c r="C11" s="249">
        <f t="shared" si="3"/>
        <v>6.1369474577933341</v>
      </c>
      <c r="D11" s="249">
        <f t="shared" si="3"/>
        <v>6.9058937471618407</v>
      </c>
      <c r="E11" s="249">
        <f t="shared" si="4"/>
        <v>35.802085547318853</v>
      </c>
      <c r="F11" s="238"/>
      <c r="G11" s="249">
        <f t="shared" ref="G11:I11" si="9">SUM(G28,G45,G62,G79,G96,G113,G130,G147,G164,G181,G198,G215,G232,G249,G266,G283,G300,G317,G334,G351,G368,G385)</f>
        <v>25.979204136058819</v>
      </c>
      <c r="H11" s="249">
        <f t="shared" si="9"/>
        <v>7.4450214043773286</v>
      </c>
      <c r="I11" s="249">
        <f t="shared" si="9"/>
        <v>6.4568927418350999</v>
      </c>
      <c r="J11" s="249">
        <f t="shared" si="6"/>
        <v>39.881118282271245</v>
      </c>
      <c r="K11" s="238"/>
      <c r="L11" s="249">
        <f t="shared" ref="L11:N11" si="10">SUM(L28,L45,L62,L79,L96,L113,L130,L147,L164,L181,L198,L215,L232,L249,L266,L283,L300,L317,L334,L351,L368,L385)</f>
        <v>28.728735920508178</v>
      </c>
      <c r="M11" s="249">
        <f t="shared" si="10"/>
        <v>8.8211422319185733</v>
      </c>
      <c r="N11" s="249">
        <f t="shared" si="10"/>
        <v>6.8055985556029572</v>
      </c>
      <c r="O11" s="249">
        <f t="shared" si="8"/>
        <v>44.355476708029705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15.400814590831553</v>
      </c>
      <c r="C12" s="249">
        <f t="shared" si="3"/>
        <v>11.576479873043828</v>
      </c>
      <c r="D12" s="249">
        <f t="shared" si="3"/>
        <v>1.6974241401516499</v>
      </c>
      <c r="E12" s="249">
        <f t="shared" si="4"/>
        <v>28.674718604027031</v>
      </c>
      <c r="F12" s="238"/>
      <c r="G12" s="249">
        <f t="shared" ref="G12:I12" si="11">SUM(G29,G46,G63,G80,G97,G114,G131,G148,G165,G182,G199,G216,G233,G250,G267,G284,G301,G318,G335,G352,G369,G386)</f>
        <v>15.421618974273116</v>
      </c>
      <c r="H12" s="249">
        <f t="shared" si="11"/>
        <v>11.709967133624664</v>
      </c>
      <c r="I12" s="249">
        <f t="shared" si="11"/>
        <v>1.5131682156110748</v>
      </c>
      <c r="J12" s="249">
        <f t="shared" si="6"/>
        <v>28.644754323508856</v>
      </c>
      <c r="K12" s="238"/>
      <c r="L12" s="249">
        <f t="shared" ref="L12:N12" si="12">SUM(L29,L46,L63,L80,L97,L114,L131,L148,L165,L182,L199,L216,L233,L250,L267,L284,L301,L318,L335,L352,L369,L386)</f>
        <v>14.636090539769498</v>
      </c>
      <c r="M12" s="249">
        <f t="shared" si="12"/>
        <v>10.100103652875454</v>
      </c>
      <c r="N12" s="249">
        <f t="shared" si="12"/>
        <v>1.6019345149604862</v>
      </c>
      <c r="O12" s="249">
        <f t="shared" si="8"/>
        <v>26.338128707605438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14.254279157969799</v>
      </c>
      <c r="C13" s="249">
        <f t="shared" si="3"/>
        <v>2.4749536206215583</v>
      </c>
      <c r="D13" s="249">
        <f t="shared" si="3"/>
        <v>8.3710097468748241</v>
      </c>
      <c r="E13" s="249">
        <f t="shared" si="4"/>
        <v>25.100242525466179</v>
      </c>
      <c r="F13" s="238"/>
      <c r="G13" s="249">
        <f t="shared" ref="G13:I13" si="13">SUM(G30,G47,G64,G81,G98,G115,G132,G149,G166,G183,G200,G217,G234,G251,G268,G285,G302,G319,G336,G353,G370,G387)</f>
        <v>12.870166599441136</v>
      </c>
      <c r="H13" s="249">
        <f t="shared" si="13"/>
        <v>2.3152781810587646</v>
      </c>
      <c r="I13" s="249">
        <f t="shared" si="13"/>
        <v>8.8374034866233941</v>
      </c>
      <c r="J13" s="249">
        <f t="shared" si="6"/>
        <v>24.022848267123294</v>
      </c>
      <c r="K13" s="238"/>
      <c r="L13" s="249">
        <f t="shared" ref="L13:N13" si="14">SUM(L30,L47,L64,L81,L98,L115,L132,L149,L166,L183,L200,L217,L234,L251,L268,L285,L302,L319,L336,L353,L370,L387)</f>
        <v>11.216723422808078</v>
      </c>
      <c r="M13" s="249">
        <f t="shared" si="14"/>
        <v>3.0327027073879758</v>
      </c>
      <c r="N13" s="249">
        <f t="shared" si="14"/>
        <v>10.35050792696692</v>
      </c>
      <c r="O13" s="249">
        <f t="shared" si="8"/>
        <v>24.599934057162976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11.636129778691799</v>
      </c>
      <c r="C14" s="249">
        <f t="shared" si="3"/>
        <v>10.174498877830455</v>
      </c>
      <c r="D14" s="249">
        <f t="shared" si="3"/>
        <v>3.4182912521110422</v>
      </c>
      <c r="E14" s="249">
        <f t="shared" si="4"/>
        <v>25.228919908633298</v>
      </c>
      <c r="F14" s="238"/>
      <c r="G14" s="249">
        <f t="shared" ref="G14:I14" si="15">SUM(G31,G48,G65,G82,G99,G116,G133,G150,G167,G184,G201,G218,G235,G252,G269,G286,G303,G320,G337,G354,G371,G388)</f>
        <v>11.169250536997929</v>
      </c>
      <c r="H14" s="249">
        <f t="shared" si="15"/>
        <v>10.573239940573018</v>
      </c>
      <c r="I14" s="249">
        <f t="shared" si="15"/>
        <v>3.4806107412856475</v>
      </c>
      <c r="J14" s="249">
        <f t="shared" si="6"/>
        <v>25.223101218856595</v>
      </c>
      <c r="K14" s="238"/>
      <c r="L14" s="249">
        <f t="shared" ref="L14:N14" si="16">SUM(L31,L48,L65,L82,L99,L116,L133,L150,L167,L184,L201,L218,L235,L252,L269,L286,L303,L320,L337,L354,L371,L388)</f>
        <v>12.490403223871313</v>
      </c>
      <c r="M14" s="249">
        <f t="shared" si="16"/>
        <v>10.286119501135223</v>
      </c>
      <c r="N14" s="249">
        <f t="shared" si="16"/>
        <v>3.9028768318864442</v>
      </c>
      <c r="O14" s="249">
        <f t="shared" si="8"/>
        <v>26.679399556892982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7.7245476167058928</v>
      </c>
      <c r="C15" s="249">
        <f t="shared" si="3"/>
        <v>13.183367112370375</v>
      </c>
      <c r="D15" s="249">
        <f t="shared" si="3"/>
        <v>1.5509160489526774</v>
      </c>
      <c r="E15" s="249">
        <f t="shared" si="4"/>
        <v>22.458830778028947</v>
      </c>
      <c r="F15" s="238"/>
      <c r="G15" s="249">
        <f t="shared" ref="G15:I15" si="17">SUM(G32,G49,G66,G83,G100,G117,G134,G151,G168,G185,G202,G219,G236,G253,G270,G287,G304,G321,G338,G355,G372,G389)</f>
        <v>7.4261477504633913</v>
      </c>
      <c r="H15" s="249">
        <f t="shared" si="17"/>
        <v>14.349719665932421</v>
      </c>
      <c r="I15" s="249">
        <f t="shared" si="17"/>
        <v>1.0663170909608004</v>
      </c>
      <c r="J15" s="249">
        <f t="shared" si="6"/>
        <v>22.842184507356613</v>
      </c>
      <c r="K15" s="238"/>
      <c r="L15" s="249">
        <f t="shared" ref="L15:N15" si="18">SUM(L32,L49,L66,L83,L100,L117,L134,L151,L168,L185,L202,L219,L236,L253,L270,L287,L304,L321,L338,L355,L372,L389)</f>
        <v>7.4389251387538753</v>
      </c>
      <c r="M15" s="249">
        <f t="shared" si="18"/>
        <v>14.774394274214174</v>
      </c>
      <c r="N15" s="249">
        <f t="shared" si="18"/>
        <v>0.9250467245883629</v>
      </c>
      <c r="O15" s="249">
        <f t="shared" si="8"/>
        <v>23.13836613755641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8.1634640221941428</v>
      </c>
      <c r="C16" s="249">
        <f t="shared" si="3"/>
        <v>1.8306970670493785</v>
      </c>
      <c r="D16" s="249">
        <f t="shared" si="3"/>
        <v>1.9516898255579394</v>
      </c>
      <c r="E16" s="249">
        <f t="shared" si="4"/>
        <v>11.945850914801461</v>
      </c>
      <c r="F16" s="238"/>
      <c r="G16" s="249">
        <f t="shared" ref="G16:I16" si="19">SUM(G33,G50,G67,G84,G101,G118,G135,G152,G169,G186,G203,G220,G237,G254,G271,G288,G305,G322,G339,G356,G373,G390)</f>
        <v>7.282719851488805</v>
      </c>
      <c r="H16" s="249">
        <f t="shared" si="19"/>
        <v>2.2380855380560156</v>
      </c>
      <c r="I16" s="249">
        <f t="shared" si="19"/>
        <v>2.0211879664939842</v>
      </c>
      <c r="J16" s="249">
        <f t="shared" si="6"/>
        <v>11.541993356038805</v>
      </c>
      <c r="K16" s="238"/>
      <c r="L16" s="249">
        <f t="shared" ref="L16:N16" si="20">SUM(L33,L50,L67,L84,L101,L118,L135,L152,L169,L186,L203,L220,L237,L254,L271,L288,L305,L322,L339,L356,L373,L390)</f>
        <v>6.2733844717840901</v>
      </c>
      <c r="M16" s="249">
        <f t="shared" si="20"/>
        <v>2.8318164028135833</v>
      </c>
      <c r="N16" s="249">
        <f t="shared" si="20"/>
        <v>2.4824622654094011</v>
      </c>
      <c r="O16" s="249">
        <f t="shared" si="8"/>
        <v>11.587663140007075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11.33579984610583</v>
      </c>
      <c r="C17" s="249">
        <f t="shared" si="3"/>
        <v>16.897227843181057</v>
      </c>
      <c r="D17" s="249">
        <f t="shared" si="3"/>
        <v>1.6533251471697057</v>
      </c>
      <c r="E17" s="249">
        <f t="shared" si="4"/>
        <v>29.886352836456592</v>
      </c>
      <c r="F17" s="238"/>
      <c r="G17" s="249">
        <f t="shared" ref="G17:I17" si="21">SUM(G34,G51,G68,G85,G102,G119,G136,G153,G170,G187,G204,G221,G238,G255,G272,G289,G306,G323,G340,G357,G374,G391)</f>
        <v>9.9697389565184018</v>
      </c>
      <c r="H17" s="249">
        <f t="shared" si="21"/>
        <v>17.005736346668005</v>
      </c>
      <c r="I17" s="249">
        <f t="shared" si="21"/>
        <v>1.5070553712828882</v>
      </c>
      <c r="J17" s="249">
        <f t="shared" si="6"/>
        <v>28.482530674469295</v>
      </c>
      <c r="K17" s="238"/>
      <c r="L17" s="249">
        <f t="shared" ref="L17:N17" si="22">SUM(L34,L51,L68,L85,L102,L119,L136,L153,L170,L187,L204,L221,L238,L255,L272,L289,L306,L323,L340,L357,L374,L391)</f>
        <v>10.564990800768882</v>
      </c>
      <c r="M17" s="249">
        <f t="shared" si="22"/>
        <v>14.939991718405645</v>
      </c>
      <c r="N17" s="249">
        <f t="shared" si="22"/>
        <v>2.0421367420315892</v>
      </c>
      <c r="O17" s="249">
        <f t="shared" si="8"/>
        <v>27.547119261206113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151.41766985956318</v>
      </c>
      <c r="C19" s="247">
        <f t="shared" ref="C19:O19" si="23">SUM(C9:C17)</f>
        <v>75.24487550310991</v>
      </c>
      <c r="D19" s="247">
        <f t="shared" si="23"/>
        <v>39.089454637326867</v>
      </c>
      <c r="E19" s="247">
        <f t="shared" si="23"/>
        <v>265.75199999999995</v>
      </c>
      <c r="F19" s="247"/>
      <c r="G19" s="247">
        <f t="shared" si="23"/>
        <v>160.6732541340607</v>
      </c>
      <c r="H19" s="247">
        <f t="shared" si="23"/>
        <v>83.195663075324887</v>
      </c>
      <c r="I19" s="247">
        <f t="shared" si="23"/>
        <v>38.818082790614532</v>
      </c>
      <c r="J19" s="247">
        <f t="shared" si="23"/>
        <v>282.68700000000013</v>
      </c>
      <c r="K19" s="247"/>
      <c r="L19" s="247">
        <f t="shared" si="23"/>
        <v>170.65673188107132</v>
      </c>
      <c r="M19" s="247">
        <f t="shared" si="23"/>
        <v>85.243096647485714</v>
      </c>
      <c r="N19" s="247">
        <f t="shared" si="23"/>
        <v>42.915171471442903</v>
      </c>
      <c r="O19" s="247">
        <f t="shared" si="23"/>
        <v>298.81499999999994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0.12035788200068201</v>
      </c>
      <c r="C26" s="302">
        <v>1.994095888913119E-2</v>
      </c>
      <c r="D26" s="302">
        <v>2.0563625179667061E-2</v>
      </c>
      <c r="E26" s="302">
        <f>SUM(B26:D26)</f>
        <v>0.16086246606948026</v>
      </c>
      <c r="F26" s="303"/>
      <c r="G26" s="302">
        <v>0.16265292960441571</v>
      </c>
      <c r="H26" s="302">
        <v>2.0650238277762752E-2</v>
      </c>
      <c r="I26" s="302">
        <v>1.9360093447390023E-2</v>
      </c>
      <c r="J26" s="302">
        <f>SUM(G26:I26)</f>
        <v>0.20266326132956847</v>
      </c>
      <c r="K26" s="303"/>
      <c r="L26" s="302">
        <v>0.19245274562490738</v>
      </c>
      <c r="M26" s="302">
        <v>1.5798074872843012E-2</v>
      </c>
      <c r="N26" s="302">
        <v>2.161959709715142E-2</v>
      </c>
      <c r="O26" s="302">
        <f>SUM(L26:N26)</f>
        <v>0.22987041759490182</v>
      </c>
    </row>
    <row r="27" spans="1:15" s="236" customFormat="1" x14ac:dyDescent="0.2">
      <c r="A27" s="237" t="str">
        <f>name!E$5</f>
        <v>Professional occupations</v>
      </c>
      <c r="B27" s="302">
        <v>0.12539253002023412</v>
      </c>
      <c r="C27" s="302">
        <v>2.095131426581447E-2</v>
      </c>
      <c r="D27" s="302">
        <v>1.642404663901843E-2</v>
      </c>
      <c r="E27" s="302">
        <f t="shared" ref="E27:E34" si="24">SUM(B27:D27)</f>
        <v>0.16276789092506702</v>
      </c>
      <c r="F27" s="303"/>
      <c r="G27" s="302">
        <v>0.19979456185315264</v>
      </c>
      <c r="H27" s="302">
        <v>1.7309267464738383E-2</v>
      </c>
      <c r="I27" s="302">
        <v>2.6147816770406153E-2</v>
      </c>
      <c r="J27" s="302">
        <f t="shared" ref="J27:J34" si="25">SUM(G27:I27)</f>
        <v>0.24325164608829716</v>
      </c>
      <c r="K27" s="303"/>
      <c r="L27" s="302">
        <v>0.29658211363076081</v>
      </c>
      <c r="M27" s="302">
        <v>1.827817880081508E-2</v>
      </c>
      <c r="N27" s="302">
        <v>4.1590460142520901E-2</v>
      </c>
      <c r="O27" s="302">
        <f t="shared" ref="O27:O34" si="26">SUM(L27:N27)</f>
        <v>0.35645075257409675</v>
      </c>
    </row>
    <row r="28" spans="1:15" s="236" customFormat="1" x14ac:dyDescent="0.2">
      <c r="A28" s="237" t="str">
        <f>name!E$6</f>
        <v>Associate professional occupations</v>
      </c>
      <c r="B28" s="302">
        <v>9.3276441844167807E-2</v>
      </c>
      <c r="C28" s="302">
        <v>1.8242816502018793E-2</v>
      </c>
      <c r="D28" s="302">
        <v>6.4050030747770546E-3</v>
      </c>
      <c r="E28" s="302">
        <f t="shared" si="24"/>
        <v>0.11792426142096366</v>
      </c>
      <c r="F28" s="303"/>
      <c r="G28" s="302">
        <v>0.13101109942043643</v>
      </c>
      <c r="H28" s="302">
        <v>1.4038095059724547E-2</v>
      </c>
      <c r="I28" s="302">
        <v>7.9195649020400282E-3</v>
      </c>
      <c r="J28" s="302">
        <f t="shared" si="25"/>
        <v>0.152968759382201</v>
      </c>
      <c r="K28" s="303"/>
      <c r="L28" s="302">
        <v>0.15301410293122733</v>
      </c>
      <c r="M28" s="302">
        <v>1.4108868358508435E-2</v>
      </c>
      <c r="N28" s="302">
        <v>1.3707110095971618E-2</v>
      </c>
      <c r="O28" s="302">
        <f t="shared" si="26"/>
        <v>0.18083008138570739</v>
      </c>
    </row>
    <row r="29" spans="1:15" s="236" customFormat="1" x14ac:dyDescent="0.2">
      <c r="A29" s="237" t="str">
        <f>name!E$7</f>
        <v>Administrative and secretarial occupations</v>
      </c>
      <c r="B29" s="302">
        <v>9.9059071938030943E-2</v>
      </c>
      <c r="C29" s="302">
        <v>6.330287616973311E-2</v>
      </c>
      <c r="D29" s="302">
        <v>5.9779345357210672E-3</v>
      </c>
      <c r="E29" s="302">
        <f t="shared" si="24"/>
        <v>0.16833988264348512</v>
      </c>
      <c r="F29" s="303"/>
      <c r="G29" s="302">
        <v>0.11198486460897492</v>
      </c>
      <c r="H29" s="302">
        <v>7.1288000174064975E-2</v>
      </c>
      <c r="I29" s="302">
        <v>3.8815874382428532E-3</v>
      </c>
      <c r="J29" s="302">
        <f t="shared" si="25"/>
        <v>0.18715445222128274</v>
      </c>
      <c r="K29" s="303"/>
      <c r="L29" s="302">
        <v>7.9685709235766747E-2</v>
      </c>
      <c r="M29" s="302">
        <v>4.4335669455062093E-2</v>
      </c>
      <c r="N29" s="302">
        <v>4.4247805355705537E-3</v>
      </c>
      <c r="O29" s="302">
        <f t="shared" si="26"/>
        <v>0.1284461592263994</v>
      </c>
    </row>
    <row r="30" spans="1:15" s="236" customFormat="1" x14ac:dyDescent="0.2">
      <c r="A30" s="237" t="str">
        <f>name!E$8</f>
        <v>Skilled trades occupations</v>
      </c>
      <c r="B30" s="302">
        <v>0.50434626353831091</v>
      </c>
      <c r="C30" s="302">
        <v>6.3730948827296255E-2</v>
      </c>
      <c r="D30" s="302">
        <v>0.48227597909020731</v>
      </c>
      <c r="E30" s="302">
        <f t="shared" si="24"/>
        <v>1.0503531914558144</v>
      </c>
      <c r="F30" s="303"/>
      <c r="G30" s="302">
        <v>0.52433601345512604</v>
      </c>
      <c r="H30" s="302">
        <v>4.085122263589263E-2</v>
      </c>
      <c r="I30" s="302">
        <v>0.4049378624444932</v>
      </c>
      <c r="J30" s="302">
        <f>SUM(G30:I30)</f>
        <v>0.97012509853551188</v>
      </c>
      <c r="K30" s="303"/>
      <c r="L30" s="302">
        <v>0.58246708330912078</v>
      </c>
      <c r="M30" s="302">
        <v>3.5486425141837113E-2</v>
      </c>
      <c r="N30" s="302">
        <v>0.36336834391284983</v>
      </c>
      <c r="O30" s="302">
        <f t="shared" si="26"/>
        <v>0.98132185236380765</v>
      </c>
    </row>
    <row r="31" spans="1:15" s="236" customFormat="1" x14ac:dyDescent="0.2">
      <c r="A31" s="237" t="str">
        <f>name!E$9</f>
        <v>Caring, leisure and other service occupations</v>
      </c>
      <c r="B31" s="302">
        <v>7.1845388298801632E-2</v>
      </c>
      <c r="C31" s="302">
        <v>1.6683827891178279E-2</v>
      </c>
      <c r="D31" s="302">
        <v>3.9157788394050845E-3</v>
      </c>
      <c r="E31" s="302">
        <f t="shared" si="24"/>
        <v>9.2444995029384996E-2</v>
      </c>
      <c r="F31" s="303"/>
      <c r="G31" s="302">
        <v>7.9002131759300265E-2</v>
      </c>
      <c r="H31" s="302">
        <v>1.8240007840807013E-2</v>
      </c>
      <c r="I31" s="302">
        <v>2.8997680021738163E-3</v>
      </c>
      <c r="J31" s="302">
        <f t="shared" si="25"/>
        <v>0.10014190760228109</v>
      </c>
      <c r="K31" s="303"/>
      <c r="L31" s="302">
        <v>8.1322638422792484E-2</v>
      </c>
      <c r="M31" s="302">
        <v>8.3277253104975905E-3</v>
      </c>
      <c r="N31" s="302">
        <v>3.0241334357920743E-3</v>
      </c>
      <c r="O31" s="302">
        <f t="shared" si="26"/>
        <v>9.267449716908216E-2</v>
      </c>
    </row>
    <row r="32" spans="1:15" s="236" customFormat="1" x14ac:dyDescent="0.2">
      <c r="A32" s="237" t="str">
        <f>name!E$10</f>
        <v>Sales and customer service occupations</v>
      </c>
      <c r="B32" s="302">
        <v>3.8346278855686811E-2</v>
      </c>
      <c r="C32" s="302">
        <v>2.0023584815035647E-2</v>
      </c>
      <c r="D32" s="302">
        <v>6.0620574980147337E-3</v>
      </c>
      <c r="E32" s="302">
        <f t="shared" si="24"/>
        <v>6.4431921168737194E-2</v>
      </c>
      <c r="F32" s="303"/>
      <c r="G32" s="302">
        <v>4.1498061655256234E-2</v>
      </c>
      <c r="H32" s="302">
        <v>1.6014728302622874E-2</v>
      </c>
      <c r="I32" s="302">
        <v>3.9343268303144155E-3</v>
      </c>
      <c r="J32" s="302">
        <f t="shared" si="25"/>
        <v>6.144711678819352E-2</v>
      </c>
      <c r="K32" s="303"/>
      <c r="L32" s="302">
        <v>4.5380627043342385E-2</v>
      </c>
      <c r="M32" s="302">
        <v>8.1944405370369088E-3</v>
      </c>
      <c r="N32" s="302">
        <v>2.9052330109240829E-3</v>
      </c>
      <c r="O32" s="302">
        <f t="shared" si="26"/>
        <v>5.6480300591303371E-2</v>
      </c>
    </row>
    <row r="33" spans="1:15" s="236" customFormat="1" x14ac:dyDescent="0.2">
      <c r="A33" s="237" t="str">
        <f>name!E$11</f>
        <v>Process, plant and machine operatives</v>
      </c>
      <c r="B33" s="302">
        <v>0.10424873912064461</v>
      </c>
      <c r="C33" s="302">
        <v>8.7752901485986818E-3</v>
      </c>
      <c r="D33" s="302">
        <v>1.3066148425324383E-3</v>
      </c>
      <c r="E33" s="302">
        <f t="shared" si="24"/>
        <v>0.11433064411177574</v>
      </c>
      <c r="F33" s="303"/>
      <c r="G33" s="302">
        <v>9.4213809798353906E-2</v>
      </c>
      <c r="H33" s="302">
        <v>4.5824180648124319E-3</v>
      </c>
      <c r="I33" s="302">
        <v>1.3639298469061037E-3</v>
      </c>
      <c r="J33" s="302">
        <f t="shared" si="25"/>
        <v>0.10016015771007244</v>
      </c>
      <c r="K33" s="303"/>
      <c r="L33" s="302">
        <v>7.5317703211115111E-2</v>
      </c>
      <c r="M33" s="302">
        <v>6.4494885257553028E-3</v>
      </c>
      <c r="N33" s="302">
        <v>3.3312571633312285E-3</v>
      </c>
      <c r="O33" s="302">
        <f t="shared" si="26"/>
        <v>8.5098448900201643E-2</v>
      </c>
    </row>
    <row r="34" spans="1:15" s="236" customFormat="1" x14ac:dyDescent="0.2">
      <c r="A34" s="237" t="str">
        <f>name!E$12</f>
        <v>Elementary occupations</v>
      </c>
      <c r="B34" s="302">
        <v>0.26572268719859277</v>
      </c>
      <c r="C34" s="302">
        <v>4.318578595639825E-2</v>
      </c>
      <c r="D34" s="302">
        <v>1.8636274020297338E-2</v>
      </c>
      <c r="E34" s="302">
        <f t="shared" si="24"/>
        <v>0.32754474717528836</v>
      </c>
      <c r="F34" s="303"/>
      <c r="G34" s="302">
        <v>0.2198382920732791</v>
      </c>
      <c r="H34" s="302">
        <v>3.8690727463964264E-2</v>
      </c>
      <c r="I34" s="302">
        <v>8.5585808053486017E-3</v>
      </c>
      <c r="J34" s="302">
        <f t="shared" si="25"/>
        <v>0.26708760034259199</v>
      </c>
      <c r="K34" s="303"/>
      <c r="L34" s="302">
        <v>0.23028328795171774</v>
      </c>
      <c r="M34" s="302">
        <v>7.3058182958555609E-2</v>
      </c>
      <c r="N34" s="302">
        <v>1.2486019284226182E-2</v>
      </c>
      <c r="O34" s="302">
        <f t="shared" si="26"/>
        <v>0.31582749019449952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1.4225952828151516</v>
      </c>
      <c r="C36" s="311">
        <f t="shared" ref="C36:O36" si="27">SUM(C26:C34)</f>
        <v>0.27483740346520469</v>
      </c>
      <c r="D36" s="311">
        <f t="shared" si="27"/>
        <v>0.56156731371964053</v>
      </c>
      <c r="E36" s="311">
        <f t="shared" si="27"/>
        <v>2.2589999999999968</v>
      </c>
      <c r="F36" s="311"/>
      <c r="G36" s="311">
        <f t="shared" si="27"/>
        <v>1.5643317642282952</v>
      </c>
      <c r="H36" s="311">
        <f t="shared" si="27"/>
        <v>0.24166470528438988</v>
      </c>
      <c r="I36" s="311">
        <f t="shared" si="27"/>
        <v>0.4790035304873152</v>
      </c>
      <c r="J36" s="311">
        <f t="shared" si="27"/>
        <v>2.2850000000000006</v>
      </c>
      <c r="K36" s="311"/>
      <c r="L36" s="311">
        <f t="shared" si="27"/>
        <v>1.7365060113607511</v>
      </c>
      <c r="M36" s="311">
        <f t="shared" si="27"/>
        <v>0.22403705396091111</v>
      </c>
      <c r="N36" s="311">
        <f t="shared" si="27"/>
        <v>0.46645693467833782</v>
      </c>
      <c r="O36" s="311">
        <f t="shared" si="27"/>
        <v>2.4269999999999996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5.9015446891532795E-3</v>
      </c>
      <c r="C43" s="302">
        <v>2.132156857895141E-4</v>
      </c>
      <c r="D43" s="302">
        <v>2.240751742484792E-3</v>
      </c>
      <c r="E43" s="302">
        <f>SUM(B43:D43)</f>
        <v>8.3555121174275857E-3</v>
      </c>
      <c r="F43" s="303"/>
      <c r="G43" s="302">
        <v>1.3598719077868856E-2</v>
      </c>
      <c r="H43" s="302">
        <v>8.1730048856868236E-5</v>
      </c>
      <c r="I43" s="302">
        <v>1.1009847766209174E-2</v>
      </c>
      <c r="J43" s="302">
        <f>SUM(G43:I43)</f>
        <v>2.46902968929349E-2</v>
      </c>
      <c r="K43" s="303"/>
      <c r="L43" s="302">
        <v>1.1312445734373747E-2</v>
      </c>
      <c r="M43" s="302">
        <v>6.4763945526785817E-5</v>
      </c>
      <c r="N43" s="302">
        <v>9.8365007708938485E-3</v>
      </c>
      <c r="O43" s="302">
        <f>SUM(L43:N43)</f>
        <v>2.1213710450794381E-2</v>
      </c>
    </row>
    <row r="44" spans="1:15" s="236" customFormat="1" x14ac:dyDescent="0.2">
      <c r="A44" s="237" t="str">
        <f>name!E$5</f>
        <v>Professional occupations</v>
      </c>
      <c r="B44" s="302">
        <v>3.6999973043393723E-3</v>
      </c>
      <c r="C44" s="302">
        <v>4.5161303566716124E-4</v>
      </c>
      <c r="D44" s="302">
        <v>1.0717285931076137E-3</v>
      </c>
      <c r="E44" s="302">
        <f t="shared" ref="E44:E51" si="28">SUM(B44:D44)</f>
        <v>5.2233389331141468E-3</v>
      </c>
      <c r="F44" s="303"/>
      <c r="G44" s="302">
        <v>9.7520518434075724E-3</v>
      </c>
      <c r="H44" s="302">
        <v>2.6189770471819854E-4</v>
      </c>
      <c r="I44" s="302">
        <v>4.0020969470981899E-3</v>
      </c>
      <c r="J44" s="302">
        <f t="shared" ref="J44:J46" si="29">SUM(G44:I44)</f>
        <v>1.4016046495223962E-2</v>
      </c>
      <c r="K44" s="303"/>
      <c r="L44" s="302">
        <v>8.7394817150596542E-3</v>
      </c>
      <c r="M44" s="302">
        <v>1.6567903699733395E-4</v>
      </c>
      <c r="N44" s="302">
        <v>9.5385134556799558E-4</v>
      </c>
      <c r="O44" s="302">
        <f t="shared" ref="O44:O51" si="30">SUM(L44:N44)</f>
        <v>9.8590120976249848E-3</v>
      </c>
    </row>
    <row r="45" spans="1:15" s="236" customFormat="1" x14ac:dyDescent="0.2">
      <c r="A45" s="237" t="str">
        <f>name!E$6</f>
        <v>Associate professional occupations</v>
      </c>
      <c r="B45" s="302">
        <v>2.9936964986816746E-3</v>
      </c>
      <c r="C45" s="302">
        <v>2.7259086281959335E-4</v>
      </c>
      <c r="D45" s="302">
        <v>5.1390547186852369E-4</v>
      </c>
      <c r="E45" s="302">
        <f t="shared" si="28"/>
        <v>3.7801928333697915E-3</v>
      </c>
      <c r="F45" s="303"/>
      <c r="G45" s="302">
        <v>7.2779147124148033E-3</v>
      </c>
      <c r="H45" s="302">
        <v>1.6773258235919624E-4</v>
      </c>
      <c r="I45" s="302">
        <v>1.8218854774477173E-3</v>
      </c>
      <c r="J45" s="302">
        <f t="shared" si="29"/>
        <v>9.2675327722217156E-3</v>
      </c>
      <c r="K45" s="303"/>
      <c r="L45" s="302">
        <v>6.0218867755525559E-3</v>
      </c>
      <c r="M45" s="302">
        <v>1.2956284718969267E-4</v>
      </c>
      <c r="N45" s="302">
        <v>8.514462635555764E-4</v>
      </c>
      <c r="O45" s="302">
        <f t="shared" si="30"/>
        <v>7.0028958862978245E-3</v>
      </c>
    </row>
    <row r="46" spans="1:15" s="236" customFormat="1" x14ac:dyDescent="0.2">
      <c r="A46" s="237" t="str">
        <f>name!E$7</f>
        <v>Administrative and secretarial occupations</v>
      </c>
      <c r="B46" s="302">
        <v>3.0769175680224426E-3</v>
      </c>
      <c r="C46" s="302">
        <v>3.8006968710713564E-4</v>
      </c>
      <c r="D46" s="302">
        <v>3.1153340511390571E-4</v>
      </c>
      <c r="E46" s="302">
        <f t="shared" si="28"/>
        <v>3.768520660243484E-3</v>
      </c>
      <c r="F46" s="303"/>
      <c r="G46" s="302">
        <v>7.085635552332846E-3</v>
      </c>
      <c r="H46" s="302">
        <v>3.4298455421604308E-4</v>
      </c>
      <c r="I46" s="302">
        <v>1.034013472505131E-3</v>
      </c>
      <c r="J46" s="302">
        <f t="shared" si="29"/>
        <v>8.4626335790540207E-3</v>
      </c>
      <c r="K46" s="303"/>
      <c r="L46" s="302">
        <v>5.9980237957709273E-3</v>
      </c>
      <c r="M46" s="302">
        <v>1.6971601946422568E-4</v>
      </c>
      <c r="N46" s="302">
        <v>1.0625575576535015E-3</v>
      </c>
      <c r="O46" s="302">
        <f t="shared" si="30"/>
        <v>7.2302973728886541E-3</v>
      </c>
    </row>
    <row r="47" spans="1:15" s="236" customFormat="1" x14ac:dyDescent="0.2">
      <c r="A47" s="237" t="str">
        <f>name!E$8</f>
        <v>Skilled trades occupations</v>
      </c>
      <c r="B47" s="302">
        <v>5.987852794968513E-3</v>
      </c>
      <c r="C47" s="302">
        <v>4.3791911081943294E-4</v>
      </c>
      <c r="D47" s="302">
        <v>2.1530695729135669E-3</v>
      </c>
      <c r="E47" s="302">
        <f t="shared" si="28"/>
        <v>8.5788414787015127E-3</v>
      </c>
      <c r="F47" s="303"/>
      <c r="G47" s="302">
        <v>1.0053336249837209E-2</v>
      </c>
      <c r="H47" s="302">
        <v>1.5969397985170496E-4</v>
      </c>
      <c r="I47" s="302">
        <v>5.8224038274920275E-3</v>
      </c>
      <c r="J47" s="302">
        <f>SUM(G47:I47)</f>
        <v>1.6035434057180942E-2</v>
      </c>
      <c r="K47" s="303"/>
      <c r="L47" s="302">
        <v>6.5073306741822625E-3</v>
      </c>
      <c r="M47" s="302">
        <v>1.2762973541351652E-4</v>
      </c>
      <c r="N47" s="302">
        <v>1.8981659030171928E-3</v>
      </c>
      <c r="O47" s="302">
        <f t="shared" si="30"/>
        <v>8.5331263126129722E-3</v>
      </c>
    </row>
    <row r="48" spans="1:15" s="236" customFormat="1" x14ac:dyDescent="0.2">
      <c r="A48" s="237" t="str">
        <f>name!E$9</f>
        <v>Caring, leisure and other service occupations</v>
      </c>
      <c r="B48" s="302">
        <v>2.2527598531267356E-4</v>
      </c>
      <c r="C48" s="302">
        <v>5.5390280121934651E-4</v>
      </c>
      <c r="D48" s="302">
        <v>7.0983920775227245E-5</v>
      </c>
      <c r="E48" s="302">
        <f t="shared" si="28"/>
        <v>8.5016270730724729E-4</v>
      </c>
      <c r="F48" s="303"/>
      <c r="G48" s="302">
        <v>5.0880630897440953E-4</v>
      </c>
      <c r="H48" s="302">
        <v>5.8579577447233117E-4</v>
      </c>
      <c r="I48" s="302">
        <v>2.6841593475962429E-4</v>
      </c>
      <c r="J48" s="302">
        <f t="shared" ref="J48:J51" si="31">SUM(G48:I48)</f>
        <v>1.3630180182063649E-3</v>
      </c>
      <c r="K48" s="303"/>
      <c r="L48" s="302">
        <v>4.4401462231266403E-4</v>
      </c>
      <c r="M48" s="302">
        <v>3.9900389839949525E-4</v>
      </c>
      <c r="N48" s="302">
        <v>3.0315025439823118E-4</v>
      </c>
      <c r="O48" s="302">
        <f t="shared" si="30"/>
        <v>1.1461687751103903E-3</v>
      </c>
    </row>
    <row r="49" spans="1:15" s="236" customFormat="1" x14ac:dyDescent="0.2">
      <c r="A49" s="237" t="str">
        <f>name!E$10</f>
        <v>Sales and customer service occupations</v>
      </c>
      <c r="B49" s="302">
        <v>9.3828523321056432E-4</v>
      </c>
      <c r="C49" s="302">
        <v>6.01880559082633E-4</v>
      </c>
      <c r="D49" s="302">
        <v>1.2832788952311033E-4</v>
      </c>
      <c r="E49" s="302">
        <f t="shared" si="28"/>
        <v>1.6684936818163075E-3</v>
      </c>
      <c r="F49" s="303"/>
      <c r="G49" s="302">
        <v>1.9711614920963974E-3</v>
      </c>
      <c r="H49" s="302">
        <v>3.3885315898474964E-4</v>
      </c>
      <c r="I49" s="302">
        <v>4.6827993086236564E-4</v>
      </c>
      <c r="J49" s="302">
        <f t="shared" si="31"/>
        <v>2.7782945819435126E-3</v>
      </c>
      <c r="K49" s="303"/>
      <c r="L49" s="302">
        <v>1.810810141239551E-3</v>
      </c>
      <c r="M49" s="302">
        <v>1.9850020026468756E-4</v>
      </c>
      <c r="N49" s="302">
        <v>4.417944592195333E-4</v>
      </c>
      <c r="O49" s="302">
        <f t="shared" si="30"/>
        <v>2.451104800723772E-3</v>
      </c>
    </row>
    <row r="50" spans="1:15" s="236" customFormat="1" x14ac:dyDescent="0.2">
      <c r="A50" s="237" t="str">
        <f>name!E$11</f>
        <v>Process, plant and machine operatives</v>
      </c>
      <c r="B50" s="302">
        <v>5.6845379033687721E-3</v>
      </c>
      <c r="C50" s="302">
        <v>8.005443191148573E-4</v>
      </c>
      <c r="D50" s="302">
        <v>1.4988249058723157E-3</v>
      </c>
      <c r="E50" s="302">
        <f t="shared" si="28"/>
        <v>7.9839071283559458E-3</v>
      </c>
      <c r="F50" s="303"/>
      <c r="G50" s="302">
        <v>1.0215824697229628E-2</v>
      </c>
      <c r="H50" s="302">
        <v>1.3965126469269183E-4</v>
      </c>
      <c r="I50" s="302">
        <v>6.8135699802511895E-3</v>
      </c>
      <c r="J50" s="302">
        <f t="shared" si="31"/>
        <v>1.716904594217351E-2</v>
      </c>
      <c r="K50" s="303"/>
      <c r="L50" s="302">
        <v>7.9464694627758292E-3</v>
      </c>
      <c r="M50" s="302">
        <v>1.5455181115016947E-4</v>
      </c>
      <c r="N50" s="302">
        <v>8.0940234836743112E-3</v>
      </c>
      <c r="O50" s="302">
        <f t="shared" si="30"/>
        <v>1.6195044757600308E-2</v>
      </c>
    </row>
    <row r="51" spans="1:15" s="236" customFormat="1" x14ac:dyDescent="0.2">
      <c r="A51" s="237" t="str">
        <f>name!E$12</f>
        <v>Elementary occupations</v>
      </c>
      <c r="B51" s="302">
        <v>6.2625518233876511E-4</v>
      </c>
      <c r="C51" s="302">
        <v>6.8290107043282827E-4</v>
      </c>
      <c r="D51" s="302">
        <v>4.8187420689232172E-4</v>
      </c>
      <c r="E51" s="302">
        <f t="shared" si="28"/>
        <v>1.7910304596639149E-3</v>
      </c>
      <c r="F51" s="303"/>
      <c r="G51" s="302">
        <v>1.0979362044421708E-3</v>
      </c>
      <c r="H51" s="302">
        <v>4.8271703747727694E-4</v>
      </c>
      <c r="I51" s="302">
        <v>1.6370444191415139E-3</v>
      </c>
      <c r="J51" s="302">
        <f t="shared" si="31"/>
        <v>3.2176976610609614E-3</v>
      </c>
      <c r="K51" s="303"/>
      <c r="L51" s="302">
        <v>9.0105523070437574E-4</v>
      </c>
      <c r="M51" s="302">
        <v>8.1418986535983988E-4</v>
      </c>
      <c r="N51" s="302">
        <v>1.6533944502826142E-3</v>
      </c>
      <c r="O51" s="302">
        <f t="shared" si="30"/>
        <v>3.3686395463468299E-3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2.9134363159396055E-2</v>
      </c>
      <c r="C53" s="311">
        <f t="shared" ref="C53:E53" si="32">SUM(C43:C51)</f>
        <v>4.3946371320525025E-3</v>
      </c>
      <c r="D53" s="311">
        <f t="shared" si="32"/>
        <v>8.4709997085513772E-3</v>
      </c>
      <c r="E53" s="311">
        <f t="shared" si="32"/>
        <v>4.199999999999994E-2</v>
      </c>
      <c r="F53" s="311"/>
      <c r="G53" s="311">
        <f t="shared" ref="G53:J53" si="33">SUM(G43:G51)</f>
        <v>6.1561386138603895E-2</v>
      </c>
      <c r="H53" s="311">
        <f t="shared" si="33"/>
        <v>2.561056105629061E-3</v>
      </c>
      <c r="I53" s="311">
        <f t="shared" si="33"/>
        <v>3.2877557755766937E-2</v>
      </c>
      <c r="J53" s="311">
        <f t="shared" si="33"/>
        <v>9.6999999999999892E-2</v>
      </c>
      <c r="K53" s="311"/>
      <c r="L53" s="311">
        <f t="shared" ref="L53:O53" si="34">SUM(L43:L51)</f>
        <v>4.9681518151971575E-2</v>
      </c>
      <c r="M53" s="311">
        <f t="shared" si="34"/>
        <v>2.2235973597657466E-3</v>
      </c>
      <c r="N53" s="311">
        <f t="shared" si="34"/>
        <v>2.5094884488262807E-2</v>
      </c>
      <c r="O53" s="311">
        <f t="shared" si="34"/>
        <v>7.7000000000000124E-2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0.131776349866153</v>
      </c>
      <c r="C60" s="302">
        <v>1.0311657316713668E-2</v>
      </c>
      <c r="D60" s="302">
        <v>1.9514333524865948E-2</v>
      </c>
      <c r="E60" s="302">
        <f>SUM(B60:D60)</f>
        <v>0.16160234070773261</v>
      </c>
      <c r="F60" s="303"/>
      <c r="G60" s="302">
        <v>0.25419511884872431</v>
      </c>
      <c r="H60" s="302">
        <v>3.7655231884985096E-2</v>
      </c>
      <c r="I60" s="302">
        <v>2.5668719937042075E-2</v>
      </c>
      <c r="J60" s="302">
        <f>SUM(G60:I60)</f>
        <v>0.31751907067075147</v>
      </c>
      <c r="K60" s="303"/>
      <c r="L60" s="302">
        <v>0.29911172916849865</v>
      </c>
      <c r="M60" s="302">
        <v>3.9698829020659666E-2</v>
      </c>
      <c r="N60" s="302">
        <v>3.0586352082926347E-2</v>
      </c>
      <c r="O60" s="302">
        <f>SUM(L60:N60)</f>
        <v>0.36939691027208471</v>
      </c>
    </row>
    <row r="61" spans="1:15" s="236" customFormat="1" x14ac:dyDescent="0.2">
      <c r="A61" s="237" t="str">
        <f>name!E$5</f>
        <v>Professional occupations</v>
      </c>
      <c r="B61" s="302">
        <v>0.11392546272971862</v>
      </c>
      <c r="C61" s="302">
        <v>5.3659774508133251E-3</v>
      </c>
      <c r="D61" s="302">
        <v>8.1434295473995846E-3</v>
      </c>
      <c r="E61" s="302">
        <f t="shared" ref="E61:E68" si="35">SUM(B61:D61)</f>
        <v>0.12743486972793153</v>
      </c>
      <c r="F61" s="303"/>
      <c r="G61" s="302">
        <v>0.25260347760844026</v>
      </c>
      <c r="H61" s="302">
        <v>2.0509034035176722E-2</v>
      </c>
      <c r="I61" s="302">
        <v>1.14547211326305E-2</v>
      </c>
      <c r="J61" s="302">
        <f t="shared" ref="J61:J63" si="36">SUM(G61:I61)</f>
        <v>0.28456723277624751</v>
      </c>
      <c r="K61" s="303"/>
      <c r="L61" s="302">
        <v>0.42563803782453719</v>
      </c>
      <c r="M61" s="302">
        <v>1.9712298777176167E-2</v>
      </c>
      <c r="N61" s="302">
        <v>8.7713780550668311E-3</v>
      </c>
      <c r="O61" s="302">
        <f t="shared" ref="O61:O68" si="37">SUM(L61:N61)</f>
        <v>0.4541217146567802</v>
      </c>
    </row>
    <row r="62" spans="1:15" s="236" customFormat="1" x14ac:dyDescent="0.2">
      <c r="A62" s="237" t="str">
        <f>name!E$6</f>
        <v>Associate professional occupations</v>
      </c>
      <c r="B62" s="302">
        <v>0.15004663299685392</v>
      </c>
      <c r="C62" s="302">
        <v>1.1674270743762424E-2</v>
      </c>
      <c r="D62" s="302">
        <v>6.4807289088321127E-3</v>
      </c>
      <c r="E62" s="302">
        <f t="shared" si="35"/>
        <v>0.16820163264944846</v>
      </c>
      <c r="F62" s="303"/>
      <c r="G62" s="302">
        <v>0.2944640580494356</v>
      </c>
      <c r="H62" s="302">
        <v>3.7322944197147538E-2</v>
      </c>
      <c r="I62" s="302">
        <v>7.0406868705645224E-3</v>
      </c>
      <c r="J62" s="302">
        <f t="shared" si="36"/>
        <v>0.33882768911714767</v>
      </c>
      <c r="K62" s="303"/>
      <c r="L62" s="302">
        <v>0.40195374540778561</v>
      </c>
      <c r="M62" s="302">
        <v>3.3803704717840687E-2</v>
      </c>
      <c r="N62" s="302">
        <v>5.7902546090544725E-3</v>
      </c>
      <c r="O62" s="302">
        <f t="shared" si="37"/>
        <v>0.44154770473468075</v>
      </c>
    </row>
    <row r="63" spans="1:15" s="236" customFormat="1" x14ac:dyDescent="0.2">
      <c r="A63" s="237" t="str">
        <f>name!E$7</f>
        <v>Administrative and secretarial occupations</v>
      </c>
      <c r="B63" s="302">
        <v>0.10881557444587396</v>
      </c>
      <c r="C63" s="302">
        <v>2.7175255562514714E-2</v>
      </c>
      <c r="D63" s="302">
        <v>4.6516804756039174E-3</v>
      </c>
      <c r="E63" s="302">
        <f t="shared" si="35"/>
        <v>0.14064251048399259</v>
      </c>
      <c r="F63" s="303"/>
      <c r="G63" s="302">
        <v>0.17898781349698123</v>
      </c>
      <c r="H63" s="302">
        <v>6.8513629108724189E-2</v>
      </c>
      <c r="I63" s="302">
        <v>4.7160931149392554E-3</v>
      </c>
      <c r="J63" s="302">
        <f t="shared" si="36"/>
        <v>0.25221753572064465</v>
      </c>
      <c r="K63" s="303"/>
      <c r="L63" s="302">
        <v>0.23766137673848872</v>
      </c>
      <c r="M63" s="302">
        <v>4.51213429456725E-2</v>
      </c>
      <c r="N63" s="302">
        <v>3.437260839797692E-3</v>
      </c>
      <c r="O63" s="302">
        <f t="shared" si="37"/>
        <v>0.28621998052395892</v>
      </c>
    </row>
    <row r="64" spans="1:15" s="236" customFormat="1" x14ac:dyDescent="0.2">
      <c r="A64" s="237" t="str">
        <f>name!E$8</f>
        <v>Skilled trades occupations</v>
      </c>
      <c r="B64" s="302">
        <v>0.14444550323262118</v>
      </c>
      <c r="C64" s="302">
        <v>8.6505353710726041E-3</v>
      </c>
      <c r="D64" s="302">
        <v>3.6366569207685134E-2</v>
      </c>
      <c r="E64" s="302">
        <f t="shared" si="35"/>
        <v>0.18946260781137891</v>
      </c>
      <c r="F64" s="303"/>
      <c r="G64" s="302">
        <v>0.19138982947886854</v>
      </c>
      <c r="H64" s="302">
        <v>1.4988745352748849E-2</v>
      </c>
      <c r="I64" s="302">
        <v>3.5359844280028904E-2</v>
      </c>
      <c r="J64" s="302">
        <f>SUM(G64:I64)</f>
        <v>0.24173841911164629</v>
      </c>
      <c r="K64" s="303"/>
      <c r="L64" s="302">
        <v>0.20102610534444915</v>
      </c>
      <c r="M64" s="302">
        <v>9.4273259208929473E-3</v>
      </c>
      <c r="N64" s="302">
        <v>3.0531412920076696E-2</v>
      </c>
      <c r="O64" s="302">
        <f t="shared" si="37"/>
        <v>0.2409848441854188</v>
      </c>
    </row>
    <row r="65" spans="1:15" s="236" customFormat="1" x14ac:dyDescent="0.2">
      <c r="A65" s="237" t="str">
        <f>name!E$9</f>
        <v>Caring, leisure and other service occupations</v>
      </c>
      <c r="B65" s="302">
        <v>1.1356702764493217E-2</v>
      </c>
      <c r="C65" s="302">
        <v>3.1236016479504821E-3</v>
      </c>
      <c r="D65" s="302">
        <v>2.6430049820618637E-3</v>
      </c>
      <c r="E65" s="302">
        <f t="shared" si="35"/>
        <v>1.7123309394505563E-2</v>
      </c>
      <c r="F65" s="303"/>
      <c r="G65" s="302">
        <v>2.1312794395822166E-2</v>
      </c>
      <c r="H65" s="302">
        <v>8.871471078640154E-3</v>
      </c>
      <c r="I65" s="302">
        <v>3.91751093909588E-3</v>
      </c>
      <c r="J65" s="302">
        <f t="shared" ref="J65:J68" si="38">SUM(G65:I65)</f>
        <v>3.4101776413558202E-2</v>
      </c>
      <c r="K65" s="303"/>
      <c r="L65" s="302">
        <v>2.6300352555203226E-2</v>
      </c>
      <c r="M65" s="302">
        <v>6.4818555633915599E-3</v>
      </c>
      <c r="N65" s="302">
        <v>4.8765468143048404E-3</v>
      </c>
      <c r="O65" s="302">
        <f t="shared" si="37"/>
        <v>3.7658754932899628E-2</v>
      </c>
    </row>
    <row r="66" spans="1:15" s="236" customFormat="1" x14ac:dyDescent="0.2">
      <c r="A66" s="237" t="str">
        <f>name!E$10</f>
        <v>Sales and customer service occupations</v>
      </c>
      <c r="B66" s="302">
        <v>4.1029834340390529E-2</v>
      </c>
      <c r="C66" s="302">
        <v>3.325683406119103E-2</v>
      </c>
      <c r="D66" s="302">
        <v>6.2296122807949193E-3</v>
      </c>
      <c r="E66" s="302">
        <f t="shared" si="35"/>
        <v>8.0516280682376484E-2</v>
      </c>
      <c r="F66" s="303"/>
      <c r="G66" s="302">
        <v>6.7020254044201186E-2</v>
      </c>
      <c r="H66" s="302">
        <v>7.7093432227769446E-2</v>
      </c>
      <c r="I66" s="302">
        <v>8.1750554703291824E-3</v>
      </c>
      <c r="J66" s="302">
        <f t="shared" si="38"/>
        <v>0.15228874174229981</v>
      </c>
      <c r="K66" s="303"/>
      <c r="L66" s="302">
        <v>9.3004493920450723E-2</v>
      </c>
      <c r="M66" s="302">
        <v>8.5406324805608072E-2</v>
      </c>
      <c r="N66" s="302">
        <v>1.1208235117997158E-2</v>
      </c>
      <c r="O66" s="302">
        <f t="shared" si="37"/>
        <v>0.18961905384405595</v>
      </c>
    </row>
    <row r="67" spans="1:15" s="236" customFormat="1" x14ac:dyDescent="0.2">
      <c r="A67" s="237" t="str">
        <f>name!E$11</f>
        <v>Process, plant and machine operatives</v>
      </c>
      <c r="B67" s="302">
        <v>0.23689006283964351</v>
      </c>
      <c r="C67" s="302">
        <v>1.91823546511205E-2</v>
      </c>
      <c r="D67" s="302">
        <v>1.4060957170350996E-2</v>
      </c>
      <c r="E67" s="302">
        <f t="shared" si="35"/>
        <v>0.27013337466111498</v>
      </c>
      <c r="F67" s="303"/>
      <c r="G67" s="302">
        <v>0.33109036304705192</v>
      </c>
      <c r="H67" s="302">
        <v>3.9466679058222466E-2</v>
      </c>
      <c r="I67" s="302">
        <v>1.6798011538664795E-2</v>
      </c>
      <c r="J67" s="302">
        <f t="shared" si="38"/>
        <v>0.38735505364393918</v>
      </c>
      <c r="K67" s="303"/>
      <c r="L67" s="302">
        <v>0.31894056370050655</v>
      </c>
      <c r="M67" s="302">
        <v>6.7126835055163633E-2</v>
      </c>
      <c r="N67" s="302">
        <v>3.8757382642496542E-2</v>
      </c>
      <c r="O67" s="302">
        <f t="shared" si="37"/>
        <v>0.42482478139816676</v>
      </c>
    </row>
    <row r="68" spans="1:15" s="236" customFormat="1" x14ac:dyDescent="0.2">
      <c r="A68" s="237" t="str">
        <f>name!E$12</f>
        <v>Elementary occupations</v>
      </c>
      <c r="B68" s="302">
        <v>0.13877948755149647</v>
      </c>
      <c r="C68" s="302">
        <v>4.4428628223829161E-2</v>
      </c>
      <c r="D68" s="302">
        <v>9.6749581061925036E-3</v>
      </c>
      <c r="E68" s="302">
        <f t="shared" si="35"/>
        <v>0.19288307388151815</v>
      </c>
      <c r="F68" s="303"/>
      <c r="G68" s="302">
        <v>0.1852955143261657</v>
      </c>
      <c r="H68" s="302">
        <v>9.4173007820575944E-2</v>
      </c>
      <c r="I68" s="302">
        <v>5.9159586570263784E-3</v>
      </c>
      <c r="J68" s="302">
        <f t="shared" si="38"/>
        <v>0.28538448080376805</v>
      </c>
      <c r="K68" s="303"/>
      <c r="L68" s="302">
        <v>0.2288962986571067</v>
      </c>
      <c r="M68" s="302">
        <v>0.18491727940441013</v>
      </c>
      <c r="N68" s="302">
        <v>2.2812677390433998E-2</v>
      </c>
      <c r="O68" s="302">
        <f t="shared" si="37"/>
        <v>0.43662625545195088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1.0770656107672443</v>
      </c>
      <c r="C70" s="311">
        <f t="shared" ref="C70:E70" si="39">SUM(C60:C68)</f>
        <v>0.16316911502896791</v>
      </c>
      <c r="D70" s="311">
        <f t="shared" si="39"/>
        <v>0.10776527420378698</v>
      </c>
      <c r="E70" s="311">
        <f t="shared" si="39"/>
        <v>1.3479999999999992</v>
      </c>
      <c r="F70" s="311"/>
      <c r="G70" s="311">
        <f t="shared" ref="G70:J70" si="40">SUM(G60:G68)</f>
        <v>1.7763592232956908</v>
      </c>
      <c r="H70" s="311">
        <f t="shared" si="40"/>
        <v>0.39859417476399039</v>
      </c>
      <c r="I70" s="311">
        <f t="shared" si="40"/>
        <v>0.11904660194032149</v>
      </c>
      <c r="J70" s="311">
        <f t="shared" si="40"/>
        <v>2.2940000000000027</v>
      </c>
      <c r="K70" s="311"/>
      <c r="L70" s="311">
        <f t="shared" ref="L70:O70" si="41">SUM(L60:L68)</f>
        <v>2.2325327033170264</v>
      </c>
      <c r="M70" s="311">
        <f t="shared" si="41"/>
        <v>0.49169579621081538</v>
      </c>
      <c r="N70" s="311">
        <f t="shared" si="41"/>
        <v>0.15677150047215457</v>
      </c>
      <c r="O70" s="311">
        <f t="shared" si="41"/>
        <v>2.8809999999999967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0.52184879504090287</v>
      </c>
      <c r="C77" s="302">
        <v>2.684346334656457E-2</v>
      </c>
      <c r="D77" s="302">
        <v>5.8578964328835734E-2</v>
      </c>
      <c r="E77" s="302">
        <f>SUM(B77:D77)</f>
        <v>0.60727122271630318</v>
      </c>
      <c r="F77" s="303"/>
      <c r="G77" s="302">
        <v>0.69824377814993355</v>
      </c>
      <c r="H77" s="302">
        <v>5.030913984301847E-2</v>
      </c>
      <c r="I77" s="302">
        <v>7.7603581723160744E-2</v>
      </c>
      <c r="J77" s="302">
        <f>SUM(G77:I77)</f>
        <v>0.82615649971611271</v>
      </c>
      <c r="K77" s="303"/>
      <c r="L77" s="302">
        <v>0.44266902426358223</v>
      </c>
      <c r="M77" s="302">
        <v>4.3502458195399676E-2</v>
      </c>
      <c r="N77" s="302">
        <v>6.5785128339575866E-2</v>
      </c>
      <c r="O77" s="302">
        <f>SUM(L77:N77)</f>
        <v>0.55195661079855773</v>
      </c>
    </row>
    <row r="78" spans="1:15" s="236" customFormat="1" x14ac:dyDescent="0.2">
      <c r="A78" s="237" t="str">
        <f>name!E$5</f>
        <v>Professional occupations</v>
      </c>
      <c r="B78" s="302">
        <v>0.7662004340816605</v>
      </c>
      <c r="C78" s="302">
        <v>2.0975347610663667E-2</v>
      </c>
      <c r="D78" s="302">
        <v>3.7121008364923699E-2</v>
      </c>
      <c r="E78" s="302">
        <f t="shared" ref="E78:E85" si="42">SUM(B78:D78)</f>
        <v>0.82429679005724787</v>
      </c>
      <c r="F78" s="303"/>
      <c r="G78" s="302">
        <v>1.1804546971466363</v>
      </c>
      <c r="H78" s="302">
        <v>4.0449611841818965E-2</v>
      </c>
      <c r="I78" s="302">
        <v>4.6292532628618398E-2</v>
      </c>
      <c r="J78" s="302">
        <f t="shared" ref="J78:J80" si="43">SUM(G78:I78)</f>
        <v>1.2671968416170736</v>
      </c>
      <c r="K78" s="303"/>
      <c r="L78" s="302">
        <v>1.0014807475715801</v>
      </c>
      <c r="M78" s="302">
        <v>3.2288938466263843E-2</v>
      </c>
      <c r="N78" s="302">
        <v>2.7533072796209986E-2</v>
      </c>
      <c r="O78" s="302">
        <f t="shared" ref="O78:O85" si="44">SUM(L78:N78)</f>
        <v>1.061302758834054</v>
      </c>
    </row>
    <row r="79" spans="1:15" s="236" customFormat="1" x14ac:dyDescent="0.2">
      <c r="A79" s="237" t="str">
        <f>name!E$6</f>
        <v>Associate professional occupations</v>
      </c>
      <c r="B79" s="302">
        <v>0.47774221034578818</v>
      </c>
      <c r="C79" s="302">
        <v>2.3806259754670375E-2</v>
      </c>
      <c r="D79" s="302">
        <v>2.9623851260467831E-2</v>
      </c>
      <c r="E79" s="302">
        <f t="shared" si="42"/>
        <v>0.5311723213609264</v>
      </c>
      <c r="F79" s="303"/>
      <c r="G79" s="302">
        <v>0.67083158178625757</v>
      </c>
      <c r="H79" s="302">
        <v>4.004666979887786E-2</v>
      </c>
      <c r="I79" s="302">
        <v>3.4479972661280028E-2</v>
      </c>
      <c r="J79" s="302">
        <f t="shared" si="43"/>
        <v>0.7453582242464154</v>
      </c>
      <c r="K79" s="303"/>
      <c r="L79" s="302">
        <v>0.45357544738174582</v>
      </c>
      <c r="M79" s="302">
        <v>2.6768341644719636E-2</v>
      </c>
      <c r="N79" s="302">
        <v>2.3539525872124368E-2</v>
      </c>
      <c r="O79" s="302">
        <f t="shared" si="44"/>
        <v>0.50388331489858984</v>
      </c>
    </row>
    <row r="80" spans="1:15" s="236" customFormat="1" x14ac:dyDescent="0.2">
      <c r="A80" s="237" t="str">
        <f>name!E$7</f>
        <v>Administrative and secretarial occupations</v>
      </c>
      <c r="B80" s="302">
        <v>0.20155378860866272</v>
      </c>
      <c r="C80" s="302">
        <v>6.2782899420043212E-2</v>
      </c>
      <c r="D80" s="302">
        <v>1.238848113198439E-2</v>
      </c>
      <c r="E80" s="302">
        <f t="shared" si="42"/>
        <v>0.27672516916069029</v>
      </c>
      <c r="F80" s="303"/>
      <c r="G80" s="302">
        <v>0.23567130918654022</v>
      </c>
      <c r="H80" s="302">
        <v>9.0944199813127402E-2</v>
      </c>
      <c r="I80" s="302">
        <v>1.4671804859341945E-2</v>
      </c>
      <c r="J80" s="302">
        <f t="shared" si="43"/>
        <v>0.34128731385900957</v>
      </c>
      <c r="K80" s="303"/>
      <c r="L80" s="302">
        <v>0.16438863216726543</v>
      </c>
      <c r="M80" s="302">
        <v>5.0576015437533463E-2</v>
      </c>
      <c r="N80" s="302">
        <v>9.4752112519533045E-3</v>
      </c>
      <c r="O80" s="302">
        <f t="shared" si="44"/>
        <v>0.22443985885675219</v>
      </c>
    </row>
    <row r="81" spans="1:15" s="236" customFormat="1" x14ac:dyDescent="0.2">
      <c r="A81" s="237" t="str">
        <f>name!E$8</f>
        <v>Skilled trades occupations</v>
      </c>
      <c r="B81" s="302">
        <v>0.49441050794906344</v>
      </c>
      <c r="C81" s="302">
        <v>2.0967009047540699E-2</v>
      </c>
      <c r="D81" s="302">
        <v>5.1207964758436635E-2</v>
      </c>
      <c r="E81" s="302">
        <f t="shared" si="42"/>
        <v>0.56658548175504075</v>
      </c>
      <c r="F81" s="303"/>
      <c r="G81" s="302">
        <v>0.46878345026676871</v>
      </c>
      <c r="H81" s="302">
        <v>1.8247325852283672E-2</v>
      </c>
      <c r="I81" s="302">
        <v>4.0011193500278666E-2</v>
      </c>
      <c r="J81" s="302">
        <f>SUM(G81:I81)</f>
        <v>0.52704196961933103</v>
      </c>
      <c r="K81" s="303"/>
      <c r="L81" s="302">
        <v>0.26624339315032042</v>
      </c>
      <c r="M81" s="302">
        <v>1.4803098497469133E-2</v>
      </c>
      <c r="N81" s="302">
        <v>3.7846421452101868E-2</v>
      </c>
      <c r="O81" s="302">
        <f t="shared" si="44"/>
        <v>0.31889291309989143</v>
      </c>
    </row>
    <row r="82" spans="1:15" s="236" customFormat="1" x14ac:dyDescent="0.2">
      <c r="A82" s="237" t="str">
        <f>name!E$9</f>
        <v>Caring, leisure and other service occupations</v>
      </c>
      <c r="B82" s="302">
        <v>4.3871723193426471E-2</v>
      </c>
      <c r="C82" s="302">
        <v>1.4818645195746417E-2</v>
      </c>
      <c r="D82" s="302">
        <v>7.6942249083182864E-3</v>
      </c>
      <c r="E82" s="302">
        <f t="shared" si="42"/>
        <v>6.6384593297491176E-2</v>
      </c>
      <c r="F82" s="303"/>
      <c r="G82" s="302">
        <v>4.2570965323431242E-2</v>
      </c>
      <c r="H82" s="302">
        <v>1.8896602948130035E-2</v>
      </c>
      <c r="I82" s="302">
        <v>1.0978286801545674E-2</v>
      </c>
      <c r="J82" s="302">
        <f t="shared" ref="J82:J85" si="45">SUM(G82:I82)</f>
        <v>7.2445855073106941E-2</v>
      </c>
      <c r="K82" s="303"/>
      <c r="L82" s="302">
        <v>2.7249098582004617E-2</v>
      </c>
      <c r="M82" s="302">
        <v>9.6530422688924193E-3</v>
      </c>
      <c r="N82" s="302">
        <v>1.2143265948604515E-2</v>
      </c>
      <c r="O82" s="302">
        <f t="shared" si="44"/>
        <v>4.9045406799501548E-2</v>
      </c>
    </row>
    <row r="83" spans="1:15" s="236" customFormat="1" x14ac:dyDescent="0.2">
      <c r="A83" s="237" t="str">
        <f>name!E$10</f>
        <v>Sales and customer service occupations</v>
      </c>
      <c r="B83" s="302">
        <v>7.6300726933581711E-2</v>
      </c>
      <c r="C83" s="302">
        <v>2.3642249384043232E-2</v>
      </c>
      <c r="D83" s="302">
        <v>7.2885557866707758E-3</v>
      </c>
      <c r="E83" s="302">
        <f t="shared" si="42"/>
        <v>0.10723153210429572</v>
      </c>
      <c r="F83" s="303"/>
      <c r="G83" s="302">
        <v>8.6063461751791887E-2</v>
      </c>
      <c r="H83" s="302">
        <v>3.3290404077799533E-2</v>
      </c>
      <c r="I83" s="302">
        <v>6.9394005122682531E-3</v>
      </c>
      <c r="J83" s="302">
        <f t="shared" si="45"/>
        <v>0.12629326634185967</v>
      </c>
      <c r="K83" s="303"/>
      <c r="L83" s="302">
        <v>6.0330162761564055E-2</v>
      </c>
      <c r="M83" s="302">
        <v>2.9548045818668135E-2</v>
      </c>
      <c r="N83" s="302">
        <v>4.6275217480102483E-3</v>
      </c>
      <c r="O83" s="302">
        <f t="shared" si="44"/>
        <v>9.4505730328242429E-2</v>
      </c>
    </row>
    <row r="84" spans="1:15" s="236" customFormat="1" x14ac:dyDescent="0.2">
      <c r="A84" s="237" t="str">
        <f>name!E$11</f>
        <v>Process, plant and machine operatives</v>
      </c>
      <c r="B84" s="302">
        <v>0.19581676058470124</v>
      </c>
      <c r="C84" s="302">
        <v>2.4259128118917141E-2</v>
      </c>
      <c r="D84" s="302">
        <v>1.2670452470011131E-2</v>
      </c>
      <c r="E84" s="302">
        <f t="shared" si="42"/>
        <v>0.23274634117362952</v>
      </c>
      <c r="F84" s="303"/>
      <c r="G84" s="302">
        <v>0.16857738161417465</v>
      </c>
      <c r="H84" s="302">
        <v>2.9431997965137454E-2</v>
      </c>
      <c r="I84" s="302">
        <v>1.6166319944829873E-2</v>
      </c>
      <c r="J84" s="302">
        <f t="shared" si="45"/>
        <v>0.21417569952414198</v>
      </c>
      <c r="K84" s="303"/>
      <c r="L84" s="302">
        <v>9.5077007217019796E-2</v>
      </c>
      <c r="M84" s="302">
        <v>1.9192628339250846E-2</v>
      </c>
      <c r="N84" s="302">
        <v>1.2943751455353562E-2</v>
      </c>
      <c r="O84" s="302">
        <f t="shared" si="44"/>
        <v>0.12721338701162421</v>
      </c>
    </row>
    <row r="85" spans="1:15" s="236" customFormat="1" x14ac:dyDescent="0.2">
      <c r="A85" s="237" t="str">
        <f>name!E$12</f>
        <v>Elementary occupations</v>
      </c>
      <c r="B85" s="302">
        <v>9.8907477613443401E-2</v>
      </c>
      <c r="C85" s="302">
        <v>1.3657141247171612E-2</v>
      </c>
      <c r="D85" s="302">
        <v>9.0219295137598365E-3</v>
      </c>
      <c r="E85" s="302">
        <f t="shared" si="42"/>
        <v>0.12158654837437485</v>
      </c>
      <c r="F85" s="303"/>
      <c r="G85" s="302">
        <v>8.5086597312710691E-2</v>
      </c>
      <c r="H85" s="302">
        <v>1.6475170871020042E-2</v>
      </c>
      <c r="I85" s="302">
        <v>7.4825618192228428E-3</v>
      </c>
      <c r="J85" s="302">
        <f t="shared" si="45"/>
        <v>0.10904433000295358</v>
      </c>
      <c r="K85" s="303"/>
      <c r="L85" s="302">
        <v>6.2207033540379077E-2</v>
      </c>
      <c r="M85" s="302">
        <v>2.0919811905944358E-2</v>
      </c>
      <c r="N85" s="302">
        <v>1.0633173926459327E-2</v>
      </c>
      <c r="O85" s="302">
        <f t="shared" si="44"/>
        <v>9.3760019372782749E-2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2.8766524243512301</v>
      </c>
      <c r="C87" s="311">
        <f t="shared" ref="C87:E87" si="46">SUM(C77:C85)</f>
        <v>0.23175214312536094</v>
      </c>
      <c r="D87" s="311">
        <f t="shared" si="46"/>
        <v>0.22559543252340833</v>
      </c>
      <c r="E87" s="311">
        <f t="shared" si="46"/>
        <v>3.3340000000000001</v>
      </c>
      <c r="F87" s="311"/>
      <c r="G87" s="311">
        <f t="shared" ref="G87:J87" si="47">SUM(G77:G85)</f>
        <v>3.6362832225382449</v>
      </c>
      <c r="H87" s="311">
        <f t="shared" si="47"/>
        <v>0.33809112301121341</v>
      </c>
      <c r="I87" s="311">
        <f t="shared" si="47"/>
        <v>0.25462565445054636</v>
      </c>
      <c r="J87" s="311">
        <f t="shared" si="47"/>
        <v>4.2290000000000045</v>
      </c>
      <c r="K87" s="311"/>
      <c r="L87" s="311">
        <f t="shared" ref="L87:O87" si="48">SUM(L77:L85)</f>
        <v>2.5732205466354618</v>
      </c>
      <c r="M87" s="311">
        <f t="shared" si="48"/>
        <v>0.24725238057414148</v>
      </c>
      <c r="N87" s="311">
        <f t="shared" si="48"/>
        <v>0.20452707279039306</v>
      </c>
      <c r="O87" s="311">
        <f t="shared" si="48"/>
        <v>3.0249999999999968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1.4542969046354342</v>
      </c>
      <c r="C94" s="302">
        <v>7.26540069374111E-2</v>
      </c>
      <c r="D94" s="302">
        <v>0.25640514022666971</v>
      </c>
      <c r="E94" s="302">
        <f>SUM(B94:D94)</f>
        <v>1.7833560517995148</v>
      </c>
      <c r="F94" s="303"/>
      <c r="G94" s="302">
        <v>1.7695473910101678</v>
      </c>
      <c r="H94" s="302">
        <v>0.15940288256857321</v>
      </c>
      <c r="I94" s="302">
        <v>0.31478408710810241</v>
      </c>
      <c r="J94" s="302">
        <f>SUM(G94:I94)</f>
        <v>2.2437343606868434</v>
      </c>
      <c r="K94" s="303"/>
      <c r="L94" s="302">
        <v>1.306834397174508</v>
      </c>
      <c r="M94" s="302">
        <v>0.14656285931548815</v>
      </c>
      <c r="N94" s="302">
        <v>0.27665291246062196</v>
      </c>
      <c r="O94" s="302">
        <f>SUM(L94:N94)</f>
        <v>1.7300501689506183</v>
      </c>
    </row>
    <row r="95" spans="1:15" s="236" customFormat="1" x14ac:dyDescent="0.2">
      <c r="A95" s="237" t="str">
        <f>name!E$5</f>
        <v>Professional occupations</v>
      </c>
      <c r="B95" s="302">
        <v>1.8258802015760771</v>
      </c>
      <c r="C95" s="302">
        <v>6.8671590870931401E-2</v>
      </c>
      <c r="D95" s="302">
        <v>0.16430643489352245</v>
      </c>
      <c r="E95" s="302">
        <f t="shared" ref="E95:E102" si="49">SUM(B95:D95)</f>
        <v>2.0588582273405311</v>
      </c>
      <c r="F95" s="303"/>
      <c r="G95" s="302">
        <v>2.5579817854810649</v>
      </c>
      <c r="H95" s="302">
        <v>0.14214879150816648</v>
      </c>
      <c r="I95" s="302">
        <v>0.17200914457278296</v>
      </c>
      <c r="J95" s="302">
        <f t="shared" ref="J95:J97" si="50">SUM(G95:I95)</f>
        <v>2.8721397215620144</v>
      </c>
      <c r="K95" s="303"/>
      <c r="L95" s="302">
        <v>2.5128398205955751</v>
      </c>
      <c r="M95" s="302">
        <v>0.1264619928783591</v>
      </c>
      <c r="N95" s="302">
        <v>0.10371284079195475</v>
      </c>
      <c r="O95" s="302">
        <f t="shared" ref="O95:O102" si="51">SUM(L95:N95)</f>
        <v>2.7430146542658891</v>
      </c>
    </row>
    <row r="96" spans="1:15" s="236" customFormat="1" x14ac:dyDescent="0.2">
      <c r="A96" s="237" t="str">
        <f>name!E$6</f>
        <v>Associate professional occupations</v>
      </c>
      <c r="B96" s="302">
        <v>1.3883437882323397</v>
      </c>
      <c r="C96" s="302">
        <v>9.0553120910072213E-2</v>
      </c>
      <c r="D96" s="302">
        <v>0.21219740559293079</v>
      </c>
      <c r="E96" s="302">
        <f t="shared" si="49"/>
        <v>1.6910943147353428</v>
      </c>
      <c r="F96" s="303"/>
      <c r="G96" s="302">
        <v>1.7379764738097361</v>
      </c>
      <c r="H96" s="302">
        <v>0.13961913049594338</v>
      </c>
      <c r="I96" s="302">
        <v>0.16670768542102701</v>
      </c>
      <c r="J96" s="302">
        <f t="shared" si="50"/>
        <v>2.0443032897267064</v>
      </c>
      <c r="K96" s="303"/>
      <c r="L96" s="302">
        <v>1.4013577402576662</v>
      </c>
      <c r="M96" s="302">
        <v>9.7867428301231185E-2</v>
      </c>
      <c r="N96" s="302">
        <v>0.1378428864110148</v>
      </c>
      <c r="O96" s="302">
        <f t="shared" si="51"/>
        <v>1.6370680549699124</v>
      </c>
    </row>
    <row r="97" spans="1:15" s="236" customFormat="1" x14ac:dyDescent="0.2">
      <c r="A97" s="237" t="str">
        <f>name!E$7</f>
        <v>Administrative and secretarial occupations</v>
      </c>
      <c r="B97" s="302">
        <v>0.6680982025935398</v>
      </c>
      <c r="C97" s="302">
        <v>0.22443680848859612</v>
      </c>
      <c r="D97" s="302">
        <v>4.6441769123968468E-2</v>
      </c>
      <c r="E97" s="302">
        <f t="shared" si="49"/>
        <v>0.93897678020610442</v>
      </c>
      <c r="F97" s="303"/>
      <c r="G97" s="302">
        <v>0.78423587604392386</v>
      </c>
      <c r="H97" s="302">
        <v>0.29816922685318509</v>
      </c>
      <c r="I97" s="302">
        <v>4.2435090525102491E-2</v>
      </c>
      <c r="J97" s="302">
        <f t="shared" si="50"/>
        <v>1.1248401934222114</v>
      </c>
      <c r="K97" s="303"/>
      <c r="L97" s="302">
        <v>0.62393872416320129</v>
      </c>
      <c r="M97" s="302">
        <v>0.18488681048651462</v>
      </c>
      <c r="N97" s="302">
        <v>2.4814959641737834E-2</v>
      </c>
      <c r="O97" s="302">
        <f t="shared" si="51"/>
        <v>0.83364049429145382</v>
      </c>
    </row>
    <row r="98" spans="1:15" s="236" customFormat="1" x14ac:dyDescent="0.2">
      <c r="A98" s="237" t="str">
        <f>name!E$8</f>
        <v>Skilled trades occupations</v>
      </c>
      <c r="B98" s="302">
        <v>1.9209320979747586</v>
      </c>
      <c r="C98" s="302">
        <v>9.6415446013994779E-2</v>
      </c>
      <c r="D98" s="302">
        <v>0.45620601247644244</v>
      </c>
      <c r="E98" s="302">
        <f t="shared" si="49"/>
        <v>2.473553556465196</v>
      </c>
      <c r="F98" s="303"/>
      <c r="G98" s="302">
        <v>1.7713495019448009</v>
      </c>
      <c r="H98" s="302">
        <v>9.7193367417731644E-2</v>
      </c>
      <c r="I98" s="302">
        <v>0.38386367629398177</v>
      </c>
      <c r="J98" s="302">
        <f>SUM(G98:I98)</f>
        <v>2.2524065456565143</v>
      </c>
      <c r="K98" s="303"/>
      <c r="L98" s="302">
        <v>1.1476524900083018</v>
      </c>
      <c r="M98" s="302">
        <v>8.9414954765133586E-2</v>
      </c>
      <c r="N98" s="302">
        <v>0.33982671883970339</v>
      </c>
      <c r="O98" s="302">
        <f t="shared" si="51"/>
        <v>1.5768941636131388</v>
      </c>
    </row>
    <row r="99" spans="1:15" s="236" customFormat="1" x14ac:dyDescent="0.2">
      <c r="A99" s="237" t="str">
        <f>name!E$9</f>
        <v>Caring, leisure and other service occupations</v>
      </c>
      <c r="B99" s="302">
        <v>0.11597411834745262</v>
      </c>
      <c r="C99" s="302">
        <v>2.0987146929584487E-2</v>
      </c>
      <c r="D99" s="302">
        <v>2.3761481610616583E-2</v>
      </c>
      <c r="E99" s="302">
        <f t="shared" si="49"/>
        <v>0.1607227468876537</v>
      </c>
      <c r="F99" s="303"/>
      <c r="G99" s="302">
        <v>0.14159608414925109</v>
      </c>
      <c r="H99" s="302">
        <v>3.0445686332477132E-2</v>
      </c>
      <c r="I99" s="302">
        <v>3.0310063674048569E-2</v>
      </c>
      <c r="J99" s="302">
        <f t="shared" ref="J99:J102" si="52">SUM(G99:I99)</f>
        <v>0.20235183415577679</v>
      </c>
      <c r="K99" s="303"/>
      <c r="L99" s="302">
        <v>0.13480463498339298</v>
      </c>
      <c r="M99" s="302">
        <v>1.8887604233943818E-2</v>
      </c>
      <c r="N99" s="302">
        <v>2.6492295689507443E-2</v>
      </c>
      <c r="O99" s="302">
        <f t="shared" si="51"/>
        <v>0.18018453490684425</v>
      </c>
    </row>
    <row r="100" spans="1:15" s="236" customFormat="1" x14ac:dyDescent="0.2">
      <c r="A100" s="237" t="str">
        <f>name!E$10</f>
        <v>Sales and customer service occupations</v>
      </c>
      <c r="B100" s="302">
        <v>0.25756992880859492</v>
      </c>
      <c r="C100" s="302">
        <v>6.4978699572680571E-2</v>
      </c>
      <c r="D100" s="302">
        <v>4.7805290179190288E-2</v>
      </c>
      <c r="E100" s="302">
        <f t="shared" si="49"/>
        <v>0.37035391856046579</v>
      </c>
      <c r="F100" s="303"/>
      <c r="G100" s="302">
        <v>0.27702068525211376</v>
      </c>
      <c r="H100" s="302">
        <v>9.4687141320167506E-2</v>
      </c>
      <c r="I100" s="302">
        <v>3.4032859516605056E-2</v>
      </c>
      <c r="J100" s="302">
        <f t="shared" si="52"/>
        <v>0.40574068608888636</v>
      </c>
      <c r="K100" s="303"/>
      <c r="L100" s="302">
        <v>0.24718179245203276</v>
      </c>
      <c r="M100" s="302">
        <v>7.6750498004210022E-2</v>
      </c>
      <c r="N100" s="302">
        <v>2.1839549104449282E-2</v>
      </c>
      <c r="O100" s="302">
        <f t="shared" si="51"/>
        <v>0.34577183956069207</v>
      </c>
    </row>
    <row r="101" spans="1:15" s="236" customFormat="1" x14ac:dyDescent="0.2">
      <c r="A101" s="237" t="str">
        <f>name!E$11</f>
        <v>Process, plant and machine operatives</v>
      </c>
      <c r="B101" s="302">
        <v>1.1908297867235114</v>
      </c>
      <c r="C101" s="302">
        <v>8.238296085604864E-2</v>
      </c>
      <c r="D101" s="302">
        <v>7.2443905858409249E-2</v>
      </c>
      <c r="E101" s="302">
        <f t="shared" si="49"/>
        <v>1.3456566534379693</v>
      </c>
      <c r="F101" s="303"/>
      <c r="G101" s="302">
        <v>1.1430057127205764</v>
      </c>
      <c r="H101" s="302">
        <v>0.10998386368527055</v>
      </c>
      <c r="I101" s="302">
        <v>8.270875739736902E-2</v>
      </c>
      <c r="J101" s="302">
        <f t="shared" si="52"/>
        <v>1.335698333803216</v>
      </c>
      <c r="K101" s="303"/>
      <c r="L101" s="302">
        <v>0.78154297673961803</v>
      </c>
      <c r="M101" s="302">
        <v>0.10109045811650032</v>
      </c>
      <c r="N101" s="302">
        <v>6.558951806989502E-2</v>
      </c>
      <c r="O101" s="302">
        <f t="shared" si="51"/>
        <v>0.94822295292601333</v>
      </c>
    </row>
    <row r="102" spans="1:15" s="236" customFormat="1" x14ac:dyDescent="0.2">
      <c r="A102" s="237" t="str">
        <f>name!E$12</f>
        <v>Elementary occupations</v>
      </c>
      <c r="B102" s="302">
        <v>0.49155014106813871</v>
      </c>
      <c r="C102" s="302">
        <v>9.3251243777502796E-2</v>
      </c>
      <c r="D102" s="302">
        <v>8.3626365721584023E-2</v>
      </c>
      <c r="E102" s="302">
        <f t="shared" si="49"/>
        <v>0.66842775056722548</v>
      </c>
      <c r="F102" s="303"/>
      <c r="G102" s="302">
        <v>0.45165416993919166</v>
      </c>
      <c r="H102" s="302">
        <v>0.10614104677781112</v>
      </c>
      <c r="I102" s="302">
        <v>4.5989818180835917E-2</v>
      </c>
      <c r="J102" s="302">
        <f t="shared" si="52"/>
        <v>0.60378503489783875</v>
      </c>
      <c r="K102" s="303"/>
      <c r="L102" s="302">
        <v>0.36385432512099924</v>
      </c>
      <c r="M102" s="302">
        <v>0.13085979109628565</v>
      </c>
      <c r="N102" s="302">
        <v>4.7439020298157532E-2</v>
      </c>
      <c r="O102" s="302">
        <f t="shared" si="51"/>
        <v>0.54215313651544239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9.3134751699598475</v>
      </c>
      <c r="C104" s="311">
        <f t="shared" ref="C104:E104" si="53">SUM(C94:C102)</f>
        <v>0.81433102435682214</v>
      </c>
      <c r="D104" s="311">
        <f t="shared" si="53"/>
        <v>1.3631938056833341</v>
      </c>
      <c r="E104" s="311">
        <f t="shared" si="53"/>
        <v>11.491000000000003</v>
      </c>
      <c r="F104" s="311"/>
      <c r="G104" s="311">
        <f t="shared" ref="G104:J104" si="54">SUM(G94:G102)</f>
        <v>10.634367680350826</v>
      </c>
      <c r="H104" s="311">
        <f t="shared" si="54"/>
        <v>1.1777911369593261</v>
      </c>
      <c r="I104" s="311">
        <f t="shared" si="54"/>
        <v>1.2728411826898554</v>
      </c>
      <c r="J104" s="311">
        <f t="shared" si="54"/>
        <v>13.085000000000012</v>
      </c>
      <c r="K104" s="311"/>
      <c r="L104" s="311">
        <f t="shared" ref="L104:O104" si="55">SUM(L94:L102)</f>
        <v>8.5200069014952948</v>
      </c>
      <c r="M104" s="311">
        <f t="shared" si="55"/>
        <v>0.97278239719766646</v>
      </c>
      <c r="N104" s="311">
        <f t="shared" si="55"/>
        <v>1.0442107013070421</v>
      </c>
      <c r="O104" s="311">
        <f t="shared" si="55"/>
        <v>10.537000000000006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1.8239715464556976E-2</v>
      </c>
      <c r="C111" s="302">
        <v>4.1800823211587544E-4</v>
      </c>
      <c r="D111" s="302">
        <v>1.7802945310892075E-3</v>
      </c>
      <c r="E111" s="302">
        <f>SUM(B111:D111)</f>
        <v>2.0438018227762061E-2</v>
      </c>
      <c r="F111" s="303"/>
      <c r="G111" s="302">
        <v>4.3365473931171808E-2</v>
      </c>
      <c r="H111" s="302">
        <v>1.3782284889527518E-3</v>
      </c>
      <c r="I111" s="302">
        <v>4.7431057907148678E-3</v>
      </c>
      <c r="J111" s="302">
        <f>SUM(G111:I111)</f>
        <v>4.9486808210839422E-2</v>
      </c>
      <c r="K111" s="303"/>
      <c r="L111" s="302">
        <v>3.9739525393168211E-2</v>
      </c>
      <c r="M111" s="302">
        <v>1.4736004623880086E-3</v>
      </c>
      <c r="N111" s="302">
        <v>2.6492295757644048E-3</v>
      </c>
      <c r="O111" s="302">
        <f>SUM(L111:N111)</f>
        <v>4.3862355431320624E-2</v>
      </c>
    </row>
    <row r="112" spans="1:15" s="236" customFormat="1" x14ac:dyDescent="0.2">
      <c r="A112" s="237" t="str">
        <f>name!E$5</f>
        <v>Professional occupations</v>
      </c>
      <c r="B112" s="302">
        <v>3.3653913902429528E-2</v>
      </c>
      <c r="C112" s="302">
        <v>4.4130426467060515E-4</v>
      </c>
      <c r="D112" s="302">
        <v>2.4573409059856122E-3</v>
      </c>
      <c r="E112" s="302">
        <f t="shared" ref="E112:E119" si="56">SUM(B112:D112)</f>
        <v>3.6552559073085751E-2</v>
      </c>
      <c r="F112" s="303"/>
      <c r="G112" s="302">
        <v>9.1131608441427925E-2</v>
      </c>
      <c r="H112" s="302">
        <v>1.3113694421982836E-3</v>
      </c>
      <c r="I112" s="302">
        <v>4.2848101290479373E-3</v>
      </c>
      <c r="J112" s="302">
        <f t="shared" ref="J112:J114" si="57">SUM(G112:I112)</f>
        <v>9.6727788012674148E-2</v>
      </c>
      <c r="K112" s="303"/>
      <c r="L112" s="302">
        <v>0.11146466125121635</v>
      </c>
      <c r="M112" s="302">
        <v>1.3208161764500462E-3</v>
      </c>
      <c r="N112" s="302">
        <v>1.8543640705892747E-3</v>
      </c>
      <c r="O112" s="302">
        <f t="shared" ref="O112:O119" si="58">SUM(L112:N112)</f>
        <v>0.11463984149825568</v>
      </c>
    </row>
    <row r="113" spans="1:15" s="236" customFormat="1" x14ac:dyDescent="0.2">
      <c r="A113" s="237" t="str">
        <f>name!E$6</f>
        <v>Associate professional occupations</v>
      </c>
      <c r="B113" s="302">
        <v>2.1232426195654405E-2</v>
      </c>
      <c r="C113" s="302">
        <v>7.7877449672417122E-4</v>
      </c>
      <c r="D113" s="302">
        <v>9.5614938538204333E-4</v>
      </c>
      <c r="E113" s="302">
        <f t="shared" si="56"/>
        <v>2.2967350077760618E-2</v>
      </c>
      <c r="F113" s="303"/>
      <c r="G113" s="302">
        <v>5.4837305796259075E-2</v>
      </c>
      <c r="H113" s="302">
        <v>1.9656952872486519E-3</v>
      </c>
      <c r="I113" s="302">
        <v>4.327784597106964E-3</v>
      </c>
      <c r="J113" s="302">
        <f t="shared" si="57"/>
        <v>6.113078568061469E-2</v>
      </c>
      <c r="K113" s="303"/>
      <c r="L113" s="302">
        <v>5.0944908836647915E-2</v>
      </c>
      <c r="M113" s="302">
        <v>1.9642132534232574E-3</v>
      </c>
      <c r="N113" s="302">
        <v>1.7375742132317211E-3</v>
      </c>
      <c r="O113" s="302">
        <f t="shared" si="58"/>
        <v>5.4646696303302898E-2</v>
      </c>
    </row>
    <row r="114" spans="1:15" s="236" customFormat="1" x14ac:dyDescent="0.2">
      <c r="A114" s="237" t="str">
        <f>name!E$7</f>
        <v>Administrative and secretarial occupations</v>
      </c>
      <c r="B114" s="302">
        <v>9.6053049663443468E-3</v>
      </c>
      <c r="C114" s="302">
        <v>2.1498412201220924E-3</v>
      </c>
      <c r="D114" s="302">
        <v>5.746240568612164E-4</v>
      </c>
      <c r="E114" s="302">
        <f t="shared" si="56"/>
        <v>1.2329770243327655E-2</v>
      </c>
      <c r="F114" s="303"/>
      <c r="G114" s="302">
        <v>1.9917790388353868E-2</v>
      </c>
      <c r="H114" s="302">
        <v>4.6793233004211914E-3</v>
      </c>
      <c r="I114" s="302">
        <v>1.6106923628326309E-3</v>
      </c>
      <c r="J114" s="302">
        <f t="shared" si="57"/>
        <v>2.6207806051607691E-2</v>
      </c>
      <c r="K114" s="303"/>
      <c r="L114" s="302">
        <v>1.379541936695518E-2</v>
      </c>
      <c r="M114" s="302">
        <v>4.1258729709602298E-3</v>
      </c>
      <c r="N114" s="302">
        <v>6.6821896545077673E-3</v>
      </c>
      <c r="O114" s="302">
        <f t="shared" si="58"/>
        <v>2.4603481992423175E-2</v>
      </c>
    </row>
    <row r="115" spans="1:15" s="236" customFormat="1" x14ac:dyDescent="0.2">
      <c r="A115" s="237" t="str">
        <f>name!E$8</f>
        <v>Skilled trades occupations</v>
      </c>
      <c r="B115" s="302">
        <v>3.1614778917513589E-2</v>
      </c>
      <c r="C115" s="302">
        <v>5.9422254906611066E-4</v>
      </c>
      <c r="D115" s="302">
        <v>2.5505577859448246E-3</v>
      </c>
      <c r="E115" s="302">
        <f t="shared" si="56"/>
        <v>3.4759559252524524E-2</v>
      </c>
      <c r="F115" s="303"/>
      <c r="G115" s="302">
        <v>5.4947516146769355E-2</v>
      </c>
      <c r="H115" s="302">
        <v>8.677342122395881E-4</v>
      </c>
      <c r="I115" s="302">
        <v>5.9941161162522273E-3</v>
      </c>
      <c r="J115" s="302">
        <f>SUM(G115:I115)</f>
        <v>6.1809366475261168E-2</v>
      </c>
      <c r="K115" s="303"/>
      <c r="L115" s="302">
        <v>4.3410178962151921E-2</v>
      </c>
      <c r="M115" s="302">
        <v>6.8702022055924675E-4</v>
      </c>
      <c r="N115" s="302">
        <v>6.6629817251817533E-3</v>
      </c>
      <c r="O115" s="302">
        <f t="shared" si="58"/>
        <v>5.0760180907892923E-2</v>
      </c>
    </row>
    <row r="116" spans="1:15" s="236" customFormat="1" x14ac:dyDescent="0.2">
      <c r="A116" s="237" t="str">
        <f>name!E$9</f>
        <v>Caring, leisure and other service occupations</v>
      </c>
      <c r="B116" s="302">
        <v>2.3567784437774977E-3</v>
      </c>
      <c r="C116" s="302">
        <v>1.2906912511058104E-4</v>
      </c>
      <c r="D116" s="302">
        <v>1.1109067134441125E-4</v>
      </c>
      <c r="E116" s="302">
        <f t="shared" si="56"/>
        <v>2.5969382402324902E-3</v>
      </c>
      <c r="F116" s="303"/>
      <c r="G116" s="302">
        <v>4.8022304356066074E-3</v>
      </c>
      <c r="H116" s="302">
        <v>2.3890970314722175E-4</v>
      </c>
      <c r="I116" s="302">
        <v>4.7721497837475884E-3</v>
      </c>
      <c r="J116" s="302">
        <f t="shared" ref="J116:J119" si="59">SUM(G116:I116)</f>
        <v>9.8132899225014183E-3</v>
      </c>
      <c r="K116" s="303"/>
      <c r="L116" s="302">
        <v>4.5186769194161492E-3</v>
      </c>
      <c r="M116" s="302">
        <v>1.4581583176306685E-4</v>
      </c>
      <c r="N116" s="302">
        <v>4.0019116794851699E-3</v>
      </c>
      <c r="O116" s="302">
        <f t="shared" si="58"/>
        <v>8.6664044306643852E-3</v>
      </c>
    </row>
    <row r="117" spans="1:15" s="236" customFormat="1" x14ac:dyDescent="0.2">
      <c r="A117" s="237" t="str">
        <f>name!E$10</f>
        <v>Sales and customer service occupations</v>
      </c>
      <c r="B117" s="302">
        <v>1.3916907847568414E-2</v>
      </c>
      <c r="C117" s="302">
        <v>5.2575811693176639E-3</v>
      </c>
      <c r="D117" s="302">
        <v>1.1354728577563165E-3</v>
      </c>
      <c r="E117" s="302">
        <f t="shared" si="56"/>
        <v>2.0309961874642395E-2</v>
      </c>
      <c r="F117" s="303"/>
      <c r="G117" s="302">
        <v>2.7842081752009525E-2</v>
      </c>
      <c r="H117" s="302">
        <v>1.2309211797049658E-2</v>
      </c>
      <c r="I117" s="302">
        <v>1.282012067095821E-3</v>
      </c>
      <c r="J117" s="302">
        <f t="shared" si="59"/>
        <v>4.1433305616155006E-2</v>
      </c>
      <c r="K117" s="303"/>
      <c r="L117" s="302">
        <v>2.6660214498074267E-2</v>
      </c>
      <c r="M117" s="302">
        <v>1.3006192641769214E-2</v>
      </c>
      <c r="N117" s="302">
        <v>5.0557379213577358E-4</v>
      </c>
      <c r="O117" s="302">
        <f t="shared" si="58"/>
        <v>4.0171980931979261E-2</v>
      </c>
    </row>
    <row r="118" spans="1:15" s="236" customFormat="1" x14ac:dyDescent="0.2">
      <c r="A118" s="237" t="str">
        <f>name!E$11</f>
        <v>Process, plant and machine operatives</v>
      </c>
      <c r="B118" s="302">
        <v>6.0397632251964432E-3</v>
      </c>
      <c r="C118" s="302">
        <v>1.3342921412825076E-4</v>
      </c>
      <c r="D118" s="302">
        <v>1.201489321162319E-3</v>
      </c>
      <c r="E118" s="302">
        <f t="shared" si="56"/>
        <v>7.3746817604870129E-3</v>
      </c>
      <c r="F118" s="303"/>
      <c r="G118" s="302">
        <v>1.0743406303357766E-2</v>
      </c>
      <c r="H118" s="302">
        <v>2.7476726447844986E-4</v>
      </c>
      <c r="I118" s="302">
        <v>8.1292703687415864E-4</v>
      </c>
      <c r="J118" s="302">
        <f t="shared" si="59"/>
        <v>1.1831100604710374E-2</v>
      </c>
      <c r="K118" s="303"/>
      <c r="L118" s="302">
        <v>1.0521867828076615E-2</v>
      </c>
      <c r="M118" s="302">
        <v>2.7099660596590432E-4</v>
      </c>
      <c r="N118" s="302">
        <v>1.6288262055138274E-3</v>
      </c>
      <c r="O118" s="302">
        <f t="shared" si="58"/>
        <v>1.2421690639556348E-2</v>
      </c>
    </row>
    <row r="119" spans="1:15" s="236" customFormat="1" x14ac:dyDescent="0.2">
      <c r="A119" s="237" t="str">
        <f>name!E$12</f>
        <v>Elementary occupations</v>
      </c>
      <c r="B119" s="302">
        <v>1.8808869106852542E-3</v>
      </c>
      <c r="C119" s="302">
        <v>3.2773118052992781E-4</v>
      </c>
      <c r="D119" s="302">
        <v>4.625431589621884E-4</v>
      </c>
      <c r="E119" s="302">
        <f t="shared" si="56"/>
        <v>2.6711612501773702E-3</v>
      </c>
      <c r="F119" s="303"/>
      <c r="G119" s="302">
        <v>3.3617180583654892E-3</v>
      </c>
      <c r="H119" s="302">
        <v>5.2364055510891415E-4</v>
      </c>
      <c r="I119" s="302">
        <v>2.6743908121613811E-3</v>
      </c>
      <c r="J119" s="302">
        <f t="shared" si="59"/>
        <v>6.5597494256357846E-3</v>
      </c>
      <c r="K119" s="303"/>
      <c r="L119" s="302">
        <v>2.4833109392835596E-3</v>
      </c>
      <c r="M119" s="302">
        <v>3.4524446733482549E-4</v>
      </c>
      <c r="N119" s="302">
        <v>3.3988124579864588E-3</v>
      </c>
      <c r="O119" s="302">
        <f t="shared" si="58"/>
        <v>6.2273678646048436E-3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0.13854047587372645</v>
      </c>
      <c r="C121" s="311">
        <f t="shared" ref="C121:E121" si="60">SUM(C111:C119)</f>
        <v>1.0229961451785277E-2</v>
      </c>
      <c r="D121" s="311">
        <f t="shared" si="60"/>
        <v>1.1229562674488139E-2</v>
      </c>
      <c r="E121" s="311">
        <f t="shared" si="60"/>
        <v>0.15999999999999986</v>
      </c>
      <c r="F121" s="311"/>
      <c r="G121" s="311">
        <f t="shared" ref="G121:J121" si="61">SUM(G111:G119)</f>
        <v>0.31094913125332146</v>
      </c>
      <c r="H121" s="311">
        <f t="shared" si="61"/>
        <v>2.3548880050844708E-2</v>
      </c>
      <c r="I121" s="311">
        <f t="shared" si="61"/>
        <v>3.0501988695833575E-2</v>
      </c>
      <c r="J121" s="311">
        <f t="shared" si="61"/>
        <v>0.36499999999999971</v>
      </c>
      <c r="K121" s="311"/>
      <c r="L121" s="311">
        <f t="shared" ref="L121:O121" si="62">SUM(L111:L119)</f>
        <v>0.30353876399499019</v>
      </c>
      <c r="M121" s="311">
        <f t="shared" si="62"/>
        <v>2.3339772630613799E-2</v>
      </c>
      <c r="N121" s="311">
        <f t="shared" si="62"/>
        <v>2.912146337439615E-2</v>
      </c>
      <c r="O121" s="311">
        <f t="shared" si="62"/>
        <v>0.35600000000000021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0.25847583482919367</v>
      </c>
      <c r="C128" s="302">
        <v>1.0399182280183531E-2</v>
      </c>
      <c r="D128" s="302">
        <v>5.638326952040462E-3</v>
      </c>
      <c r="E128" s="302">
        <f>SUM(B128:D128)</f>
        <v>0.2745133440614177</v>
      </c>
      <c r="F128" s="303"/>
      <c r="G128" s="302">
        <v>0.27961789801864617</v>
      </c>
      <c r="H128" s="302">
        <v>3.1820933669083534E-2</v>
      </c>
      <c r="I128" s="302">
        <v>2.6327287119999484E-2</v>
      </c>
      <c r="J128" s="302">
        <f>SUM(G128:I128)</f>
        <v>0.33776611880772917</v>
      </c>
      <c r="K128" s="303"/>
      <c r="L128" s="302">
        <v>0.31953987226067848</v>
      </c>
      <c r="M128" s="302">
        <v>3.953497625797707E-2</v>
      </c>
      <c r="N128" s="302">
        <v>2.8253089781368208E-2</v>
      </c>
      <c r="O128" s="302">
        <f>SUM(L128:N128)</f>
        <v>0.38732793830002377</v>
      </c>
    </row>
    <row r="129" spans="1:15" s="236" customFormat="1" x14ac:dyDescent="0.2">
      <c r="A129" s="237" t="str">
        <f>name!E$5</f>
        <v>Professional occupations</v>
      </c>
      <c r="B129" s="302">
        <v>0.24623121517517013</v>
      </c>
      <c r="C129" s="302">
        <v>2.0552339680032766E-2</v>
      </c>
      <c r="D129" s="302">
        <v>5.9173516075864668E-3</v>
      </c>
      <c r="E129" s="302">
        <f t="shared" ref="E129:E136" si="63">SUM(B129:D129)</f>
        <v>0.27270090646278933</v>
      </c>
      <c r="F129" s="303"/>
      <c r="G129" s="302">
        <v>0.29902072800276575</v>
      </c>
      <c r="H129" s="302">
        <v>2.9781987331318413E-2</v>
      </c>
      <c r="I129" s="302">
        <v>1.1948970022324951E-2</v>
      </c>
      <c r="J129" s="302">
        <f t="shared" ref="J129:J131" si="64">SUM(G129:I129)</f>
        <v>0.3407516853564091</v>
      </c>
      <c r="K129" s="303"/>
      <c r="L129" s="302">
        <v>0.42786301393553228</v>
      </c>
      <c r="M129" s="302">
        <v>3.9435159911145747E-2</v>
      </c>
      <c r="N129" s="302">
        <v>1.1032841101433108E-2</v>
      </c>
      <c r="O129" s="302">
        <f t="shared" ref="O129:O136" si="65">SUM(L129:N129)</f>
        <v>0.47833101494811114</v>
      </c>
    </row>
    <row r="130" spans="1:15" s="236" customFormat="1" x14ac:dyDescent="0.2">
      <c r="A130" s="237" t="str">
        <f>name!E$6</f>
        <v>Associate professional occupations</v>
      </c>
      <c r="B130" s="302">
        <v>0.25549170847652403</v>
      </c>
      <c r="C130" s="302">
        <v>2.3076256267840663E-2</v>
      </c>
      <c r="D130" s="302">
        <v>8.331361901880361E-3</v>
      </c>
      <c r="E130" s="302">
        <f t="shared" si="63"/>
        <v>0.28689932664624507</v>
      </c>
      <c r="F130" s="303"/>
      <c r="G130" s="302">
        <v>0.27012317362164268</v>
      </c>
      <c r="H130" s="302">
        <v>2.5803648820160396E-2</v>
      </c>
      <c r="I130" s="302">
        <v>7.2135141103146332E-3</v>
      </c>
      <c r="J130" s="302">
        <f t="shared" si="64"/>
        <v>0.3031403365521177</v>
      </c>
      <c r="K130" s="303"/>
      <c r="L130" s="302">
        <v>0.32321085836883789</v>
      </c>
      <c r="M130" s="302">
        <v>2.5494877667054106E-2</v>
      </c>
      <c r="N130" s="302">
        <v>8.3676510795204287E-3</v>
      </c>
      <c r="O130" s="302">
        <f t="shared" si="65"/>
        <v>0.35707338711541242</v>
      </c>
    </row>
    <row r="131" spans="1:15" s="236" customFormat="1" x14ac:dyDescent="0.2">
      <c r="A131" s="237" t="str">
        <f>name!E$7</f>
        <v>Administrative and secretarial occupations</v>
      </c>
      <c r="B131" s="302">
        <v>9.4092340208473735E-2</v>
      </c>
      <c r="C131" s="302">
        <v>3.872782248701933E-2</v>
      </c>
      <c r="D131" s="302">
        <v>3.1323661863234421E-3</v>
      </c>
      <c r="E131" s="302">
        <f t="shared" si="63"/>
        <v>0.13595252888181653</v>
      </c>
      <c r="F131" s="303"/>
      <c r="G131" s="302">
        <v>7.9222744699901024E-2</v>
      </c>
      <c r="H131" s="302">
        <v>4.1220612921056721E-2</v>
      </c>
      <c r="I131" s="302">
        <v>1.5155326503533888E-3</v>
      </c>
      <c r="J131" s="302">
        <f t="shared" si="64"/>
        <v>0.12195889027131113</v>
      </c>
      <c r="K131" s="303"/>
      <c r="L131" s="302">
        <v>7.6162199744409298E-2</v>
      </c>
      <c r="M131" s="302">
        <v>4.3809435923078933E-2</v>
      </c>
      <c r="N131" s="302">
        <v>2.2654341163424875E-3</v>
      </c>
      <c r="O131" s="302">
        <f t="shared" si="65"/>
        <v>0.12223706978383071</v>
      </c>
    </row>
    <row r="132" spans="1:15" s="236" customFormat="1" x14ac:dyDescent="0.2">
      <c r="A132" s="237" t="str">
        <f>name!E$8</f>
        <v>Skilled trades occupations</v>
      </c>
      <c r="B132" s="302">
        <v>0.14481509552057539</v>
      </c>
      <c r="C132" s="302">
        <v>1.6022250352918446E-2</v>
      </c>
      <c r="D132" s="302">
        <v>1.3358052535203658E-2</v>
      </c>
      <c r="E132" s="302">
        <f t="shared" si="63"/>
        <v>0.17419539840869752</v>
      </c>
      <c r="F132" s="303"/>
      <c r="G132" s="302">
        <v>0.13198479002798236</v>
      </c>
      <c r="H132" s="302">
        <v>3.7681071041394058E-2</v>
      </c>
      <c r="I132" s="302">
        <v>2.9893650931996869E-2</v>
      </c>
      <c r="J132" s="302">
        <f>SUM(G132:I132)</f>
        <v>0.19955951200137328</v>
      </c>
      <c r="K132" s="303"/>
      <c r="L132" s="302">
        <v>0.15482815723487767</v>
      </c>
      <c r="M132" s="302">
        <v>5.422510971020543E-2</v>
      </c>
      <c r="N132" s="302">
        <v>3.0664093586091779E-2</v>
      </c>
      <c r="O132" s="302">
        <f t="shared" si="65"/>
        <v>0.23971736053117487</v>
      </c>
    </row>
    <row r="133" spans="1:15" s="236" customFormat="1" x14ac:dyDescent="0.2">
      <c r="A133" s="237" t="str">
        <f>name!E$9</f>
        <v>Caring, leisure and other service occupations</v>
      </c>
      <c r="B133" s="302">
        <v>3.9985560917233438E-2</v>
      </c>
      <c r="C133" s="302">
        <v>7.5469775812643646E-3</v>
      </c>
      <c r="D133" s="302">
        <v>5.395606247412912E-3</v>
      </c>
      <c r="E133" s="302">
        <f t="shared" si="63"/>
        <v>5.2928144745910718E-2</v>
      </c>
      <c r="F133" s="303"/>
      <c r="G133" s="302">
        <v>3.6831194810956397E-2</v>
      </c>
      <c r="H133" s="302">
        <v>9.7644262359201338E-3</v>
      </c>
      <c r="I133" s="302">
        <v>1.1101634926043483E-3</v>
      </c>
      <c r="J133" s="302">
        <f t="shared" ref="J133:J136" si="66">SUM(G133:I133)</f>
        <v>4.7705784539480885E-2</v>
      </c>
      <c r="K133" s="303"/>
      <c r="L133" s="302">
        <v>5.1343007792171887E-2</v>
      </c>
      <c r="M133" s="302">
        <v>9.1079493124865719E-3</v>
      </c>
      <c r="N133" s="302">
        <v>1.5011896665762081E-3</v>
      </c>
      <c r="O133" s="302">
        <f t="shared" si="65"/>
        <v>6.1952146771234673E-2</v>
      </c>
    </row>
    <row r="134" spans="1:15" s="236" customFormat="1" x14ac:dyDescent="0.2">
      <c r="A134" s="237" t="str">
        <f>name!E$10</f>
        <v>Sales and customer service occupations</v>
      </c>
      <c r="B134" s="302">
        <v>4.3111223665327797E-2</v>
      </c>
      <c r="C134" s="302">
        <v>2.1131928705157916E-2</v>
      </c>
      <c r="D134" s="302">
        <v>2.406809163207397E-3</v>
      </c>
      <c r="E134" s="302">
        <f t="shared" si="63"/>
        <v>6.6649961533693111E-2</v>
      </c>
      <c r="F134" s="303"/>
      <c r="G134" s="302">
        <v>4.0544781285273092E-2</v>
      </c>
      <c r="H134" s="302">
        <v>2.5203870843610868E-2</v>
      </c>
      <c r="I134" s="302">
        <v>4.7052237091675031E-3</v>
      </c>
      <c r="J134" s="302">
        <f t="shared" si="66"/>
        <v>7.0453875838051461E-2</v>
      </c>
      <c r="K134" s="303"/>
      <c r="L134" s="302">
        <v>5.5806097643324372E-2</v>
      </c>
      <c r="M134" s="302">
        <v>3.1797089159858453E-2</v>
      </c>
      <c r="N134" s="302">
        <v>4.1116745312380363E-3</v>
      </c>
      <c r="O134" s="302">
        <f t="shared" si="65"/>
        <v>9.1714861334420861E-2</v>
      </c>
    </row>
    <row r="135" spans="1:15" s="236" customFormat="1" x14ac:dyDescent="0.2">
      <c r="A135" s="237" t="str">
        <f>name!E$11</f>
        <v>Process, plant and machine operatives</v>
      </c>
      <c r="B135" s="302">
        <v>0.36613243489641412</v>
      </c>
      <c r="C135" s="302">
        <v>1.6168674598915724E-2</v>
      </c>
      <c r="D135" s="302">
        <v>2.77949688293573E-3</v>
      </c>
      <c r="E135" s="302">
        <f t="shared" si="63"/>
        <v>0.38508060637826558</v>
      </c>
      <c r="F135" s="303"/>
      <c r="G135" s="302">
        <v>0.30820142493920122</v>
      </c>
      <c r="H135" s="302">
        <v>4.9746324369869699E-2</v>
      </c>
      <c r="I135" s="302">
        <v>8.5540574217598236E-3</v>
      </c>
      <c r="J135" s="302">
        <f t="shared" si="66"/>
        <v>0.36650180673083071</v>
      </c>
      <c r="K135" s="303"/>
      <c r="L135" s="302">
        <v>0.3858879877877795</v>
      </c>
      <c r="M135" s="302">
        <v>5.9557140978414566E-2</v>
      </c>
      <c r="N135" s="302">
        <v>9.5371071262111487E-3</v>
      </c>
      <c r="O135" s="302">
        <f t="shared" si="65"/>
        <v>0.45498223589240522</v>
      </c>
    </row>
    <row r="136" spans="1:15" s="236" customFormat="1" x14ac:dyDescent="0.2">
      <c r="A136" s="237" t="str">
        <f>name!E$12</f>
        <v>Elementary occupations</v>
      </c>
      <c r="B136" s="302">
        <v>0.35720684597825814</v>
      </c>
      <c r="C136" s="302">
        <v>1.7276499809357741E-2</v>
      </c>
      <c r="D136" s="302">
        <v>9.5964370935503022E-3</v>
      </c>
      <c r="E136" s="302">
        <f t="shared" si="63"/>
        <v>0.38407978288116618</v>
      </c>
      <c r="F136" s="303"/>
      <c r="G136" s="302">
        <v>0.28669268680574844</v>
      </c>
      <c r="H136" s="302">
        <v>2.0029912964749912E-2</v>
      </c>
      <c r="I136" s="302">
        <v>4.4393901321901517E-3</v>
      </c>
      <c r="J136" s="302">
        <f t="shared" si="66"/>
        <v>0.31116198990268851</v>
      </c>
      <c r="K136" s="303"/>
      <c r="L136" s="302">
        <v>0.28696735387235267</v>
      </c>
      <c r="M136" s="302">
        <v>2.5634807555772805E-2</v>
      </c>
      <c r="N136" s="302">
        <v>6.061823895256762E-3</v>
      </c>
      <c r="O136" s="302">
        <f t="shared" si="65"/>
        <v>0.31866398532338225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1.8055422596671704</v>
      </c>
      <c r="C138" s="311">
        <f t="shared" ref="C138:E138" si="67">SUM(C128:C136)</f>
        <v>0.1709019317626905</v>
      </c>
      <c r="D138" s="311">
        <f t="shared" si="67"/>
        <v>5.6555808570140739E-2</v>
      </c>
      <c r="E138" s="311">
        <f t="shared" si="67"/>
        <v>2.0330000000000013</v>
      </c>
      <c r="F138" s="311"/>
      <c r="G138" s="311">
        <f t="shared" ref="G138:J138" si="68">SUM(G128:G136)</f>
        <v>1.7322394222121169</v>
      </c>
      <c r="H138" s="311">
        <f t="shared" si="68"/>
        <v>0.27105278819716377</v>
      </c>
      <c r="I138" s="311">
        <f t="shared" si="68"/>
        <v>9.5707789590711148E-2</v>
      </c>
      <c r="J138" s="311">
        <f t="shared" si="68"/>
        <v>2.0989999999999922</v>
      </c>
      <c r="K138" s="311"/>
      <c r="L138" s="311">
        <f t="shared" ref="L138:O138" si="69">SUM(L128:L136)</f>
        <v>2.0816085486399638</v>
      </c>
      <c r="M138" s="311">
        <f t="shared" si="69"/>
        <v>0.32859654647599368</v>
      </c>
      <c r="N138" s="311">
        <f t="shared" si="69"/>
        <v>0.10179490488403818</v>
      </c>
      <c r="O138" s="311">
        <f t="shared" si="69"/>
        <v>2.511999999999996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1.4706975580255446</v>
      </c>
      <c r="C145" s="302">
        <v>0.10412787578077919</v>
      </c>
      <c r="D145" s="302">
        <v>0.44788567974784199</v>
      </c>
      <c r="E145" s="302">
        <f>SUM(B145:D145)</f>
        <v>2.0227111135541658</v>
      </c>
      <c r="F145" s="303"/>
      <c r="G145" s="302">
        <v>2.3443933874598128</v>
      </c>
      <c r="H145" s="302">
        <v>0.32132696132794614</v>
      </c>
      <c r="I145" s="302">
        <v>0.95286084188622389</v>
      </c>
      <c r="J145" s="302">
        <f>SUM(G145:I145)</f>
        <v>3.6185811906739831</v>
      </c>
      <c r="K145" s="303"/>
      <c r="L145" s="302">
        <v>2.5504658376469691</v>
      </c>
      <c r="M145" s="302">
        <v>0.3662885528785722</v>
      </c>
      <c r="N145" s="302">
        <v>1.1173503659105126</v>
      </c>
      <c r="O145" s="302">
        <f>SUM(L145:N145)</f>
        <v>4.0341047564360544</v>
      </c>
    </row>
    <row r="146" spans="1:15" s="236" customFormat="1" x14ac:dyDescent="0.2">
      <c r="A146" s="237" t="str">
        <f>name!E$5</f>
        <v>Professional occupations</v>
      </c>
      <c r="B146" s="302">
        <v>1.5550142223440744</v>
      </c>
      <c r="C146" s="302">
        <v>6.428722847461063E-2</v>
      </c>
      <c r="D146" s="302">
        <v>0.21979537299203278</v>
      </c>
      <c r="E146" s="302">
        <f t="shared" ref="E146:E153" si="70">SUM(B146:D146)</f>
        <v>1.8390968238107177</v>
      </c>
      <c r="F146" s="303"/>
      <c r="G146" s="302">
        <v>2.789154445839483</v>
      </c>
      <c r="H146" s="302">
        <v>0.17541950855222302</v>
      </c>
      <c r="I146" s="302">
        <v>0.40428933043847975</v>
      </c>
      <c r="J146" s="302">
        <f t="shared" ref="J146:J148" si="71">SUM(G146:I146)</f>
        <v>3.3688632848301858</v>
      </c>
      <c r="K146" s="303"/>
      <c r="L146" s="302">
        <v>4.354098311972721</v>
      </c>
      <c r="M146" s="302">
        <v>0.20872636503388634</v>
      </c>
      <c r="N146" s="302">
        <v>0.33973457144669084</v>
      </c>
      <c r="O146" s="302">
        <f t="shared" ref="O146:O153" si="72">SUM(L146:N146)</f>
        <v>4.902559248453298</v>
      </c>
    </row>
    <row r="147" spans="1:15" s="236" customFormat="1" x14ac:dyDescent="0.2">
      <c r="A147" s="237" t="str">
        <f>name!E$6</f>
        <v>Associate professional occupations</v>
      </c>
      <c r="B147" s="302">
        <v>0.89255719809664402</v>
      </c>
      <c r="C147" s="302">
        <v>8.0279557150865821E-2</v>
      </c>
      <c r="D147" s="302">
        <v>0.10141907685390897</v>
      </c>
      <c r="E147" s="302">
        <f t="shared" si="70"/>
        <v>1.0742558321014188</v>
      </c>
      <c r="F147" s="303"/>
      <c r="G147" s="302">
        <v>1.5048331027876636</v>
      </c>
      <c r="H147" s="302">
        <v>0.18699152071504255</v>
      </c>
      <c r="I147" s="302">
        <v>0.16266818772987618</v>
      </c>
      <c r="J147" s="302">
        <f t="shared" si="71"/>
        <v>1.8544928112325823</v>
      </c>
      <c r="K147" s="303"/>
      <c r="L147" s="302">
        <v>1.8738478008025532</v>
      </c>
      <c r="M147" s="302">
        <v>0.18948864182211181</v>
      </c>
      <c r="N147" s="302">
        <v>0.18909206357784625</v>
      </c>
      <c r="O147" s="302">
        <f t="shared" si="72"/>
        <v>2.2524285062025111</v>
      </c>
    </row>
    <row r="148" spans="1:15" s="236" customFormat="1" x14ac:dyDescent="0.2">
      <c r="A148" s="237" t="str">
        <f>name!E$7</f>
        <v>Administrative and secretarial occupations</v>
      </c>
      <c r="B148" s="302">
        <v>0.66351887691271971</v>
      </c>
      <c r="C148" s="302">
        <v>0.57305300040938434</v>
      </c>
      <c r="D148" s="302">
        <v>0.19885994384319489</v>
      </c>
      <c r="E148" s="302">
        <f t="shared" si="70"/>
        <v>1.4354318211652988</v>
      </c>
      <c r="F148" s="303"/>
      <c r="G148" s="302">
        <v>0.93492949795351821</v>
      </c>
      <c r="H148" s="302">
        <v>0.95363607166925157</v>
      </c>
      <c r="I148" s="302">
        <v>0.24470994402413834</v>
      </c>
      <c r="J148" s="302">
        <f t="shared" si="71"/>
        <v>2.1332755136469079</v>
      </c>
      <c r="K148" s="303"/>
      <c r="L148" s="302">
        <v>0.85579806529279967</v>
      </c>
      <c r="M148" s="302">
        <v>1.1230203851536318</v>
      </c>
      <c r="N148" s="302">
        <v>0.20202782649220047</v>
      </c>
      <c r="O148" s="302">
        <f t="shared" si="72"/>
        <v>2.1808462769386319</v>
      </c>
    </row>
    <row r="149" spans="1:15" s="236" customFormat="1" x14ac:dyDescent="0.2">
      <c r="A149" s="237" t="str">
        <f>name!E$8</f>
        <v>Skilled trades occupations</v>
      </c>
      <c r="B149" s="302">
        <v>2.5106691533967735</v>
      </c>
      <c r="C149" s="302">
        <v>0.16253237028934919</v>
      </c>
      <c r="D149" s="302">
        <v>5.0918678948089422</v>
      </c>
      <c r="E149" s="302">
        <f t="shared" si="70"/>
        <v>7.7650694184950648</v>
      </c>
      <c r="F149" s="303"/>
      <c r="G149" s="302">
        <v>2.8014117366233187</v>
      </c>
      <c r="H149" s="302">
        <v>0.21180981902719145</v>
      </c>
      <c r="I149" s="302">
        <v>6.1979350535780702</v>
      </c>
      <c r="J149" s="302">
        <f>SUM(G149:I149)</f>
        <v>9.2111566092285813</v>
      </c>
      <c r="K149" s="303"/>
      <c r="L149" s="302">
        <v>2.119555261974591</v>
      </c>
      <c r="M149" s="302">
        <v>0.38481358225313927</v>
      </c>
      <c r="N149" s="302">
        <v>7.4005162736732562</v>
      </c>
      <c r="O149" s="302">
        <f t="shared" si="72"/>
        <v>9.9048851179009869</v>
      </c>
    </row>
    <row r="150" spans="1:15" s="236" customFormat="1" x14ac:dyDescent="0.2">
      <c r="A150" s="237" t="str">
        <f>name!E$9</f>
        <v>Caring, leisure and other service occupations</v>
      </c>
      <c r="B150" s="302">
        <v>3.9483352042148548E-2</v>
      </c>
      <c r="C150" s="302">
        <v>8.8037359151036804E-3</v>
      </c>
      <c r="D150" s="302">
        <v>6.0447958881079842E-3</v>
      </c>
      <c r="E150" s="302">
        <f t="shared" si="70"/>
        <v>5.433188384536021E-2</v>
      </c>
      <c r="F150" s="303"/>
      <c r="G150" s="302">
        <v>6.0540573946193894E-2</v>
      </c>
      <c r="H150" s="302">
        <v>1.8926977948369655E-2</v>
      </c>
      <c r="I150" s="302">
        <v>9.800389449062025E-3</v>
      </c>
      <c r="J150" s="302">
        <f t="shared" ref="J150:J153" si="73">SUM(G150:I150)</f>
        <v>8.9267941343625576E-2</v>
      </c>
      <c r="K150" s="303"/>
      <c r="L150" s="302">
        <v>5.9639316840806381E-2</v>
      </c>
      <c r="M150" s="302">
        <v>1.563218078833882E-2</v>
      </c>
      <c r="N150" s="302">
        <v>1.5878592601981368E-2</v>
      </c>
      <c r="O150" s="302">
        <f t="shared" si="72"/>
        <v>9.1150090231126565E-2</v>
      </c>
    </row>
    <row r="151" spans="1:15" s="236" customFormat="1" x14ac:dyDescent="0.2">
      <c r="A151" s="237" t="str">
        <f>name!E$10</f>
        <v>Sales and customer service occupations</v>
      </c>
      <c r="B151" s="302">
        <v>0.15558044881851854</v>
      </c>
      <c r="C151" s="302">
        <v>6.6068609656460039E-2</v>
      </c>
      <c r="D151" s="302">
        <v>3.4999492000780501E-2</v>
      </c>
      <c r="E151" s="302">
        <f t="shared" si="70"/>
        <v>0.25664855047575907</v>
      </c>
      <c r="F151" s="303"/>
      <c r="G151" s="302">
        <v>0.22034518509416998</v>
      </c>
      <c r="H151" s="302">
        <v>0.1329660755573176</v>
      </c>
      <c r="I151" s="302">
        <v>4.8605750826671609E-2</v>
      </c>
      <c r="J151" s="302">
        <f t="shared" si="73"/>
        <v>0.40191701147815917</v>
      </c>
      <c r="K151" s="303"/>
      <c r="L151" s="302">
        <v>0.2674211340056305</v>
      </c>
      <c r="M151" s="302">
        <v>0.14988785369060309</v>
      </c>
      <c r="N151" s="302">
        <v>5.3997232594550568E-2</v>
      </c>
      <c r="O151" s="302">
        <f t="shared" si="72"/>
        <v>0.47130622029078417</v>
      </c>
    </row>
    <row r="152" spans="1:15" s="236" customFormat="1" x14ac:dyDescent="0.2">
      <c r="A152" s="237" t="str">
        <f>name!E$11</f>
        <v>Process, plant and machine operatives</v>
      </c>
      <c r="B152" s="302">
        <v>1.0195710357301784</v>
      </c>
      <c r="C152" s="302">
        <v>3.5993148478640352E-2</v>
      </c>
      <c r="D152" s="302">
        <v>0.33513626873164626</v>
      </c>
      <c r="E152" s="302">
        <f t="shared" si="70"/>
        <v>1.390700452940465</v>
      </c>
      <c r="F152" s="303"/>
      <c r="G152" s="302">
        <v>1.1442680434602504</v>
      </c>
      <c r="H152" s="302">
        <v>8.6689065300303417E-2</v>
      </c>
      <c r="I152" s="302">
        <v>0.57172490680587917</v>
      </c>
      <c r="J152" s="302">
        <f t="shared" si="73"/>
        <v>1.8026820155664329</v>
      </c>
      <c r="K152" s="303"/>
      <c r="L152" s="302">
        <v>1.1269212833250348</v>
      </c>
      <c r="M152" s="302">
        <v>8.8399983132952539E-2</v>
      </c>
      <c r="N152" s="302">
        <v>0.86911839329108376</v>
      </c>
      <c r="O152" s="302">
        <f t="shared" si="72"/>
        <v>2.0844396597490711</v>
      </c>
    </row>
    <row r="153" spans="1:15" s="236" customFormat="1" x14ac:dyDescent="0.2">
      <c r="A153" s="237" t="str">
        <f>name!E$12</f>
        <v>Elementary occupations</v>
      </c>
      <c r="B153" s="302">
        <v>0.47867531966938714</v>
      </c>
      <c r="C153" s="302">
        <v>0.12481233417956039</v>
      </c>
      <c r="D153" s="302">
        <v>0.39726644976283865</v>
      </c>
      <c r="E153" s="302">
        <f t="shared" si="70"/>
        <v>1.0007541036117862</v>
      </c>
      <c r="F153" s="303"/>
      <c r="G153" s="302">
        <v>0.51925937684731394</v>
      </c>
      <c r="H153" s="302">
        <v>0.20384761315887595</v>
      </c>
      <c r="I153" s="302">
        <v>0.54265663199339365</v>
      </c>
      <c r="J153" s="302">
        <f t="shared" si="73"/>
        <v>1.2657636219995836</v>
      </c>
      <c r="K153" s="303"/>
      <c r="L153" s="302">
        <v>0.61615582126441315</v>
      </c>
      <c r="M153" s="302">
        <v>0.2496478075165135</v>
      </c>
      <c r="N153" s="302">
        <v>0.78247649501660443</v>
      </c>
      <c r="O153" s="302">
        <f t="shared" si="72"/>
        <v>1.6482801237975311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8.7857671650359901</v>
      </c>
      <c r="C155" s="311">
        <f t="shared" ref="C155:E155" si="74">SUM(C145:C153)</f>
        <v>1.2199578603347536</v>
      </c>
      <c r="D155" s="311">
        <f t="shared" si="74"/>
        <v>6.833274974629294</v>
      </c>
      <c r="E155" s="311">
        <f t="shared" si="74"/>
        <v>16.839000000000038</v>
      </c>
      <c r="F155" s="311"/>
      <c r="G155" s="311">
        <f t="shared" ref="G155:J155" si="75">SUM(G145:G153)</f>
        <v>12.319135350011724</v>
      </c>
      <c r="H155" s="311">
        <f t="shared" si="75"/>
        <v>2.2916136132565215</v>
      </c>
      <c r="I155" s="311">
        <f t="shared" si="75"/>
        <v>9.1352510367317947</v>
      </c>
      <c r="J155" s="311">
        <f t="shared" si="75"/>
        <v>23.746000000000038</v>
      </c>
      <c r="K155" s="311"/>
      <c r="L155" s="311">
        <f t="shared" ref="L155:O155" si="76">SUM(L145:L153)</f>
        <v>13.823902833125519</v>
      </c>
      <c r="M155" s="311">
        <f t="shared" si="76"/>
        <v>2.7759053522697497</v>
      </c>
      <c r="N155" s="311">
        <f t="shared" si="76"/>
        <v>10.970191814604725</v>
      </c>
      <c r="O155" s="311">
        <f t="shared" si="76"/>
        <v>27.569999999999997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5.0420459548274916</v>
      </c>
      <c r="C162" s="302">
        <v>0.41578736345825856</v>
      </c>
      <c r="D162" s="302">
        <v>1.0987836149167682</v>
      </c>
      <c r="E162" s="302">
        <f>SUM(B162:D162)</f>
        <v>6.5566169332025188</v>
      </c>
      <c r="F162" s="303"/>
      <c r="G162" s="302">
        <v>6.1672485135111472</v>
      </c>
      <c r="H162" s="302">
        <v>0.74068198162654419</v>
      </c>
      <c r="I162" s="302">
        <v>1.1123602984051006</v>
      </c>
      <c r="J162" s="302">
        <f>SUM(G162:I162)</f>
        <v>8.0202907935427916</v>
      </c>
      <c r="K162" s="303"/>
      <c r="L162" s="302">
        <v>6.5681886008966677</v>
      </c>
      <c r="M162" s="302">
        <v>0.79745043018735251</v>
      </c>
      <c r="N162" s="302">
        <v>1.2659946342691151</v>
      </c>
      <c r="O162" s="302">
        <f>SUM(L162:N162)</f>
        <v>8.6316336653531351</v>
      </c>
    </row>
    <row r="163" spans="1:15" s="236" customFormat="1" x14ac:dyDescent="0.2">
      <c r="A163" s="237" t="str">
        <f>name!E$5</f>
        <v>Professional occupations</v>
      </c>
      <c r="B163" s="302">
        <v>3.1597156995375708</v>
      </c>
      <c r="C163" s="302">
        <v>0.44887754579432976</v>
      </c>
      <c r="D163" s="302">
        <v>0.23361885034846486</v>
      </c>
      <c r="E163" s="302">
        <f t="shared" ref="E163:E170" si="77">SUM(B163:D163)</f>
        <v>3.8422120956803654</v>
      </c>
      <c r="F163" s="303"/>
      <c r="G163" s="302">
        <v>4.39877823063423</v>
      </c>
      <c r="H163" s="302">
        <v>0.70102371629295834</v>
      </c>
      <c r="I163" s="302">
        <v>0.23013057058025244</v>
      </c>
      <c r="J163" s="302">
        <f t="shared" ref="J163:J165" si="78">SUM(G163:I163)</f>
        <v>5.3299325175074408</v>
      </c>
      <c r="K163" s="303"/>
      <c r="L163" s="302">
        <v>5.9018865304222565</v>
      </c>
      <c r="M163" s="302">
        <v>0.70288016145377286</v>
      </c>
      <c r="N163" s="302">
        <v>0.19377868267830742</v>
      </c>
      <c r="O163" s="302">
        <f t="shared" ref="O163:O170" si="79">SUM(L163:N163)</f>
        <v>6.7985453745543367</v>
      </c>
    </row>
    <row r="164" spans="1:15" s="236" customFormat="1" x14ac:dyDescent="0.2">
      <c r="A164" s="237" t="str">
        <f>name!E$6</f>
        <v>Associate professional occupations</v>
      </c>
      <c r="B164" s="302">
        <v>3.2416686510008006</v>
      </c>
      <c r="C164" s="302">
        <v>0.75801008847494378</v>
      </c>
      <c r="D164" s="302">
        <v>0.22299390954004797</v>
      </c>
      <c r="E164" s="302">
        <f t="shared" si="77"/>
        <v>4.2226726490157924</v>
      </c>
      <c r="F164" s="303"/>
      <c r="G164" s="302">
        <v>4.019339880019519</v>
      </c>
      <c r="H164" s="302">
        <v>0.98477189680522514</v>
      </c>
      <c r="I164" s="302">
        <v>0.18033124457082023</v>
      </c>
      <c r="J164" s="302">
        <f t="shared" si="78"/>
        <v>5.1844430213955643</v>
      </c>
      <c r="K164" s="303"/>
      <c r="L164" s="302">
        <v>4.6443818332740108</v>
      </c>
      <c r="M164" s="302">
        <v>0.91970273918060075</v>
      </c>
      <c r="N164" s="302">
        <v>0.18713814346134333</v>
      </c>
      <c r="O164" s="302">
        <f t="shared" si="79"/>
        <v>5.7512227159159544</v>
      </c>
    </row>
    <row r="165" spans="1:15" s="236" customFormat="1" x14ac:dyDescent="0.2">
      <c r="A165" s="237" t="str">
        <f>name!E$7</f>
        <v>Administrative and secretarial occupations</v>
      </c>
      <c r="B165" s="302">
        <v>3.2050234244060629</v>
      </c>
      <c r="C165" s="302">
        <v>1.3637211366576061</v>
      </c>
      <c r="D165" s="302">
        <v>8.9959976766904426E-2</v>
      </c>
      <c r="E165" s="302">
        <f t="shared" si="77"/>
        <v>4.6587045378305731</v>
      </c>
      <c r="F165" s="303"/>
      <c r="G165" s="302">
        <v>3.4769103444816118</v>
      </c>
      <c r="H165" s="302">
        <v>1.5300773456036207</v>
      </c>
      <c r="I165" s="302">
        <v>8.0480642137291308E-2</v>
      </c>
      <c r="J165" s="302">
        <f t="shared" si="78"/>
        <v>5.0874683322225236</v>
      </c>
      <c r="K165" s="303"/>
      <c r="L165" s="302">
        <v>3.8657104577782593</v>
      </c>
      <c r="M165" s="302">
        <v>1.4242936698162543</v>
      </c>
      <c r="N165" s="302">
        <v>7.6316668675416324E-2</v>
      </c>
      <c r="O165" s="302">
        <f t="shared" si="79"/>
        <v>5.36632079626993</v>
      </c>
    </row>
    <row r="166" spans="1:15" s="236" customFormat="1" x14ac:dyDescent="0.2">
      <c r="A166" s="237" t="str">
        <f>name!E$8</f>
        <v>Skilled trades occupations</v>
      </c>
      <c r="B166" s="302">
        <v>2.7659327403796237</v>
      </c>
      <c r="C166" s="302">
        <v>0.50243094476203842</v>
      </c>
      <c r="D166" s="302">
        <v>0.54703632183232698</v>
      </c>
      <c r="E166" s="302">
        <f t="shared" si="77"/>
        <v>3.8154000069739888</v>
      </c>
      <c r="F166" s="303"/>
      <c r="G166" s="302">
        <v>2.5764454902484748</v>
      </c>
      <c r="H166" s="302">
        <v>0.45018828437627673</v>
      </c>
      <c r="I166" s="302">
        <v>0.46876323818484888</v>
      </c>
      <c r="J166" s="302">
        <f>SUM(G166:I166)</f>
        <v>3.4953970128096001</v>
      </c>
      <c r="K166" s="303"/>
      <c r="L166" s="302">
        <v>2.4561760751809434</v>
      </c>
      <c r="M166" s="302">
        <v>0.51986953539031677</v>
      </c>
      <c r="N166" s="302">
        <v>0.54917747563332353</v>
      </c>
      <c r="O166" s="302">
        <f t="shared" si="79"/>
        <v>3.5252230862045839</v>
      </c>
    </row>
    <row r="167" spans="1:15" s="236" customFormat="1" x14ac:dyDescent="0.2">
      <c r="A167" s="237" t="str">
        <f>name!E$9</f>
        <v>Caring, leisure and other service occupations</v>
      </c>
      <c r="B167" s="302">
        <v>0.3360105844168747</v>
      </c>
      <c r="C167" s="302">
        <v>0.13260724777426425</v>
      </c>
      <c r="D167" s="302">
        <v>4.6152636789574472E-2</v>
      </c>
      <c r="E167" s="302">
        <f t="shared" si="77"/>
        <v>0.51477046898071344</v>
      </c>
      <c r="F167" s="303"/>
      <c r="G167" s="302">
        <v>0.37453964208966739</v>
      </c>
      <c r="H167" s="302">
        <v>0.13099646493828662</v>
      </c>
      <c r="I167" s="302">
        <v>5.3510724765157773E-2</v>
      </c>
      <c r="J167" s="302">
        <f t="shared" ref="J167:J170" si="80">SUM(G167:I167)</f>
        <v>0.55904683179311176</v>
      </c>
      <c r="K167" s="303"/>
      <c r="L167" s="302">
        <v>0.49026862103369534</v>
      </c>
      <c r="M167" s="302">
        <v>8.3630619406142567E-2</v>
      </c>
      <c r="N167" s="302">
        <v>9.5318208967137302E-2</v>
      </c>
      <c r="O167" s="302">
        <f t="shared" si="79"/>
        <v>0.66921744940697514</v>
      </c>
    </row>
    <row r="168" spans="1:15" s="236" customFormat="1" x14ac:dyDescent="0.2">
      <c r="A168" s="237" t="str">
        <f>name!E$10</f>
        <v>Sales and customer service occupations</v>
      </c>
      <c r="B168" s="302">
        <v>3.6513370062179531</v>
      </c>
      <c r="C168" s="302">
        <v>10.443628317287679</v>
      </c>
      <c r="D168" s="302">
        <v>0.53436505551171221</v>
      </c>
      <c r="E168" s="302">
        <f t="shared" si="77"/>
        <v>14.629330379017345</v>
      </c>
      <c r="F168" s="303"/>
      <c r="G168" s="302">
        <v>3.565298177753073</v>
      </c>
      <c r="H168" s="302">
        <v>11.240260497710704</v>
      </c>
      <c r="I168" s="302">
        <v>0.36274887118052773</v>
      </c>
      <c r="J168" s="302">
        <f t="shared" si="80"/>
        <v>15.168307546644305</v>
      </c>
      <c r="K168" s="303"/>
      <c r="L168" s="302">
        <v>3.1105222189380459</v>
      </c>
      <c r="M168" s="302">
        <v>10.832563617730004</v>
      </c>
      <c r="N168" s="302">
        <v>0.26856981789967921</v>
      </c>
      <c r="O168" s="302">
        <f t="shared" si="79"/>
        <v>14.21165565456773</v>
      </c>
    </row>
    <row r="169" spans="1:15" s="236" customFormat="1" x14ac:dyDescent="0.2">
      <c r="A169" s="237" t="str">
        <f>name!E$11</f>
        <v>Process, plant and machine operatives</v>
      </c>
      <c r="B169" s="302">
        <v>2.2750111476622492</v>
      </c>
      <c r="C169" s="302">
        <v>0.39864870846506473</v>
      </c>
      <c r="D169" s="302">
        <v>5.3694941396277077E-2</v>
      </c>
      <c r="E169" s="302">
        <f t="shared" si="77"/>
        <v>2.7273547975235908</v>
      </c>
      <c r="F169" s="303"/>
      <c r="G169" s="302">
        <v>1.9524342009749291</v>
      </c>
      <c r="H169" s="302">
        <v>0.43338082135769573</v>
      </c>
      <c r="I169" s="302">
        <v>5.3080484157770641E-2</v>
      </c>
      <c r="J169" s="302">
        <f t="shared" si="80"/>
        <v>2.4388955064903954</v>
      </c>
      <c r="K169" s="303"/>
      <c r="L169" s="302">
        <v>1.7889770544205772</v>
      </c>
      <c r="M169" s="302">
        <v>0.48729637856432628</v>
      </c>
      <c r="N169" s="302">
        <v>8.5661805384421336E-2</v>
      </c>
      <c r="O169" s="302">
        <f t="shared" si="79"/>
        <v>2.3619352383693251</v>
      </c>
    </row>
    <row r="170" spans="1:15" s="236" customFormat="1" x14ac:dyDescent="0.2">
      <c r="A170" s="237" t="str">
        <f>name!E$12</f>
        <v>Elementary occupations</v>
      </c>
      <c r="B170" s="302">
        <v>2.277539906171405</v>
      </c>
      <c r="C170" s="302">
        <v>2.7736273643644833</v>
      </c>
      <c r="D170" s="302">
        <v>4.4770861239170921E-2</v>
      </c>
      <c r="E170" s="302">
        <f t="shared" si="77"/>
        <v>5.0959381317750596</v>
      </c>
      <c r="F170" s="303"/>
      <c r="G170" s="302">
        <v>1.929514355187649</v>
      </c>
      <c r="H170" s="302">
        <v>2.4818023815133117</v>
      </c>
      <c r="I170" s="302">
        <v>3.2901700893392921E-2</v>
      </c>
      <c r="J170" s="302">
        <f t="shared" si="80"/>
        <v>4.4442184375943539</v>
      </c>
      <c r="K170" s="303"/>
      <c r="L170" s="302">
        <v>1.9809085418356989</v>
      </c>
      <c r="M170" s="302">
        <v>1.8731835598318274</v>
      </c>
      <c r="N170" s="302">
        <v>4.4153917690483178E-2</v>
      </c>
      <c r="O170" s="302">
        <f t="shared" si="79"/>
        <v>3.8982460193580097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25.954285114620031</v>
      </c>
      <c r="C172" s="311">
        <f t="shared" ref="C172:E172" si="81">SUM(C162:C170)</f>
        <v>17.237338717038668</v>
      </c>
      <c r="D172" s="311">
        <f t="shared" si="81"/>
        <v>2.8713761683412473</v>
      </c>
      <c r="E172" s="311">
        <f t="shared" si="81"/>
        <v>46.062999999999946</v>
      </c>
      <c r="F172" s="311"/>
      <c r="G172" s="311">
        <f t="shared" ref="G172:J172" si="82">SUM(G162:G170)</f>
        <v>28.460508834900303</v>
      </c>
      <c r="H172" s="311">
        <f t="shared" si="82"/>
        <v>18.693183390224622</v>
      </c>
      <c r="I172" s="311">
        <f t="shared" si="82"/>
        <v>2.5743077748751628</v>
      </c>
      <c r="J172" s="311">
        <f t="shared" si="82"/>
        <v>49.728000000000087</v>
      </c>
      <c r="K172" s="311"/>
      <c r="L172" s="311">
        <f t="shared" ref="L172:O172" si="83">SUM(L162:L170)</f>
        <v>30.807019933780158</v>
      </c>
      <c r="M172" s="311">
        <f t="shared" si="83"/>
        <v>17.640870711560598</v>
      </c>
      <c r="N172" s="311">
        <f t="shared" si="83"/>
        <v>2.766109354659227</v>
      </c>
      <c r="O172" s="311">
        <f t="shared" si="83"/>
        <v>51.213999999999984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0.50514907499149453</v>
      </c>
      <c r="C179" s="302">
        <v>3.0333954289764032E-2</v>
      </c>
      <c r="D179" s="302">
        <v>0.15575505541598933</v>
      </c>
      <c r="E179" s="302">
        <f>SUM(B179:D179)</f>
        <v>0.6912380846972479</v>
      </c>
      <c r="F179" s="303"/>
      <c r="G179" s="302">
        <v>0.56375522075873929</v>
      </c>
      <c r="H179" s="302">
        <v>6.2560935187797026E-2</v>
      </c>
      <c r="I179" s="302">
        <v>0.11431130247723369</v>
      </c>
      <c r="J179" s="302">
        <f>SUM(G179:I179)</f>
        <v>0.74062745842376998</v>
      </c>
      <c r="K179" s="303"/>
      <c r="L179" s="302">
        <v>0.54185313138787183</v>
      </c>
      <c r="M179" s="302">
        <v>7.0600488648823387E-2</v>
      </c>
      <c r="N179" s="302">
        <v>0.11021311442887455</v>
      </c>
      <c r="O179" s="302">
        <f>SUM(L179:N179)</f>
        <v>0.72266673446556973</v>
      </c>
    </row>
    <row r="180" spans="1:15" s="236" customFormat="1" x14ac:dyDescent="0.2">
      <c r="A180" s="237" t="str">
        <f>name!E$5</f>
        <v>Professional occupations</v>
      </c>
      <c r="B180" s="302">
        <v>0.4372622973843821</v>
      </c>
      <c r="C180" s="302">
        <v>2.3443877023333032E-2</v>
      </c>
      <c r="D180" s="302">
        <v>4.7111048916477057E-2</v>
      </c>
      <c r="E180" s="302">
        <f t="shared" ref="E180:E187" si="84">SUM(B180:D180)</f>
        <v>0.50781722332419221</v>
      </c>
      <c r="F180" s="303"/>
      <c r="G180" s="302">
        <v>0.62205960828545925</v>
      </c>
      <c r="H180" s="302">
        <v>4.7510509657993166E-2</v>
      </c>
      <c r="I180" s="302">
        <v>3.3780155936667437E-2</v>
      </c>
      <c r="J180" s="302">
        <f t="shared" ref="J180:J182" si="85">SUM(G180:I180)</f>
        <v>0.70335027388011984</v>
      </c>
      <c r="K180" s="303"/>
      <c r="L180" s="302">
        <v>0.92948600177749163</v>
      </c>
      <c r="M180" s="302">
        <v>6.7614563461867616E-2</v>
      </c>
      <c r="N180" s="302">
        <v>2.6073645256287838E-2</v>
      </c>
      <c r="O180" s="302">
        <f t="shared" ref="O180:O187" si="86">SUM(L180:N180)</f>
        <v>1.0231742104956469</v>
      </c>
    </row>
    <row r="181" spans="1:15" s="236" customFormat="1" x14ac:dyDescent="0.2">
      <c r="A181" s="237" t="str">
        <f>name!E$6</f>
        <v>Associate professional occupations</v>
      </c>
      <c r="B181" s="302">
        <v>0.50696727689756371</v>
      </c>
      <c r="C181" s="302">
        <v>3.8414805035427088E-2</v>
      </c>
      <c r="D181" s="302">
        <v>3.7940056024572628E-2</v>
      </c>
      <c r="E181" s="302">
        <f t="shared" si="84"/>
        <v>0.58332213795756338</v>
      </c>
      <c r="F181" s="303"/>
      <c r="G181" s="302">
        <v>0.68342314155444528</v>
      </c>
      <c r="H181" s="302">
        <v>6.177177124521141E-2</v>
      </c>
      <c r="I181" s="302">
        <v>2.8088018926646689E-2</v>
      </c>
      <c r="J181" s="302">
        <f t="shared" si="85"/>
        <v>0.77328293172630336</v>
      </c>
      <c r="K181" s="303"/>
      <c r="L181" s="302">
        <v>0.88786397650138893</v>
      </c>
      <c r="M181" s="302">
        <v>7.1594765575882291E-2</v>
      </c>
      <c r="N181" s="302">
        <v>2.7469160947850235E-2</v>
      </c>
      <c r="O181" s="302">
        <f t="shared" si="86"/>
        <v>0.98692790302512146</v>
      </c>
    </row>
    <row r="182" spans="1:15" s="236" customFormat="1" x14ac:dyDescent="0.2">
      <c r="A182" s="237" t="str">
        <f>name!E$7</f>
        <v>Administrative and secretarial occupations</v>
      </c>
      <c r="B182" s="302">
        <v>0.57294485519756966</v>
      </c>
      <c r="C182" s="302">
        <v>0.17646376844119707</v>
      </c>
      <c r="D182" s="302">
        <v>2.7529520212200082E-2</v>
      </c>
      <c r="E182" s="302">
        <f t="shared" si="84"/>
        <v>0.77693814385096682</v>
      </c>
      <c r="F182" s="303"/>
      <c r="G182" s="302">
        <v>0.59592610916832378</v>
      </c>
      <c r="H182" s="302">
        <v>0.24417228580027467</v>
      </c>
      <c r="I182" s="302">
        <v>1.6042761658409264E-2</v>
      </c>
      <c r="J182" s="302">
        <f t="shared" si="85"/>
        <v>0.85614115662700774</v>
      </c>
      <c r="K182" s="303"/>
      <c r="L182" s="302">
        <v>0.61500854468060318</v>
      </c>
      <c r="M182" s="302">
        <v>0.26316033510779363</v>
      </c>
      <c r="N182" s="302">
        <v>1.363646340987741E-2</v>
      </c>
      <c r="O182" s="302">
        <f t="shared" si="86"/>
        <v>0.89180534319827431</v>
      </c>
    </row>
    <row r="183" spans="1:15" s="236" customFormat="1" x14ac:dyDescent="0.2">
      <c r="A183" s="237" t="str">
        <f>name!E$8</f>
        <v>Skilled trades occupations</v>
      </c>
      <c r="B183" s="302">
        <v>0.29955686972200141</v>
      </c>
      <c r="C183" s="302">
        <v>4.0433571847766463E-2</v>
      </c>
      <c r="D183" s="302">
        <v>0.13114884110676783</v>
      </c>
      <c r="E183" s="302">
        <f t="shared" si="84"/>
        <v>0.47113928267653571</v>
      </c>
      <c r="F183" s="303"/>
      <c r="G183" s="302">
        <v>0.25749195737877167</v>
      </c>
      <c r="H183" s="302">
        <v>4.8635954291093283E-2</v>
      </c>
      <c r="I183" s="302">
        <v>6.1918404989560985E-2</v>
      </c>
      <c r="J183" s="302">
        <f>SUM(G183:I183)</f>
        <v>0.36804631665942594</v>
      </c>
      <c r="K183" s="303"/>
      <c r="L183" s="302">
        <v>0.26373702580821079</v>
      </c>
      <c r="M183" s="302">
        <v>7.9557923418013765E-2</v>
      </c>
      <c r="N183" s="302">
        <v>6.1176463524270273E-2</v>
      </c>
      <c r="O183" s="302">
        <f t="shared" si="86"/>
        <v>0.40447141275049481</v>
      </c>
    </row>
    <row r="184" spans="1:15" s="236" customFormat="1" x14ac:dyDescent="0.2">
      <c r="A184" s="237" t="str">
        <f>name!E$9</f>
        <v>Caring, leisure and other service occupations</v>
      </c>
      <c r="B184" s="302">
        <v>0.41472587618764634</v>
      </c>
      <c r="C184" s="302">
        <v>0.21890467366100527</v>
      </c>
      <c r="D184" s="302">
        <v>7.6845648887545859E-2</v>
      </c>
      <c r="E184" s="302">
        <f t="shared" si="84"/>
        <v>0.7104761987361975</v>
      </c>
      <c r="F184" s="303"/>
      <c r="G184" s="302">
        <v>0.4475381195054528</v>
      </c>
      <c r="H184" s="302">
        <v>0.2181581299551078</v>
      </c>
      <c r="I184" s="302">
        <v>3.8388069867831373E-2</v>
      </c>
      <c r="J184" s="302">
        <f t="shared" ref="J184:J187" si="87">SUM(G184:I184)</f>
        <v>0.70408431932839199</v>
      </c>
      <c r="K184" s="303"/>
      <c r="L184" s="302">
        <v>0.44492205111216249</v>
      </c>
      <c r="M184" s="302">
        <v>0.20931491252884438</v>
      </c>
      <c r="N184" s="302">
        <v>4.1970386310459767E-2</v>
      </c>
      <c r="O184" s="302">
        <f t="shared" si="86"/>
        <v>0.6962073499514666</v>
      </c>
    </row>
    <row r="185" spans="1:15" s="236" customFormat="1" x14ac:dyDescent="0.2">
      <c r="A185" s="237" t="str">
        <f>name!E$10</f>
        <v>Sales and customer service occupations</v>
      </c>
      <c r="B185" s="302">
        <v>0.22014352274380986</v>
      </c>
      <c r="C185" s="302">
        <v>5.3357385189760666E-2</v>
      </c>
      <c r="D185" s="302">
        <v>2.8813768354095388E-2</v>
      </c>
      <c r="E185" s="302">
        <f t="shared" si="84"/>
        <v>0.3023146762876659</v>
      </c>
      <c r="F185" s="303"/>
      <c r="G185" s="302">
        <v>0.2310806883461389</v>
      </c>
      <c r="H185" s="302">
        <v>7.5382142863592433E-2</v>
      </c>
      <c r="I185" s="302">
        <v>1.4745071140964267E-2</v>
      </c>
      <c r="J185" s="302">
        <f t="shared" si="87"/>
        <v>0.32120790235069563</v>
      </c>
      <c r="K185" s="303"/>
      <c r="L185" s="302">
        <v>0.27320709908127488</v>
      </c>
      <c r="M185" s="302">
        <v>9.8807094935007764E-2</v>
      </c>
      <c r="N185" s="302">
        <v>1.2653827162883559E-2</v>
      </c>
      <c r="O185" s="302">
        <f t="shared" si="86"/>
        <v>0.38466802117916621</v>
      </c>
    </row>
    <row r="186" spans="1:15" s="236" customFormat="1" x14ac:dyDescent="0.2">
      <c r="A186" s="237" t="str">
        <f>name!E$11</f>
        <v>Process, plant and machine operatives</v>
      </c>
      <c r="B186" s="302">
        <v>1.4653121600577967</v>
      </c>
      <c r="C186" s="302">
        <v>0.22458836047515163</v>
      </c>
      <c r="D186" s="302">
        <v>0.7559709470536834</v>
      </c>
      <c r="E186" s="302">
        <f t="shared" si="84"/>
        <v>2.445871467586632</v>
      </c>
      <c r="F186" s="303"/>
      <c r="G186" s="302">
        <v>1.0987751211843326</v>
      </c>
      <c r="H186" s="302">
        <v>0.30210355409315026</v>
      </c>
      <c r="I186" s="302">
        <v>0.43895432795215777</v>
      </c>
      <c r="J186" s="302">
        <f t="shared" si="87"/>
        <v>1.8398330032296406</v>
      </c>
      <c r="K186" s="303"/>
      <c r="L186" s="302">
        <v>0.78793143791309728</v>
      </c>
      <c r="M186" s="302">
        <v>0.37107117592794137</v>
      </c>
      <c r="N186" s="302">
        <v>0.49843842435059543</v>
      </c>
      <c r="O186" s="302">
        <f t="shared" si="86"/>
        <v>1.657441038191634</v>
      </c>
    </row>
    <row r="187" spans="1:15" s="236" customFormat="1" x14ac:dyDescent="0.2">
      <c r="A187" s="237" t="str">
        <f>name!E$12</f>
        <v>Elementary occupations</v>
      </c>
      <c r="B187" s="302">
        <v>1.0848212331303264</v>
      </c>
      <c r="C187" s="302">
        <v>0.23470687427550896</v>
      </c>
      <c r="D187" s="302">
        <v>5.1354677477164414E-2</v>
      </c>
      <c r="E187" s="302">
        <f t="shared" si="84"/>
        <v>1.3708827848829999</v>
      </c>
      <c r="F187" s="303"/>
      <c r="G187" s="302">
        <v>0.81230317315914125</v>
      </c>
      <c r="H187" s="302">
        <v>0.29546848452607477</v>
      </c>
      <c r="I187" s="302">
        <v>2.7654980089433196E-2</v>
      </c>
      <c r="J187" s="302">
        <f t="shared" si="87"/>
        <v>1.1354266377746494</v>
      </c>
      <c r="K187" s="303"/>
      <c r="L187" s="302">
        <v>0.69150251605239521</v>
      </c>
      <c r="M187" s="302">
        <v>0.27521489147322337</v>
      </c>
      <c r="N187" s="302">
        <v>2.792057921700614E-2</v>
      </c>
      <c r="O187" s="302">
        <f t="shared" si="86"/>
        <v>0.99463798674262482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5.5068831663125906</v>
      </c>
      <c r="C189" s="311">
        <f t="shared" ref="C189:E189" si="88">SUM(C179:C187)</f>
        <v>1.0406472702389142</v>
      </c>
      <c r="D189" s="311">
        <f t="shared" si="88"/>
        <v>1.312469563448496</v>
      </c>
      <c r="E189" s="311">
        <f t="shared" si="88"/>
        <v>7.8600000000000012</v>
      </c>
      <c r="F189" s="311"/>
      <c r="G189" s="311">
        <f t="shared" ref="G189:J189" si="89">SUM(G179:G187)</f>
        <v>5.3123531393408046</v>
      </c>
      <c r="H189" s="311">
        <f t="shared" si="89"/>
        <v>1.3557637676202949</v>
      </c>
      <c r="I189" s="311">
        <f t="shared" si="89"/>
        <v>0.77388309303890468</v>
      </c>
      <c r="J189" s="311">
        <f t="shared" si="89"/>
        <v>7.4420000000000055</v>
      </c>
      <c r="K189" s="311"/>
      <c r="L189" s="311">
        <f t="shared" ref="L189:O189" si="90">SUM(L179:L187)</f>
        <v>5.4355117843144969</v>
      </c>
      <c r="M189" s="311">
        <f t="shared" si="90"/>
        <v>1.5069361510773975</v>
      </c>
      <c r="N189" s="311">
        <f t="shared" si="90"/>
        <v>0.81955206460810526</v>
      </c>
      <c r="O189" s="311">
        <f t="shared" si="90"/>
        <v>7.7619999999999987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0.86476307218073589</v>
      </c>
      <c r="C196" s="302">
        <v>9.4421130111599472E-2</v>
      </c>
      <c r="D196" s="302">
        <v>0.34458429592540385</v>
      </c>
      <c r="E196" s="302">
        <f>SUM(B196:D196)</f>
        <v>1.3037684982177393</v>
      </c>
      <c r="F196" s="303"/>
      <c r="G196" s="302">
        <v>1.0828685617122116</v>
      </c>
      <c r="H196" s="302">
        <v>0.19530781551948848</v>
      </c>
      <c r="I196" s="302">
        <v>0.26786897102623741</v>
      </c>
      <c r="J196" s="302">
        <f>SUM(G196:I196)</f>
        <v>1.5460453482579375</v>
      </c>
      <c r="K196" s="303"/>
      <c r="L196" s="302">
        <v>1.2822670981356277</v>
      </c>
      <c r="M196" s="302">
        <v>0.2788885264350961</v>
      </c>
      <c r="N196" s="302">
        <v>0.32675680203129343</v>
      </c>
      <c r="O196" s="302">
        <f>SUM(L196:N196)</f>
        <v>1.8879124266020173</v>
      </c>
    </row>
    <row r="197" spans="1:15" s="236" customFormat="1" x14ac:dyDescent="0.2">
      <c r="A197" s="237" t="str">
        <f>name!E$5</f>
        <v>Professional occupations</v>
      </c>
      <c r="B197" s="302">
        <v>0.30316219113547577</v>
      </c>
      <c r="C197" s="302">
        <v>5.2751099143115432E-2</v>
      </c>
      <c r="D197" s="302">
        <v>2.4079273590387324E-2</v>
      </c>
      <c r="E197" s="302">
        <f t="shared" ref="E197:E204" si="91">SUM(B197:D197)</f>
        <v>0.37999256386897851</v>
      </c>
      <c r="F197" s="303"/>
      <c r="G197" s="302">
        <v>0.45393026564746308</v>
      </c>
      <c r="H197" s="302">
        <v>0.10672669955827667</v>
      </c>
      <c r="I197" s="302">
        <v>1.8720179222193521E-2</v>
      </c>
      <c r="J197" s="302">
        <f t="shared" ref="J197:J199" si="92">SUM(G197:I197)</f>
        <v>0.5793771444279332</v>
      </c>
      <c r="K197" s="303"/>
      <c r="L197" s="302">
        <v>0.60764701769175589</v>
      </c>
      <c r="M197" s="302">
        <v>0.17207822021133545</v>
      </c>
      <c r="N197" s="302">
        <v>1.4882339814438757E-2</v>
      </c>
      <c r="O197" s="302">
        <f t="shared" ref="O197:O204" si="93">SUM(L197:N197)</f>
        <v>0.7946075777175301</v>
      </c>
    </row>
    <row r="198" spans="1:15" s="236" customFormat="1" x14ac:dyDescent="0.2">
      <c r="A198" s="237" t="str">
        <f>name!E$6</f>
        <v>Associate professional occupations</v>
      </c>
      <c r="B198" s="302">
        <v>0.29466928531743075</v>
      </c>
      <c r="C198" s="302">
        <v>0.14678796783396439</v>
      </c>
      <c r="D198" s="302">
        <v>1.5320318962121377E-2</v>
      </c>
      <c r="E198" s="302">
        <f t="shared" si="91"/>
        <v>0.45677757211351655</v>
      </c>
      <c r="F198" s="303"/>
      <c r="G198" s="302">
        <v>0.39720847555826916</v>
      </c>
      <c r="H198" s="302">
        <v>0.22947869161341344</v>
      </c>
      <c r="I198" s="302">
        <v>1.0092916168095083E-2</v>
      </c>
      <c r="J198" s="302">
        <f t="shared" si="92"/>
        <v>0.63678008333977765</v>
      </c>
      <c r="K198" s="303"/>
      <c r="L198" s="302">
        <v>0.52260972993820742</v>
      </c>
      <c r="M198" s="302">
        <v>0.38831352030851213</v>
      </c>
      <c r="N198" s="302">
        <v>1.1242796053041102E-2</v>
      </c>
      <c r="O198" s="302">
        <f t="shared" si="93"/>
        <v>0.92216604629976062</v>
      </c>
    </row>
    <row r="199" spans="1:15" s="236" customFormat="1" x14ac:dyDescent="0.2">
      <c r="A199" s="237" t="str">
        <f>name!E$7</f>
        <v>Administrative and secretarial occupations</v>
      </c>
      <c r="B199" s="302">
        <v>0.47917920826550447</v>
      </c>
      <c r="C199" s="302">
        <v>0.17743899772012514</v>
      </c>
      <c r="D199" s="302">
        <v>4.7387697707934754E-3</v>
      </c>
      <c r="E199" s="302">
        <f t="shared" si="91"/>
        <v>0.66135697575642305</v>
      </c>
      <c r="F199" s="303"/>
      <c r="G199" s="302">
        <v>0.51717903833681167</v>
      </c>
      <c r="H199" s="302">
        <v>0.26868568119492769</v>
      </c>
      <c r="I199" s="302">
        <v>3.6806081477964662E-3</v>
      </c>
      <c r="J199" s="302">
        <f t="shared" si="92"/>
        <v>0.78954532767953589</v>
      </c>
      <c r="K199" s="303"/>
      <c r="L199" s="302">
        <v>0.70946503315985088</v>
      </c>
      <c r="M199" s="302">
        <v>0.46186184417131543</v>
      </c>
      <c r="N199" s="302">
        <v>2.9823906665421909E-3</v>
      </c>
      <c r="O199" s="302">
        <f t="shared" si="93"/>
        <v>1.1743092679977085</v>
      </c>
    </row>
    <row r="200" spans="1:15" s="236" customFormat="1" x14ac:dyDescent="0.2">
      <c r="A200" s="237" t="str">
        <f>name!E$8</f>
        <v>Skilled trades occupations</v>
      </c>
      <c r="B200" s="302">
        <v>2.0782343367351706</v>
      </c>
      <c r="C200" s="302">
        <v>0.58977805424831697</v>
      </c>
      <c r="D200" s="302">
        <v>0.12434253073204281</v>
      </c>
      <c r="E200" s="302">
        <f t="shared" si="91"/>
        <v>2.7923549217155301</v>
      </c>
      <c r="F200" s="303"/>
      <c r="G200" s="302">
        <v>1.671214865601832</v>
      </c>
      <c r="H200" s="302">
        <v>0.64106466118626271</v>
      </c>
      <c r="I200" s="302">
        <v>9.7271591064381713E-2</v>
      </c>
      <c r="J200" s="302">
        <f>SUM(G200:I200)</f>
        <v>2.4095511178524762</v>
      </c>
      <c r="K200" s="303"/>
      <c r="L200" s="302">
        <v>1.7595318607777966</v>
      </c>
      <c r="M200" s="302">
        <v>0.73814364410992916</v>
      </c>
      <c r="N200" s="302">
        <v>0.11697386644669566</v>
      </c>
      <c r="O200" s="302">
        <f t="shared" si="93"/>
        <v>2.614649371334421</v>
      </c>
    </row>
    <row r="201" spans="1:15" s="236" customFormat="1" x14ac:dyDescent="0.2">
      <c r="A201" s="237" t="str">
        <f>name!E$9</f>
        <v>Caring, leisure and other service occupations</v>
      </c>
      <c r="B201" s="302">
        <v>0.33170168814132034</v>
      </c>
      <c r="C201" s="302">
        <v>0.32380724277699485</v>
      </c>
      <c r="D201" s="302">
        <v>2.4205666452560899E-2</v>
      </c>
      <c r="E201" s="302">
        <f t="shared" si="91"/>
        <v>0.67971459737087614</v>
      </c>
      <c r="F201" s="303"/>
      <c r="G201" s="302">
        <v>0.33763702121113581</v>
      </c>
      <c r="H201" s="302">
        <v>0.38875594518491252</v>
      </c>
      <c r="I201" s="302">
        <v>2.4370019233708101E-2</v>
      </c>
      <c r="J201" s="302">
        <f t="shared" ref="J201:J204" si="94">SUM(G201:I201)</f>
        <v>0.75076298562975641</v>
      </c>
      <c r="K201" s="303"/>
      <c r="L201" s="302">
        <v>0.35899374604599854</v>
      </c>
      <c r="M201" s="302">
        <v>0.56795256296866614</v>
      </c>
      <c r="N201" s="302">
        <v>4.4947583672458651E-2</v>
      </c>
      <c r="O201" s="302">
        <f t="shared" si="93"/>
        <v>0.97189389268712334</v>
      </c>
    </row>
    <row r="202" spans="1:15" s="236" customFormat="1" x14ac:dyDescent="0.2">
      <c r="A202" s="237" t="str">
        <f>name!E$10</f>
        <v>Sales and customer service occupations</v>
      </c>
      <c r="B202" s="302">
        <v>0.24929835274341824</v>
      </c>
      <c r="C202" s="302">
        <v>0.52148583325071862</v>
      </c>
      <c r="D202" s="302">
        <v>0.12011769931570455</v>
      </c>
      <c r="E202" s="302">
        <f t="shared" si="91"/>
        <v>0.89090188530984149</v>
      </c>
      <c r="F202" s="303"/>
      <c r="G202" s="302">
        <v>0.26376329852998343</v>
      </c>
      <c r="H202" s="302">
        <v>0.72668568489746765</v>
      </c>
      <c r="I202" s="302">
        <v>6.7632389840636714E-2</v>
      </c>
      <c r="J202" s="302">
        <f t="shared" si="94"/>
        <v>1.0580813732680878</v>
      </c>
      <c r="K202" s="303"/>
      <c r="L202" s="302">
        <v>0.35536774391399684</v>
      </c>
      <c r="M202" s="302">
        <v>1.1753218216787995</v>
      </c>
      <c r="N202" s="302">
        <v>5.4674258357279987E-2</v>
      </c>
      <c r="O202" s="302">
        <f t="shared" si="93"/>
        <v>1.5853638239500762</v>
      </c>
    </row>
    <row r="203" spans="1:15" s="236" customFormat="1" x14ac:dyDescent="0.2">
      <c r="A203" s="237" t="str">
        <f>name!E$11</f>
        <v>Process, plant and machine operatives</v>
      </c>
      <c r="B203" s="302">
        <v>0.16150611121590927</v>
      </c>
      <c r="C203" s="302">
        <v>0.17690662095898693</v>
      </c>
      <c r="D203" s="302">
        <v>1.6342450123179933E-2</v>
      </c>
      <c r="E203" s="302">
        <f t="shared" si="91"/>
        <v>0.35475518229807612</v>
      </c>
      <c r="F203" s="303"/>
      <c r="G203" s="302">
        <v>0.14097959368996901</v>
      </c>
      <c r="H203" s="302">
        <v>0.2752651324060657</v>
      </c>
      <c r="I203" s="302">
        <v>1.2270513254140646E-2</v>
      </c>
      <c r="J203" s="302">
        <f t="shared" si="94"/>
        <v>0.42851523935017533</v>
      </c>
      <c r="K203" s="303"/>
      <c r="L203" s="302">
        <v>0.13040271678642459</v>
      </c>
      <c r="M203" s="302">
        <v>0.55363020989786615</v>
      </c>
      <c r="N203" s="302">
        <v>2.0180198047396739E-2</v>
      </c>
      <c r="O203" s="302">
        <f t="shared" si="93"/>
        <v>0.70421312473168751</v>
      </c>
    </row>
    <row r="204" spans="1:15" s="236" customFormat="1" x14ac:dyDescent="0.2">
      <c r="A204" s="237" t="str">
        <f>name!E$12</f>
        <v>Elementary occupations</v>
      </c>
      <c r="B204" s="302">
        <v>2.1023594789932587</v>
      </c>
      <c r="C204" s="302">
        <v>5.7780244187722181</v>
      </c>
      <c r="D204" s="302">
        <v>2.6993905583542442E-2</v>
      </c>
      <c r="E204" s="302">
        <f t="shared" si="91"/>
        <v>7.9073778033490187</v>
      </c>
      <c r="F204" s="303"/>
      <c r="G204" s="302">
        <v>2.0842386622133158</v>
      </c>
      <c r="H204" s="302">
        <v>6.5445596689198604</v>
      </c>
      <c r="I204" s="302">
        <v>1.5543049061157711E-2</v>
      </c>
      <c r="J204" s="302">
        <f t="shared" si="94"/>
        <v>8.6443413801943336</v>
      </c>
      <c r="K204" s="303"/>
      <c r="L204" s="302">
        <v>2.3945936893634538</v>
      </c>
      <c r="M204" s="302">
        <v>6.4098225602413761</v>
      </c>
      <c r="N204" s="302">
        <v>1.646821907486495E-2</v>
      </c>
      <c r="O204" s="302">
        <f t="shared" si="93"/>
        <v>8.8208844686796954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6.8648737247282234</v>
      </c>
      <c r="C206" s="311">
        <f t="shared" ref="C206:E206" si="95">SUM(C196:C204)</f>
        <v>7.8614013648160395</v>
      </c>
      <c r="D206" s="311">
        <f t="shared" si="95"/>
        <v>0.7007249104557367</v>
      </c>
      <c r="E206" s="311">
        <f t="shared" si="95"/>
        <v>15.427</v>
      </c>
      <c r="F206" s="311"/>
      <c r="G206" s="311">
        <f t="shared" ref="G206:J206" si="96">SUM(G196:G204)</f>
        <v>6.9490197825009918</v>
      </c>
      <c r="H206" s="311">
        <f t="shared" si="96"/>
        <v>9.3765299804806759</v>
      </c>
      <c r="I206" s="311">
        <f t="shared" si="96"/>
        <v>0.51745023701834736</v>
      </c>
      <c r="J206" s="311">
        <f t="shared" si="96"/>
        <v>16.843000000000014</v>
      </c>
      <c r="K206" s="311"/>
      <c r="L206" s="311">
        <f t="shared" ref="L206:O206" si="97">SUM(L196:L204)</f>
        <v>8.1208786358131135</v>
      </c>
      <c r="M206" s="311">
        <f t="shared" si="97"/>
        <v>10.746012910022895</v>
      </c>
      <c r="N206" s="311">
        <f t="shared" si="97"/>
        <v>0.6091084541640116</v>
      </c>
      <c r="O206" s="311">
        <f t="shared" si="97"/>
        <v>19.47600000000002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0.63875297608164827</v>
      </c>
      <c r="C213" s="302">
        <v>0.10108028111286833</v>
      </c>
      <c r="D213" s="302">
        <v>0.20020662324502395</v>
      </c>
      <c r="E213" s="302">
        <f>SUM(B213:D213)</f>
        <v>0.94003988043954056</v>
      </c>
      <c r="F213" s="303"/>
      <c r="G213" s="302">
        <v>0.47823891026142995</v>
      </c>
      <c r="H213" s="302">
        <v>0.12274628132835508</v>
      </c>
      <c r="I213" s="302">
        <v>0.16305243830379823</v>
      </c>
      <c r="J213" s="302">
        <f>SUM(G213:I213)</f>
        <v>0.76403762989358326</v>
      </c>
      <c r="K213" s="303"/>
      <c r="L213" s="302">
        <v>0.42058984600074201</v>
      </c>
      <c r="M213" s="302">
        <v>0.13926446978633822</v>
      </c>
      <c r="N213" s="302">
        <v>0.15838254239637997</v>
      </c>
      <c r="O213" s="302">
        <f>SUM(L213:N213)</f>
        <v>0.71823685818346017</v>
      </c>
    </row>
    <row r="214" spans="1:15" s="236" customFormat="1" x14ac:dyDescent="0.2">
      <c r="A214" s="237" t="str">
        <f>name!E$5</f>
        <v>Professional occupations</v>
      </c>
      <c r="B214" s="302">
        <v>0.82994983026207658</v>
      </c>
      <c r="C214" s="302">
        <v>0.11434128707694825</v>
      </c>
      <c r="D214" s="302">
        <v>0.2952387118109302</v>
      </c>
      <c r="E214" s="302">
        <f t="shared" ref="E214:E221" si="98">SUM(B214:D214)</f>
        <v>1.239529829149955</v>
      </c>
      <c r="F214" s="303"/>
      <c r="G214" s="302">
        <v>0.70321493929388768</v>
      </c>
      <c r="H214" s="302">
        <v>0.12043091253893803</v>
      </c>
      <c r="I214" s="302">
        <v>0.21627020551700327</v>
      </c>
      <c r="J214" s="302">
        <f t="shared" ref="J214:J216" si="99">SUM(G214:I214)</f>
        <v>1.0399160573498289</v>
      </c>
      <c r="K214" s="303"/>
      <c r="L214" s="302">
        <v>0.77799986223060924</v>
      </c>
      <c r="M214" s="302">
        <v>0.1680808503519936</v>
      </c>
      <c r="N214" s="302">
        <v>0.18321650284826932</v>
      </c>
      <c r="O214" s="302">
        <f t="shared" ref="O214:O221" si="100">SUM(L214:N214)</f>
        <v>1.1292972154308722</v>
      </c>
    </row>
    <row r="215" spans="1:15" s="236" customFormat="1" x14ac:dyDescent="0.2">
      <c r="A215" s="237" t="str">
        <f>name!E$6</f>
        <v>Associate professional occupations</v>
      </c>
      <c r="B215" s="302">
        <v>0.60792049594743214</v>
      </c>
      <c r="C215" s="302">
        <v>0.16183867530720591</v>
      </c>
      <c r="D215" s="302">
        <v>0.59556524225574359</v>
      </c>
      <c r="E215" s="302">
        <f t="shared" si="98"/>
        <v>1.3653244135103817</v>
      </c>
      <c r="F215" s="303"/>
      <c r="G215" s="302">
        <v>0.47890470426216281</v>
      </c>
      <c r="H215" s="302">
        <v>0.14091023264272626</v>
      </c>
      <c r="I215" s="302">
        <v>0.6258019382094383</v>
      </c>
      <c r="J215" s="302">
        <f t="shared" si="99"/>
        <v>1.2456168751143273</v>
      </c>
      <c r="K215" s="303"/>
      <c r="L215" s="302">
        <v>0.41267469219843045</v>
      </c>
      <c r="M215" s="302">
        <v>0.12761633239387671</v>
      </c>
      <c r="N215" s="302">
        <v>0.57566741795479703</v>
      </c>
      <c r="O215" s="302">
        <f t="shared" si="100"/>
        <v>1.1159584425471043</v>
      </c>
    </row>
    <row r="216" spans="1:15" s="236" customFormat="1" x14ac:dyDescent="0.2">
      <c r="A216" s="237" t="str">
        <f>name!E$7</f>
        <v>Administrative and secretarial occupations</v>
      </c>
      <c r="B216" s="302">
        <v>0.26429792959612386</v>
      </c>
      <c r="C216" s="302">
        <v>0.15445324852264269</v>
      </c>
      <c r="D216" s="302">
        <v>3.6447529697227483E-2</v>
      </c>
      <c r="E216" s="302">
        <f t="shared" si="98"/>
        <v>0.45519870781599403</v>
      </c>
      <c r="F216" s="303"/>
      <c r="G216" s="302">
        <v>0.17665831500092566</v>
      </c>
      <c r="H216" s="302">
        <v>0.13400970216895611</v>
      </c>
      <c r="I216" s="302">
        <v>3.6053402054767397E-2</v>
      </c>
      <c r="J216" s="302">
        <f t="shared" si="99"/>
        <v>0.34672141922464916</v>
      </c>
      <c r="K216" s="303"/>
      <c r="L216" s="302">
        <v>0.12035243121796389</v>
      </c>
      <c r="M216" s="302">
        <v>9.1571806905214034E-2</v>
      </c>
      <c r="N216" s="302">
        <v>2.5363035628260085E-2</v>
      </c>
      <c r="O216" s="302">
        <f t="shared" si="100"/>
        <v>0.23728727375143802</v>
      </c>
    </row>
    <row r="217" spans="1:15" s="236" customFormat="1" x14ac:dyDescent="0.2">
      <c r="A217" s="237" t="str">
        <f>name!E$8</f>
        <v>Skilled trades occupations</v>
      </c>
      <c r="B217" s="302">
        <v>0.24070352295033165</v>
      </c>
      <c r="C217" s="302">
        <v>5.7218199970514048E-2</v>
      </c>
      <c r="D217" s="302">
        <v>0.10376985780978211</v>
      </c>
      <c r="E217" s="302">
        <f t="shared" si="98"/>
        <v>0.40169158073062777</v>
      </c>
      <c r="F217" s="303"/>
      <c r="G217" s="302">
        <v>0.13685177013863473</v>
      </c>
      <c r="H217" s="302">
        <v>3.8019090755489343E-2</v>
      </c>
      <c r="I217" s="302">
        <v>7.029498774446663E-2</v>
      </c>
      <c r="J217" s="302">
        <f>SUM(G217:I217)</f>
        <v>0.2451658486385907</v>
      </c>
      <c r="K217" s="303"/>
      <c r="L217" s="302">
        <v>0.10236439087978606</v>
      </c>
      <c r="M217" s="302">
        <v>5.9835804038830306E-2</v>
      </c>
      <c r="N217" s="302">
        <v>6.6376728947938571E-2</v>
      </c>
      <c r="O217" s="302">
        <f t="shared" si="100"/>
        <v>0.22857692386655493</v>
      </c>
    </row>
    <row r="218" spans="1:15" s="236" customFormat="1" x14ac:dyDescent="0.2">
      <c r="A218" s="237" t="str">
        <f>name!E$9</f>
        <v>Caring, leisure and other service occupations</v>
      </c>
      <c r="B218" s="302">
        <v>9.9417682417230813E-2</v>
      </c>
      <c r="C218" s="302">
        <v>4.5913283570784627E-2</v>
      </c>
      <c r="D218" s="302">
        <v>1.6593830866831749E-2</v>
      </c>
      <c r="E218" s="302">
        <f t="shared" si="98"/>
        <v>0.16192479685484717</v>
      </c>
      <c r="F218" s="303"/>
      <c r="G218" s="302">
        <v>6.1694941580093914E-2</v>
      </c>
      <c r="H218" s="302">
        <v>6.1912147827161278E-2</v>
      </c>
      <c r="I218" s="302">
        <v>1.9653763196849462E-2</v>
      </c>
      <c r="J218" s="302">
        <f t="shared" ref="J218:J221" si="101">SUM(G218:I218)</f>
        <v>0.14326085260410465</v>
      </c>
      <c r="K218" s="303"/>
      <c r="L218" s="302">
        <v>5.6315858932699081E-2</v>
      </c>
      <c r="M218" s="302">
        <v>5.2744257566265489E-2</v>
      </c>
      <c r="N218" s="302">
        <v>1.7701984627477355E-2</v>
      </c>
      <c r="O218" s="302">
        <f t="shared" si="100"/>
        <v>0.12676210112644193</v>
      </c>
    </row>
    <row r="219" spans="1:15" s="236" customFormat="1" x14ac:dyDescent="0.2">
      <c r="A219" s="237" t="str">
        <f>name!E$10</f>
        <v>Sales and customer service occupations</v>
      </c>
      <c r="B219" s="302">
        <v>0.15771727933763552</v>
      </c>
      <c r="C219" s="302">
        <v>5.8851209010433343E-2</v>
      </c>
      <c r="D219" s="302">
        <v>3.8192395707680994E-2</v>
      </c>
      <c r="E219" s="302">
        <f t="shared" si="98"/>
        <v>0.25476088405574987</v>
      </c>
      <c r="F219" s="303"/>
      <c r="G219" s="302">
        <v>0.10266700976484003</v>
      </c>
      <c r="H219" s="302">
        <v>5.8022055457912711E-2</v>
      </c>
      <c r="I219" s="302">
        <v>2.4773333750485609E-2</v>
      </c>
      <c r="J219" s="302">
        <f t="shared" si="101"/>
        <v>0.18546239897323832</v>
      </c>
      <c r="K219" s="303"/>
      <c r="L219" s="302">
        <v>0.10412694733084982</v>
      </c>
      <c r="M219" s="302">
        <v>5.9610397050473968E-2</v>
      </c>
      <c r="N219" s="302">
        <v>1.8082821558355635E-2</v>
      </c>
      <c r="O219" s="302">
        <f t="shared" si="100"/>
        <v>0.18182016593967942</v>
      </c>
    </row>
    <row r="220" spans="1:15" s="236" customFormat="1" x14ac:dyDescent="0.2">
      <c r="A220" s="237" t="str">
        <f>name!E$11</f>
        <v>Process, plant and machine operatives</v>
      </c>
      <c r="B220" s="302">
        <v>4.7827972144887085E-2</v>
      </c>
      <c r="C220" s="302">
        <v>3.6910904756461992E-2</v>
      </c>
      <c r="D220" s="302">
        <v>1.7700953975164621E-2</v>
      </c>
      <c r="E220" s="302">
        <f t="shared" si="98"/>
        <v>0.10243983087651369</v>
      </c>
      <c r="F220" s="303"/>
      <c r="G220" s="302">
        <v>2.4680915244216197E-2</v>
      </c>
      <c r="H220" s="302">
        <v>2.6744793148492711E-2</v>
      </c>
      <c r="I220" s="302">
        <v>1.3153766708337454E-2</v>
      </c>
      <c r="J220" s="302">
        <f t="shared" si="101"/>
        <v>6.4579475101046363E-2</v>
      </c>
      <c r="K220" s="303"/>
      <c r="L220" s="302">
        <v>1.4170995721563065E-2</v>
      </c>
      <c r="M220" s="302">
        <v>2.8720142499357618E-2</v>
      </c>
      <c r="N220" s="302">
        <v>1.0202277198428873E-2</v>
      </c>
      <c r="O220" s="302">
        <f t="shared" si="100"/>
        <v>5.3093415419349553E-2</v>
      </c>
    </row>
    <row r="221" spans="1:15" s="236" customFormat="1" x14ac:dyDescent="0.2">
      <c r="A221" s="237" t="str">
        <f>name!E$12</f>
        <v>Elementary occupations</v>
      </c>
      <c r="B221" s="302">
        <v>0.16812394847984544</v>
      </c>
      <c r="C221" s="302">
        <v>0.1930671931290279</v>
      </c>
      <c r="D221" s="302">
        <v>2.5898934957514701E-2</v>
      </c>
      <c r="E221" s="302">
        <f t="shared" si="98"/>
        <v>0.38709007656638805</v>
      </c>
      <c r="F221" s="303"/>
      <c r="G221" s="302">
        <v>8.8637536357023705E-2</v>
      </c>
      <c r="H221" s="302">
        <v>0.18518383185649001</v>
      </c>
      <c r="I221" s="302">
        <v>1.6418074887117495E-2</v>
      </c>
      <c r="J221" s="302">
        <f t="shared" si="101"/>
        <v>0.29023944310063121</v>
      </c>
      <c r="K221" s="303"/>
      <c r="L221" s="302">
        <v>7.4157073734753956E-2</v>
      </c>
      <c r="M221" s="302">
        <v>0.14848357503243539</v>
      </c>
      <c r="N221" s="302">
        <v>1.7326954967911222E-2</v>
      </c>
      <c r="O221" s="302">
        <f t="shared" si="100"/>
        <v>0.23996760373510059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3.0547116372172116</v>
      </c>
      <c r="C223" s="311">
        <f t="shared" ref="C223:E223" si="102">SUM(C213:C221)</f>
        <v>0.92367428245688699</v>
      </c>
      <c r="D223" s="311">
        <f t="shared" si="102"/>
        <v>1.3296140803258998</v>
      </c>
      <c r="E223" s="311">
        <f t="shared" si="102"/>
        <v>5.3079999999999981</v>
      </c>
      <c r="F223" s="311"/>
      <c r="G223" s="311">
        <f t="shared" ref="G223:J223" si="103">SUM(G213:G221)</f>
        <v>2.251549041903214</v>
      </c>
      <c r="H223" s="311">
        <f t="shared" si="103"/>
        <v>0.88797904772452163</v>
      </c>
      <c r="I223" s="311">
        <f t="shared" si="103"/>
        <v>1.1854719103722637</v>
      </c>
      <c r="J223" s="311">
        <f t="shared" si="103"/>
        <v>4.3250000000000002</v>
      </c>
      <c r="K223" s="311"/>
      <c r="L223" s="311">
        <f t="shared" ref="L223:O223" si="104">SUM(L213:L221)</f>
        <v>2.082752098247397</v>
      </c>
      <c r="M223" s="311">
        <f t="shared" si="104"/>
        <v>0.87592763562478526</v>
      </c>
      <c r="N223" s="311">
        <f t="shared" si="104"/>
        <v>1.0723202661278179</v>
      </c>
      <c r="O223" s="311">
        <f t="shared" si="104"/>
        <v>4.0310000000000006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1.8132640261932087</v>
      </c>
      <c r="C230" s="302">
        <v>0.15329467222460583</v>
      </c>
      <c r="D230" s="302">
        <v>0.2638372308792038</v>
      </c>
      <c r="E230" s="302">
        <f>SUM(B230:D230)</f>
        <v>2.2303959292970181</v>
      </c>
      <c r="F230" s="303"/>
      <c r="G230" s="302">
        <v>1.7434467718595348</v>
      </c>
      <c r="H230" s="302">
        <v>0.25567703096353472</v>
      </c>
      <c r="I230" s="302">
        <v>0.25538046018385807</v>
      </c>
      <c r="J230" s="302">
        <f>SUM(G230:I230)</f>
        <v>2.2545042630069276</v>
      </c>
      <c r="K230" s="303"/>
      <c r="L230" s="302">
        <v>1.597276781464374</v>
      </c>
      <c r="M230" s="302">
        <v>0.27786817714763401</v>
      </c>
      <c r="N230" s="302">
        <v>0.3029320932564773</v>
      </c>
      <c r="O230" s="302">
        <f>SUM(L230:N230)</f>
        <v>2.1780770518684855</v>
      </c>
    </row>
    <row r="231" spans="1:15" s="236" customFormat="1" x14ac:dyDescent="0.2">
      <c r="A231" s="237" t="str">
        <f>name!E$5</f>
        <v>Professional occupations</v>
      </c>
      <c r="B231" s="302">
        <v>4.7255872087656003</v>
      </c>
      <c r="C231" s="302">
        <v>0.23051347425867691</v>
      </c>
      <c r="D231" s="302">
        <v>0.60553281535882408</v>
      </c>
      <c r="E231" s="302">
        <f t="shared" ref="E231:E238" si="105">SUM(B231:D231)</f>
        <v>5.5616334983831015</v>
      </c>
      <c r="F231" s="303"/>
      <c r="G231" s="302">
        <v>5.0794569853051179</v>
      </c>
      <c r="H231" s="302">
        <v>0.36047575973447576</v>
      </c>
      <c r="I231" s="302">
        <v>0.52060785229037965</v>
      </c>
      <c r="J231" s="302">
        <f t="shared" ref="J231:J233" si="106">SUM(G231:I231)</f>
        <v>5.960540597329973</v>
      </c>
      <c r="K231" s="303"/>
      <c r="L231" s="302">
        <v>6.4507357912761041</v>
      </c>
      <c r="M231" s="302">
        <v>0.48429887677888045</v>
      </c>
      <c r="N231" s="302">
        <v>0.51552876460523367</v>
      </c>
      <c r="O231" s="302">
        <f t="shared" ref="O231:O238" si="107">SUM(L231:N231)</f>
        <v>7.4505634326602186</v>
      </c>
    </row>
    <row r="232" spans="1:15" s="236" customFormat="1" x14ac:dyDescent="0.2">
      <c r="A232" s="237" t="str">
        <f>name!E$6</f>
        <v>Associate professional occupations</v>
      </c>
      <c r="B232" s="302">
        <v>1.7221376769319907</v>
      </c>
      <c r="C232" s="302">
        <v>0.15549925772622139</v>
      </c>
      <c r="D232" s="302">
        <v>0.28495743403798168</v>
      </c>
      <c r="E232" s="302">
        <f t="shared" si="105"/>
        <v>2.1625943686961939</v>
      </c>
      <c r="F232" s="303"/>
      <c r="G232" s="302">
        <v>1.733110895392636</v>
      </c>
      <c r="H232" s="302">
        <v>0.20533238842556592</v>
      </c>
      <c r="I232" s="302">
        <v>0.28623183705214233</v>
      </c>
      <c r="J232" s="302">
        <f t="shared" si="106"/>
        <v>2.2246751208703444</v>
      </c>
      <c r="K232" s="303"/>
      <c r="L232" s="302">
        <v>1.6802311603729327</v>
      </c>
      <c r="M232" s="302">
        <v>0.18451737855233682</v>
      </c>
      <c r="N232" s="302">
        <v>0.31669371738620555</v>
      </c>
      <c r="O232" s="302">
        <f t="shared" si="107"/>
        <v>2.1814422563114753</v>
      </c>
    </row>
    <row r="233" spans="1:15" s="236" customFormat="1" x14ac:dyDescent="0.2">
      <c r="A233" s="237" t="str">
        <f>name!E$7</f>
        <v>Administrative and secretarial occupations</v>
      </c>
      <c r="B233" s="302">
        <v>0.55924233476638852</v>
      </c>
      <c r="C233" s="302">
        <v>0.214798318667383</v>
      </c>
      <c r="D233" s="302">
        <v>4.6454481082126658E-2</v>
      </c>
      <c r="E233" s="302">
        <f t="shared" si="105"/>
        <v>0.82049513451589817</v>
      </c>
      <c r="F233" s="303"/>
      <c r="G233" s="302">
        <v>0.49524877707821485</v>
      </c>
      <c r="H233" s="302">
        <v>0.21226319083617745</v>
      </c>
      <c r="I233" s="302">
        <v>3.994577751719397E-2</v>
      </c>
      <c r="J233" s="302">
        <f t="shared" si="106"/>
        <v>0.74745774543158627</v>
      </c>
      <c r="K233" s="303"/>
      <c r="L233" s="302">
        <v>0.4661514897138167</v>
      </c>
      <c r="M233" s="302">
        <v>0.16849878305503072</v>
      </c>
      <c r="N233" s="302">
        <v>3.0937126600030812E-2</v>
      </c>
      <c r="O233" s="302">
        <f t="shared" si="107"/>
        <v>0.66558739936887823</v>
      </c>
    </row>
    <row r="234" spans="1:15" s="236" customFormat="1" x14ac:dyDescent="0.2">
      <c r="A234" s="237" t="str">
        <f>name!E$8</f>
        <v>Skilled trades occupations</v>
      </c>
      <c r="B234" s="302">
        <v>0.69392590222859685</v>
      </c>
      <c r="C234" s="302">
        <v>4.8327330206198518E-2</v>
      </c>
      <c r="D234" s="302">
        <v>0.17772360803354439</v>
      </c>
      <c r="E234" s="302">
        <f t="shared" si="105"/>
        <v>0.91997684046833972</v>
      </c>
      <c r="F234" s="303"/>
      <c r="G234" s="302">
        <v>0.47875434184977161</v>
      </c>
      <c r="H234" s="302">
        <v>3.7382564452944612E-2</v>
      </c>
      <c r="I234" s="302">
        <v>0.11590682773765333</v>
      </c>
      <c r="J234" s="302">
        <f>SUM(G234:I234)</f>
        <v>0.63204373404036962</v>
      </c>
      <c r="K234" s="303"/>
      <c r="L234" s="302">
        <v>0.34988712443961389</v>
      </c>
      <c r="M234" s="302">
        <v>5.0408966739079741E-2</v>
      </c>
      <c r="N234" s="302">
        <v>0.19411103936872129</v>
      </c>
      <c r="O234" s="302">
        <f t="shared" si="107"/>
        <v>0.5944071305474149</v>
      </c>
    </row>
    <row r="235" spans="1:15" s="236" customFormat="1" x14ac:dyDescent="0.2">
      <c r="A235" s="237" t="str">
        <f>name!E$9</f>
        <v>Caring, leisure and other service occupations</v>
      </c>
      <c r="B235" s="302">
        <v>0.19653177699277249</v>
      </c>
      <c r="C235" s="302">
        <v>3.3850377681690517E-2</v>
      </c>
      <c r="D235" s="302">
        <v>2.9979683853745966E-2</v>
      </c>
      <c r="E235" s="302">
        <f t="shared" si="105"/>
        <v>0.26036183852820899</v>
      </c>
      <c r="F235" s="303"/>
      <c r="G235" s="302">
        <v>0.16511522964994982</v>
      </c>
      <c r="H235" s="302">
        <v>3.2123229421954301E-2</v>
      </c>
      <c r="I235" s="302">
        <v>2.9769047922706966E-2</v>
      </c>
      <c r="J235" s="302">
        <f t="shared" ref="J235:J238" si="108">SUM(G235:I235)</f>
        <v>0.22700750699461109</v>
      </c>
      <c r="K235" s="303"/>
      <c r="L235" s="302">
        <v>0.19997371289928875</v>
      </c>
      <c r="M235" s="302">
        <v>2.9903196122295257E-2</v>
      </c>
      <c r="N235" s="302">
        <v>4.3331199711808967E-2</v>
      </c>
      <c r="O235" s="302">
        <f t="shared" si="107"/>
        <v>0.27320810873339296</v>
      </c>
    </row>
    <row r="236" spans="1:15" s="236" customFormat="1" x14ac:dyDescent="0.2">
      <c r="A236" s="237" t="str">
        <f>name!E$10</f>
        <v>Sales and customer service occupations</v>
      </c>
      <c r="B236" s="302">
        <v>0.35650203825733162</v>
      </c>
      <c r="C236" s="302">
        <v>0.13453166827867502</v>
      </c>
      <c r="D236" s="302">
        <v>3.7199709941331267E-2</v>
      </c>
      <c r="E236" s="302">
        <f t="shared" si="105"/>
        <v>0.5282334164773379</v>
      </c>
      <c r="F236" s="303"/>
      <c r="G236" s="302">
        <v>0.28343625973374736</v>
      </c>
      <c r="H236" s="302">
        <v>8.9894541387789684E-2</v>
      </c>
      <c r="I236" s="302">
        <v>2.2417331584576209E-2</v>
      </c>
      <c r="J236" s="302">
        <f t="shared" si="108"/>
        <v>0.39574813270611325</v>
      </c>
      <c r="K236" s="303"/>
      <c r="L236" s="302">
        <v>0.31429544643813528</v>
      </c>
      <c r="M236" s="302">
        <v>0.10089002581256103</v>
      </c>
      <c r="N236" s="302">
        <v>2.4820322855558862E-2</v>
      </c>
      <c r="O236" s="302">
        <f t="shared" si="107"/>
        <v>0.44000579510625515</v>
      </c>
    </row>
    <row r="237" spans="1:15" s="236" customFormat="1" x14ac:dyDescent="0.2">
      <c r="A237" s="237" t="str">
        <f>name!E$11</f>
        <v>Process, plant and machine operatives</v>
      </c>
      <c r="B237" s="302">
        <v>5.3293498839828049E-2</v>
      </c>
      <c r="C237" s="302">
        <v>2.914484238249004E-2</v>
      </c>
      <c r="D237" s="302">
        <v>4.8415599244184405E-2</v>
      </c>
      <c r="E237" s="302">
        <f t="shared" si="105"/>
        <v>0.13085394046650251</v>
      </c>
      <c r="F237" s="303"/>
      <c r="G237" s="302">
        <v>3.4625119921684031E-2</v>
      </c>
      <c r="H237" s="302">
        <v>3.4353647823240838E-2</v>
      </c>
      <c r="I237" s="302">
        <v>4.2774709564466454E-2</v>
      </c>
      <c r="J237" s="302">
        <f t="shared" si="108"/>
        <v>0.11175347730939132</v>
      </c>
      <c r="K237" s="303"/>
      <c r="L237" s="302">
        <v>3.1794102074293243E-2</v>
      </c>
      <c r="M237" s="302">
        <v>3.5008493197511995E-2</v>
      </c>
      <c r="N237" s="302">
        <v>6.2778760762378455E-2</v>
      </c>
      <c r="O237" s="302">
        <f t="shared" si="107"/>
        <v>0.12958135603418369</v>
      </c>
    </row>
    <row r="238" spans="1:15" s="236" customFormat="1" x14ac:dyDescent="0.2">
      <c r="A238" s="237" t="str">
        <f>name!E$12</f>
        <v>Elementary occupations</v>
      </c>
      <c r="B238" s="302">
        <v>8.5436884479082043E-2</v>
      </c>
      <c r="C238" s="302">
        <v>4.3976568140569355E-2</v>
      </c>
      <c r="D238" s="302">
        <v>5.3041580547745028E-2</v>
      </c>
      <c r="E238" s="302">
        <f t="shared" si="105"/>
        <v>0.18245503316739642</v>
      </c>
      <c r="F238" s="303"/>
      <c r="G238" s="302">
        <v>5.4692481273070533E-2</v>
      </c>
      <c r="H238" s="302">
        <v>2.881844202561492E-2</v>
      </c>
      <c r="I238" s="302">
        <v>3.2758499012015364E-2</v>
      </c>
      <c r="J238" s="302">
        <f t="shared" si="108"/>
        <v>0.11626942231070081</v>
      </c>
      <c r="K238" s="303"/>
      <c r="L238" s="302">
        <v>5.0750605561987433E-2</v>
      </c>
      <c r="M238" s="302">
        <v>2.7029615716410015E-2</v>
      </c>
      <c r="N238" s="302">
        <v>4.934724809129324E-2</v>
      </c>
      <c r="O238" s="302">
        <f t="shared" si="107"/>
        <v>0.12712746936969069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10.205921347454801</v>
      </c>
      <c r="C240" s="311">
        <f t="shared" ref="C240:E240" si="109">SUM(C230:C238)</f>
        <v>1.0439365095665105</v>
      </c>
      <c r="D240" s="311">
        <f t="shared" si="109"/>
        <v>1.5471421429786874</v>
      </c>
      <c r="E240" s="311">
        <f t="shared" si="109"/>
        <v>12.796999999999999</v>
      </c>
      <c r="F240" s="311"/>
      <c r="G240" s="311">
        <f t="shared" ref="G240:J240" si="110">SUM(G230:G238)</f>
        <v>10.067886862063727</v>
      </c>
      <c r="H240" s="311">
        <f t="shared" si="110"/>
        <v>1.2563207950712982</v>
      </c>
      <c r="I240" s="311">
        <f t="shared" si="110"/>
        <v>1.3457923428649925</v>
      </c>
      <c r="J240" s="311">
        <f t="shared" si="110"/>
        <v>12.670000000000016</v>
      </c>
      <c r="K240" s="311"/>
      <c r="L240" s="311">
        <f t="shared" ref="L240:O240" si="111">SUM(L230:L238)</f>
        <v>11.141096214240546</v>
      </c>
      <c r="M240" s="311">
        <f t="shared" si="111"/>
        <v>1.3584235131217401</v>
      </c>
      <c r="N240" s="311">
        <f t="shared" si="111"/>
        <v>1.540480272637708</v>
      </c>
      <c r="O240" s="311">
        <f t="shared" si="111"/>
        <v>14.039999999999996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0.75439661082647025</v>
      </c>
      <c r="C247" s="302">
        <v>6.1774545691660576E-2</v>
      </c>
      <c r="D247" s="302">
        <v>9.3278576653366765E-2</v>
      </c>
      <c r="E247" s="302">
        <f>SUM(B247:D247)</f>
        <v>0.90944973317149769</v>
      </c>
      <c r="F247" s="303"/>
      <c r="G247" s="302">
        <v>0.82905132980354412</v>
      </c>
      <c r="H247" s="302">
        <v>7.9352905087983885E-2</v>
      </c>
      <c r="I247" s="302">
        <v>0.13017403067091468</v>
      </c>
      <c r="J247" s="302">
        <f>SUM(G247:I247)</f>
        <v>1.0385782655624427</v>
      </c>
      <c r="K247" s="303"/>
      <c r="L247" s="302">
        <v>0.62476801815559091</v>
      </c>
      <c r="M247" s="302">
        <v>8.4781422124513617E-2</v>
      </c>
      <c r="N247" s="302">
        <v>0.12907953139174447</v>
      </c>
      <c r="O247" s="302">
        <f>SUM(L247:N247)</f>
        <v>0.83862897167184902</v>
      </c>
    </row>
    <row r="248" spans="1:15" s="236" customFormat="1" x14ac:dyDescent="0.2">
      <c r="A248" s="237" t="str">
        <f>name!E$5</f>
        <v>Professional occupations</v>
      </c>
      <c r="B248" s="302">
        <v>0.88459832832516927</v>
      </c>
      <c r="C248" s="302">
        <v>5.226098043246577E-2</v>
      </c>
      <c r="D248" s="302">
        <v>0.11548342491299836</v>
      </c>
      <c r="E248" s="302">
        <f t="shared" ref="E248:E255" si="112">SUM(B248:D248)</f>
        <v>1.0523427336706335</v>
      </c>
      <c r="F248" s="303"/>
      <c r="G248" s="302">
        <v>1.1176162704363501</v>
      </c>
      <c r="H248" s="302">
        <v>6.0334728235895668E-2</v>
      </c>
      <c r="I248" s="302">
        <v>0.14463428726772271</v>
      </c>
      <c r="J248" s="302">
        <f t="shared" ref="J248:J250" si="113">SUM(G248:I248)</f>
        <v>1.3225852859399685</v>
      </c>
      <c r="K248" s="303"/>
      <c r="L248" s="302">
        <v>1.191406615204907</v>
      </c>
      <c r="M248" s="302">
        <v>5.9937024052924115E-2</v>
      </c>
      <c r="N248" s="302">
        <v>0.12127049844852661</v>
      </c>
      <c r="O248" s="302">
        <f t="shared" ref="O248:O255" si="114">SUM(L248:N248)</f>
        <v>1.3726141377063577</v>
      </c>
    </row>
    <row r="249" spans="1:15" s="236" customFormat="1" x14ac:dyDescent="0.2">
      <c r="A249" s="237" t="str">
        <f>name!E$6</f>
        <v>Associate professional occupations</v>
      </c>
      <c r="B249" s="302">
        <v>0.95730936987563042</v>
      </c>
      <c r="C249" s="302">
        <v>0.11164749579958254</v>
      </c>
      <c r="D249" s="302">
        <v>0.16498645925362126</v>
      </c>
      <c r="E249" s="302">
        <f t="shared" si="112"/>
        <v>1.2339433249288341</v>
      </c>
      <c r="F249" s="303"/>
      <c r="G249" s="302">
        <v>1.0588795808381897</v>
      </c>
      <c r="H249" s="302">
        <v>0.10235749904542357</v>
      </c>
      <c r="I249" s="302">
        <v>0.1944427048539947</v>
      </c>
      <c r="J249" s="302">
        <f t="shared" si="113"/>
        <v>1.3556797847376081</v>
      </c>
      <c r="K249" s="303"/>
      <c r="L249" s="302">
        <v>0.87842548062053794</v>
      </c>
      <c r="M249" s="302">
        <v>9.4588101743214983E-2</v>
      </c>
      <c r="N249" s="302">
        <v>0.1945287877291581</v>
      </c>
      <c r="O249" s="302">
        <f t="shared" si="114"/>
        <v>1.1675423700929111</v>
      </c>
    </row>
    <row r="250" spans="1:15" s="236" customFormat="1" x14ac:dyDescent="0.2">
      <c r="A250" s="237" t="str">
        <f>name!E$7</f>
        <v>Administrative and secretarial occupations</v>
      </c>
      <c r="B250" s="302">
        <v>0.94013306686967457</v>
      </c>
      <c r="C250" s="302">
        <v>0.36212188529622036</v>
      </c>
      <c r="D250" s="302">
        <v>3.9452531865091366E-2</v>
      </c>
      <c r="E250" s="302">
        <f t="shared" si="112"/>
        <v>1.3417074840309864</v>
      </c>
      <c r="F250" s="303"/>
      <c r="G250" s="302">
        <v>0.87947452345527133</v>
      </c>
      <c r="H250" s="302">
        <v>0.29148223524923661</v>
      </c>
      <c r="I250" s="302">
        <v>3.2478288513383378E-2</v>
      </c>
      <c r="J250" s="302">
        <f t="shared" si="113"/>
        <v>1.2034350472178914</v>
      </c>
      <c r="K250" s="303"/>
      <c r="L250" s="302">
        <v>0.63960625153636774</v>
      </c>
      <c r="M250" s="302">
        <v>0.21256897954962026</v>
      </c>
      <c r="N250" s="302">
        <v>2.5658353045190357E-2</v>
      </c>
      <c r="O250" s="302">
        <f t="shared" si="114"/>
        <v>0.8778335841311784</v>
      </c>
    </row>
    <row r="251" spans="1:15" s="236" customFormat="1" x14ac:dyDescent="0.2">
      <c r="A251" s="237" t="str">
        <f>name!E$8</f>
        <v>Skilled trades occupations</v>
      </c>
      <c r="B251" s="302">
        <v>5.3055969133256553E-2</v>
      </c>
      <c r="C251" s="302">
        <v>1.0973255669225196E-2</v>
      </c>
      <c r="D251" s="302">
        <v>4.2736032709386279E-2</v>
      </c>
      <c r="E251" s="302">
        <f t="shared" si="112"/>
        <v>0.10676525751186802</v>
      </c>
      <c r="F251" s="303"/>
      <c r="G251" s="302">
        <v>4.0881864059668163E-2</v>
      </c>
      <c r="H251" s="302">
        <v>6.8663696302159729E-3</v>
      </c>
      <c r="I251" s="302">
        <v>3.7106086174646363E-2</v>
      </c>
      <c r="J251" s="302">
        <f>SUM(G251:I251)</f>
        <v>8.48543198645305E-2</v>
      </c>
      <c r="K251" s="303"/>
      <c r="L251" s="302">
        <v>3.3845468638207393E-2</v>
      </c>
      <c r="M251" s="302">
        <v>6.5945854741342787E-3</v>
      </c>
      <c r="N251" s="302">
        <v>3.2060954324757918E-2</v>
      </c>
      <c r="O251" s="302">
        <f t="shared" si="114"/>
        <v>7.2501008437099584E-2</v>
      </c>
    </row>
    <row r="252" spans="1:15" s="236" customFormat="1" x14ac:dyDescent="0.2">
      <c r="A252" s="237" t="str">
        <f>name!E$9</f>
        <v>Caring, leisure and other service occupations</v>
      </c>
      <c r="B252" s="302">
        <v>4.4163504692354368E-2</v>
      </c>
      <c r="C252" s="302">
        <v>3.6179131013666559E-3</v>
      </c>
      <c r="D252" s="302">
        <v>1.5458926738023201E-2</v>
      </c>
      <c r="E252" s="302">
        <f t="shared" si="112"/>
        <v>6.3240344531744222E-2</v>
      </c>
      <c r="F252" s="303"/>
      <c r="G252" s="302">
        <v>3.5559038478309421E-2</v>
      </c>
      <c r="H252" s="302">
        <v>2.7939091284608511E-3</v>
      </c>
      <c r="I252" s="302">
        <v>1.3155618813474263E-2</v>
      </c>
      <c r="J252" s="302">
        <f t="shared" ref="J252:J255" si="115">SUM(G252:I252)</f>
        <v>5.1508566420244532E-2</v>
      </c>
      <c r="K252" s="303"/>
      <c r="L252" s="302">
        <v>3.3735419287733853E-2</v>
      </c>
      <c r="M252" s="302">
        <v>1.9730690757239922E-3</v>
      </c>
      <c r="N252" s="302">
        <v>1.493958681782033E-2</v>
      </c>
      <c r="O252" s="302">
        <f t="shared" si="114"/>
        <v>5.0648075181278174E-2</v>
      </c>
    </row>
    <row r="253" spans="1:15" s="236" customFormat="1" x14ac:dyDescent="0.2">
      <c r="A253" s="237" t="str">
        <f>name!E$10</f>
        <v>Sales and customer service occupations</v>
      </c>
      <c r="B253" s="302">
        <v>0.25380868962445574</v>
      </c>
      <c r="C253" s="302">
        <v>9.5340502586068632E-2</v>
      </c>
      <c r="D253" s="302">
        <v>5.8740933732792398E-2</v>
      </c>
      <c r="E253" s="302">
        <f t="shared" si="112"/>
        <v>0.40789012594331675</v>
      </c>
      <c r="F253" s="303"/>
      <c r="G253" s="302">
        <v>0.22222898338885894</v>
      </c>
      <c r="H253" s="302">
        <v>8.4071528090921527E-2</v>
      </c>
      <c r="I253" s="302">
        <v>2.8567230987957559E-2</v>
      </c>
      <c r="J253" s="302">
        <f t="shared" si="115"/>
        <v>0.33486774246773798</v>
      </c>
      <c r="K253" s="303"/>
      <c r="L253" s="302">
        <v>0.18174829450742908</v>
      </c>
      <c r="M253" s="302">
        <v>7.3684053923552706E-2</v>
      </c>
      <c r="N253" s="302">
        <v>2.0252807154928384E-2</v>
      </c>
      <c r="O253" s="302">
        <f t="shared" si="114"/>
        <v>0.27568515558591017</v>
      </c>
    </row>
    <row r="254" spans="1:15" s="236" customFormat="1" x14ac:dyDescent="0.2">
      <c r="A254" s="237" t="str">
        <f>name!E$11</f>
        <v>Process, plant and machine operatives</v>
      </c>
      <c r="B254" s="302">
        <v>2.0600117320531203E-2</v>
      </c>
      <c r="C254" s="302">
        <v>4.1484680854541123E-3</v>
      </c>
      <c r="D254" s="302">
        <v>1.1420898536224841E-2</v>
      </c>
      <c r="E254" s="302">
        <f t="shared" si="112"/>
        <v>3.6169483942210159E-2</v>
      </c>
      <c r="F254" s="303"/>
      <c r="G254" s="302">
        <v>1.5272565128432152E-2</v>
      </c>
      <c r="H254" s="302">
        <v>2.7746191722138724E-3</v>
      </c>
      <c r="I254" s="302">
        <v>2.2669993131993114E-2</v>
      </c>
      <c r="J254" s="302">
        <f t="shared" si="115"/>
        <v>4.071717743263914E-2</v>
      </c>
      <c r="K254" s="303"/>
      <c r="L254" s="302">
        <v>1.3109245134211614E-2</v>
      </c>
      <c r="M254" s="302">
        <v>4.210371839948387E-3</v>
      </c>
      <c r="N254" s="302">
        <v>2.5084147527245287E-2</v>
      </c>
      <c r="O254" s="302">
        <f t="shared" si="114"/>
        <v>4.2403764501405289E-2</v>
      </c>
    </row>
    <row r="255" spans="1:15" s="236" customFormat="1" x14ac:dyDescent="0.2">
      <c r="A255" s="237" t="str">
        <f>name!E$12</f>
        <v>Elementary occupations</v>
      </c>
      <c r="B255" s="302">
        <v>4.7463887018159054E-2</v>
      </c>
      <c r="C255" s="302">
        <v>1.371032833394906E-2</v>
      </c>
      <c r="D255" s="302">
        <v>1.4317296916805182E-2</v>
      </c>
      <c r="E255" s="302">
        <f t="shared" si="112"/>
        <v>7.5491512268913291E-2</v>
      </c>
      <c r="F255" s="303"/>
      <c r="G255" s="302">
        <v>3.5946858177545109E-2</v>
      </c>
      <c r="H255" s="302">
        <v>9.1996518229144064E-3</v>
      </c>
      <c r="I255" s="302">
        <v>1.1627300356472458E-2</v>
      </c>
      <c r="J255" s="302">
        <f t="shared" si="115"/>
        <v>5.6773810356931971E-2</v>
      </c>
      <c r="K255" s="303"/>
      <c r="L255" s="302">
        <v>3.1545185752251133E-2</v>
      </c>
      <c r="M255" s="302">
        <v>8.3464342360403728E-3</v>
      </c>
      <c r="N255" s="302">
        <v>1.1251312703717235E-2</v>
      </c>
      <c r="O255" s="302">
        <f t="shared" si="114"/>
        <v>5.1142932692008744E-2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3.9555295436857008</v>
      </c>
      <c r="C257" s="311">
        <f t="shared" ref="C257:E257" si="116">SUM(C247:C255)</f>
        <v>0.71559537499599279</v>
      </c>
      <c r="D257" s="311">
        <f t="shared" si="116"/>
        <v>0.55587508131830965</v>
      </c>
      <c r="E257" s="311">
        <f t="shared" si="116"/>
        <v>5.2270000000000039</v>
      </c>
      <c r="F257" s="311"/>
      <c r="G257" s="311">
        <f t="shared" ref="G257:J257" si="117">SUM(G247:G255)</f>
        <v>4.234911013766169</v>
      </c>
      <c r="H257" s="311">
        <f t="shared" si="117"/>
        <v>0.63923344546326633</v>
      </c>
      <c r="I257" s="311">
        <f t="shared" si="117"/>
        <v>0.61485554077055926</v>
      </c>
      <c r="J257" s="311">
        <f t="shared" si="117"/>
        <v>5.4889999999999946</v>
      </c>
      <c r="K257" s="311"/>
      <c r="L257" s="311">
        <f t="shared" ref="L257:O257" si="118">SUM(L247:L255)</f>
        <v>3.6281899788372369</v>
      </c>
      <c r="M257" s="311">
        <f t="shared" si="118"/>
        <v>0.5466840420196728</v>
      </c>
      <c r="N257" s="311">
        <f t="shared" si="118"/>
        <v>0.57412597914308883</v>
      </c>
      <c r="O257" s="311">
        <f t="shared" si="118"/>
        <v>4.7489999999999979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0.77890294235109603</v>
      </c>
      <c r="C264" s="302">
        <v>0.17615668440410492</v>
      </c>
      <c r="D264" s="302">
        <v>0.28874543362980359</v>
      </c>
      <c r="E264" s="302">
        <f>SUM(B264:D264)</f>
        <v>1.2438050603850046</v>
      </c>
      <c r="F264" s="303"/>
      <c r="G264" s="302">
        <v>0.79175872142238402</v>
      </c>
      <c r="H264" s="302">
        <v>0.23924176554581755</v>
      </c>
      <c r="I264" s="302">
        <v>0.25473310888567974</v>
      </c>
      <c r="J264" s="302">
        <f>SUM(G264:I264)</f>
        <v>1.2857335958538811</v>
      </c>
      <c r="K264" s="303"/>
      <c r="L264" s="302">
        <v>0.86598123219965129</v>
      </c>
      <c r="M264" s="302">
        <v>0.23571505254092992</v>
      </c>
      <c r="N264" s="302">
        <v>0.28779152676951636</v>
      </c>
      <c r="O264" s="302">
        <f>SUM(L264:N264)</f>
        <v>1.3894878115100975</v>
      </c>
    </row>
    <row r="265" spans="1:15" s="236" customFormat="1" x14ac:dyDescent="0.2">
      <c r="A265" s="237" t="str">
        <f>name!E$5</f>
        <v>Professional occupations</v>
      </c>
      <c r="B265" s="302">
        <v>0.67008780837758908</v>
      </c>
      <c r="C265" s="302">
        <v>0.12225789348898047</v>
      </c>
      <c r="D265" s="302">
        <v>0.10796243998268869</v>
      </c>
      <c r="E265" s="302">
        <f t="shared" ref="E265:E272" si="119">SUM(B265:D265)</f>
        <v>0.90030814184925834</v>
      </c>
      <c r="F265" s="303"/>
      <c r="G265" s="302">
        <v>0.78412025634059379</v>
      </c>
      <c r="H265" s="302">
        <v>0.18860914860381467</v>
      </c>
      <c r="I265" s="302">
        <v>7.5008916585390092E-2</v>
      </c>
      <c r="J265" s="302">
        <f t="shared" ref="J265:J267" si="120">SUM(G265:I265)</f>
        <v>1.0477383215297984</v>
      </c>
      <c r="K265" s="303"/>
      <c r="L265" s="302">
        <v>0.97681074511913879</v>
      </c>
      <c r="M265" s="302">
        <v>0.2325770953972999</v>
      </c>
      <c r="N265" s="302">
        <v>6.627288262086041E-2</v>
      </c>
      <c r="O265" s="302">
        <f t="shared" ref="O265:O272" si="121">SUM(L265:N265)</f>
        <v>1.2756607231372992</v>
      </c>
    </row>
    <row r="266" spans="1:15" s="236" customFormat="1" x14ac:dyDescent="0.2">
      <c r="A266" s="237" t="str">
        <f>name!E$6</f>
        <v>Associate professional occupations</v>
      </c>
      <c r="B266" s="302">
        <v>0.63765340972375339</v>
      </c>
      <c r="C266" s="302">
        <v>0.17158729985807422</v>
      </c>
      <c r="D266" s="302">
        <v>7.1348755683904627E-2</v>
      </c>
      <c r="E266" s="302">
        <f t="shared" si="119"/>
        <v>0.88058946526573223</v>
      </c>
      <c r="F266" s="303"/>
      <c r="G266" s="302">
        <v>0.6758770988546775</v>
      </c>
      <c r="H266" s="302">
        <v>0.21200000685123974</v>
      </c>
      <c r="I266" s="302">
        <v>5.0772556110634137E-2</v>
      </c>
      <c r="J266" s="302">
        <f t="shared" si="120"/>
        <v>0.93864966181655141</v>
      </c>
      <c r="K266" s="303"/>
      <c r="L266" s="302">
        <v>0.86936983229090703</v>
      </c>
      <c r="M266" s="302">
        <v>0.23966456401044828</v>
      </c>
      <c r="N266" s="302">
        <v>5.8123282206355056E-2</v>
      </c>
      <c r="O266" s="302">
        <f t="shared" si="121"/>
        <v>1.1671576785077105</v>
      </c>
    </row>
    <row r="267" spans="1:15" s="236" customFormat="1" x14ac:dyDescent="0.2">
      <c r="A267" s="237" t="str">
        <f>name!E$7</f>
        <v>Administrative and secretarial occupations</v>
      </c>
      <c r="B267" s="302">
        <v>0.48470818728286541</v>
      </c>
      <c r="C267" s="302">
        <v>0.49365754937437251</v>
      </c>
      <c r="D267" s="302">
        <v>5.8140056938457432E-2</v>
      </c>
      <c r="E267" s="302">
        <f t="shared" si="119"/>
        <v>1.0365057935956954</v>
      </c>
      <c r="F267" s="303"/>
      <c r="G267" s="302">
        <v>0.44223567390323093</v>
      </c>
      <c r="H267" s="302">
        <v>0.59472860609459466</v>
      </c>
      <c r="I267" s="302">
        <v>4.9547698103904574E-2</v>
      </c>
      <c r="J267" s="302">
        <f t="shared" si="120"/>
        <v>1.0865119781017301</v>
      </c>
      <c r="K267" s="303"/>
      <c r="L267" s="302">
        <v>0.43246964751717237</v>
      </c>
      <c r="M267" s="302">
        <v>0.56193242801006082</v>
      </c>
      <c r="N267" s="302">
        <v>6.0178825448937816E-2</v>
      </c>
      <c r="O267" s="302">
        <f t="shared" si="121"/>
        <v>1.0545809009761709</v>
      </c>
    </row>
    <row r="268" spans="1:15" s="236" customFormat="1" x14ac:dyDescent="0.2">
      <c r="A268" s="237" t="str">
        <f>name!E$8</f>
        <v>Skilled trades occupations</v>
      </c>
      <c r="B268" s="302">
        <v>0.22845899965934366</v>
      </c>
      <c r="C268" s="302">
        <v>4.1490804093733839E-2</v>
      </c>
      <c r="D268" s="302">
        <v>0.14993113633218416</v>
      </c>
      <c r="E268" s="302">
        <f t="shared" si="119"/>
        <v>0.41988094008526167</v>
      </c>
      <c r="F268" s="303"/>
      <c r="G268" s="302">
        <v>0.17244271589372559</v>
      </c>
      <c r="H268" s="302">
        <v>3.2185038822318261E-2</v>
      </c>
      <c r="I268" s="302">
        <v>8.5764944611900623E-2</v>
      </c>
      <c r="J268" s="302">
        <f>SUM(G268:I268)</f>
        <v>0.29039269932794448</v>
      </c>
      <c r="K268" s="303"/>
      <c r="L268" s="302">
        <v>0.20565102763688686</v>
      </c>
      <c r="M268" s="302">
        <v>4.9047999408345186E-2</v>
      </c>
      <c r="N268" s="302">
        <v>0.1254550402240375</v>
      </c>
      <c r="O268" s="302">
        <f t="shared" si="121"/>
        <v>0.38015406726926959</v>
      </c>
    </row>
    <row r="269" spans="1:15" s="236" customFormat="1" x14ac:dyDescent="0.2">
      <c r="A269" s="237" t="str">
        <f>name!E$9</f>
        <v>Caring, leisure and other service occupations</v>
      </c>
      <c r="B269" s="302">
        <v>0.10063979200671755</v>
      </c>
      <c r="C269" s="302">
        <v>5.57651003993598E-2</v>
      </c>
      <c r="D269" s="302">
        <v>2.7379019580952353E-2</v>
      </c>
      <c r="E269" s="302">
        <f t="shared" si="119"/>
        <v>0.1837839119870297</v>
      </c>
      <c r="F269" s="303"/>
      <c r="G269" s="302">
        <v>9.0432092432819133E-2</v>
      </c>
      <c r="H269" s="302">
        <v>5.7520662303185512E-2</v>
      </c>
      <c r="I269" s="302">
        <v>1.9969956054756915E-2</v>
      </c>
      <c r="J269" s="302">
        <f t="shared" ref="J269:J272" si="122">SUM(G269:I269)</f>
        <v>0.16792271079076154</v>
      </c>
      <c r="K269" s="303"/>
      <c r="L269" s="302">
        <v>0.11246789746983064</v>
      </c>
      <c r="M269" s="302">
        <v>5.2292427940406908E-2</v>
      </c>
      <c r="N269" s="302">
        <v>3.8293452956222523E-2</v>
      </c>
      <c r="O269" s="302">
        <f t="shared" si="121"/>
        <v>0.20305377836646007</v>
      </c>
    </row>
    <row r="270" spans="1:15" s="236" customFormat="1" x14ac:dyDescent="0.2">
      <c r="A270" s="237" t="str">
        <f>name!E$10</f>
        <v>Sales and customer service occupations</v>
      </c>
      <c r="B270" s="302">
        <v>0.33630314279118406</v>
      </c>
      <c r="C270" s="302">
        <v>0.18919138019393086</v>
      </c>
      <c r="D270" s="302">
        <v>7.3702361225058369E-2</v>
      </c>
      <c r="E270" s="302">
        <f t="shared" si="119"/>
        <v>0.59919688421017325</v>
      </c>
      <c r="F270" s="303"/>
      <c r="G270" s="302">
        <v>0.27483755858815884</v>
      </c>
      <c r="H270" s="302">
        <v>0.20131686080665803</v>
      </c>
      <c r="I270" s="302">
        <v>4.647001842201097E-2</v>
      </c>
      <c r="J270" s="302">
        <f t="shared" si="122"/>
        <v>0.52262443781682777</v>
      </c>
      <c r="K270" s="303"/>
      <c r="L270" s="302">
        <v>0.32151636136798267</v>
      </c>
      <c r="M270" s="302">
        <v>0.22443818033266186</v>
      </c>
      <c r="N270" s="302">
        <v>4.3963586193569826E-2</v>
      </c>
      <c r="O270" s="302">
        <f t="shared" si="121"/>
        <v>0.58991812789421427</v>
      </c>
    </row>
    <row r="271" spans="1:15" s="236" customFormat="1" x14ac:dyDescent="0.2">
      <c r="A271" s="237" t="str">
        <f>name!E$11</f>
        <v>Process, plant and machine operatives</v>
      </c>
      <c r="B271" s="302">
        <v>4.4328993083937472E-2</v>
      </c>
      <c r="C271" s="302">
        <v>1.4193933583421383E-2</v>
      </c>
      <c r="D271" s="302">
        <v>6.1436836317329607E-3</v>
      </c>
      <c r="E271" s="302">
        <f t="shared" si="119"/>
        <v>6.4666610299091806E-2</v>
      </c>
      <c r="F271" s="303"/>
      <c r="G271" s="302">
        <v>3.2229844333632227E-2</v>
      </c>
      <c r="H271" s="302">
        <v>1.0619936017254743E-2</v>
      </c>
      <c r="I271" s="302">
        <v>5.0133487029372535E-3</v>
      </c>
      <c r="J271" s="302">
        <f t="shared" si="122"/>
        <v>4.786312905382422E-2</v>
      </c>
      <c r="K271" s="303"/>
      <c r="L271" s="302">
        <v>3.2511117372763847E-2</v>
      </c>
      <c r="M271" s="302">
        <v>1.1783053306033995E-2</v>
      </c>
      <c r="N271" s="302">
        <v>7.0534285093359194E-3</v>
      </c>
      <c r="O271" s="302">
        <f t="shared" si="121"/>
        <v>5.1347599188133766E-2</v>
      </c>
    </row>
    <row r="272" spans="1:15" s="236" customFormat="1" x14ac:dyDescent="0.2">
      <c r="A272" s="237" t="str">
        <f>name!E$12</f>
        <v>Elementary occupations</v>
      </c>
      <c r="B272" s="302">
        <v>7.2808109022575201E-2</v>
      </c>
      <c r="C272" s="302">
        <v>0.13151636816684611</v>
      </c>
      <c r="D272" s="302">
        <v>2.8938715133335145E-2</v>
      </c>
      <c r="E272" s="302">
        <f t="shared" si="119"/>
        <v>0.23326319232275647</v>
      </c>
      <c r="F272" s="303"/>
      <c r="G272" s="302">
        <v>5.511038393457305E-2</v>
      </c>
      <c r="H272" s="302">
        <v>0.12522252273582238</v>
      </c>
      <c r="I272" s="302">
        <v>1.4230559038269823E-2</v>
      </c>
      <c r="J272" s="302">
        <f t="shared" si="122"/>
        <v>0.19456346570866526</v>
      </c>
      <c r="K272" s="303"/>
      <c r="L272" s="302">
        <v>5.9810783275511002E-2</v>
      </c>
      <c r="M272" s="302">
        <v>7.1446070451849891E-2</v>
      </c>
      <c r="N272" s="302">
        <v>2.9382459423276469E-2</v>
      </c>
      <c r="O272" s="302">
        <f t="shared" si="121"/>
        <v>0.16063931315063737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3.3538913842990623</v>
      </c>
      <c r="C274" s="311">
        <f t="shared" ref="C274:E274" si="123">SUM(C264:C272)</f>
        <v>1.3958170135628241</v>
      </c>
      <c r="D274" s="311">
        <f t="shared" si="123"/>
        <v>0.81229160213811735</v>
      </c>
      <c r="E274" s="311">
        <f t="shared" si="123"/>
        <v>5.5620000000000047</v>
      </c>
      <c r="F274" s="311"/>
      <c r="G274" s="311">
        <f t="shared" ref="G274:J274" si="124">SUM(G264:G272)</f>
        <v>3.3190443457037944</v>
      </c>
      <c r="H274" s="311">
        <f t="shared" si="124"/>
        <v>1.6614445477807052</v>
      </c>
      <c r="I274" s="311">
        <f t="shared" si="124"/>
        <v>0.60151110651548412</v>
      </c>
      <c r="J274" s="311">
        <f t="shared" si="124"/>
        <v>5.5819999999999839</v>
      </c>
      <c r="K274" s="311"/>
      <c r="L274" s="311">
        <f t="shared" ref="L274:O274" si="125">SUM(L264:L272)</f>
        <v>3.8765886442498445</v>
      </c>
      <c r="M274" s="311">
        <f t="shared" si="125"/>
        <v>1.6788968713980366</v>
      </c>
      <c r="N274" s="311">
        <f t="shared" si="125"/>
        <v>0.71651448435211185</v>
      </c>
      <c r="O274" s="311">
        <f t="shared" si="125"/>
        <v>6.2719999999999931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2.6029733708672933</v>
      </c>
      <c r="C281" s="302">
        <v>0.56630934978471803</v>
      </c>
      <c r="D281" s="302">
        <v>0.71459997492906624</v>
      </c>
      <c r="E281" s="302">
        <f>SUM(B281:D281)</f>
        <v>3.8838826955810775</v>
      </c>
      <c r="F281" s="303"/>
      <c r="G281" s="302">
        <v>2.6656712542312988</v>
      </c>
      <c r="H281" s="302">
        <v>0.6387088329545022</v>
      </c>
      <c r="I281" s="302">
        <v>0.67717382887395994</v>
      </c>
      <c r="J281" s="302">
        <f>SUM(G281:I281)</f>
        <v>3.9815539160597608</v>
      </c>
      <c r="K281" s="303"/>
      <c r="L281" s="302">
        <v>2.4447988110451697</v>
      </c>
      <c r="M281" s="302">
        <v>0.83283955101315454</v>
      </c>
      <c r="N281" s="302">
        <v>0.89070859898038812</v>
      </c>
      <c r="O281" s="302">
        <f>SUM(L281:N281)</f>
        <v>4.1683469610387123</v>
      </c>
    </row>
    <row r="282" spans="1:15" s="236" customFormat="1" x14ac:dyDescent="0.2">
      <c r="A282" s="237" t="str">
        <f>name!E$5</f>
        <v>Professional occupations</v>
      </c>
      <c r="B282" s="302">
        <v>6.6656952442387043</v>
      </c>
      <c r="C282" s="302">
        <v>1.0572400659484564</v>
      </c>
      <c r="D282" s="302">
        <v>2.2970309671782623</v>
      </c>
      <c r="E282" s="302">
        <f t="shared" ref="E282:E289" si="126">SUM(B282:D282)</f>
        <v>10.019966277365423</v>
      </c>
      <c r="F282" s="303"/>
      <c r="G282" s="302">
        <v>7.9595403298934206</v>
      </c>
      <c r="H282" s="302">
        <v>1.1769255043873263</v>
      </c>
      <c r="I282" s="302">
        <v>1.8143224309610082</v>
      </c>
      <c r="J282" s="302">
        <f t="shared" ref="J282:J284" si="127">SUM(G282:I282)</f>
        <v>10.950788265241755</v>
      </c>
      <c r="K282" s="303"/>
      <c r="L282" s="302">
        <v>9.9149633735853655</v>
      </c>
      <c r="M282" s="302">
        <v>1.5838409290094633</v>
      </c>
      <c r="N282" s="302">
        <v>2.0518464062035071</v>
      </c>
      <c r="O282" s="302">
        <f t="shared" ref="O282:O289" si="128">SUM(L282:N282)</f>
        <v>13.550650708798337</v>
      </c>
    </row>
    <row r="283" spans="1:15" s="236" customFormat="1" x14ac:dyDescent="0.2">
      <c r="A283" s="237" t="str">
        <f>name!E$6</f>
        <v>Associate professional occupations</v>
      </c>
      <c r="B283" s="302">
        <v>3.2298638067251142</v>
      </c>
      <c r="C283" s="302">
        <v>0.80945659798959535</v>
      </c>
      <c r="D283" s="302">
        <v>0.85457567162139669</v>
      </c>
      <c r="E283" s="302">
        <f t="shared" si="126"/>
        <v>4.8938960763361061</v>
      </c>
      <c r="F283" s="303"/>
      <c r="G283" s="302">
        <v>3.4900946945830609</v>
      </c>
      <c r="H283" s="302">
        <v>0.76289747092131499</v>
      </c>
      <c r="I283" s="302">
        <v>0.67558255131882383</v>
      </c>
      <c r="J283" s="302">
        <f t="shared" si="127"/>
        <v>4.9285747168231993</v>
      </c>
      <c r="K283" s="303"/>
      <c r="L283" s="302">
        <v>3.8259097292102022</v>
      </c>
      <c r="M283" s="302">
        <v>0.89015052572151099</v>
      </c>
      <c r="N283" s="302">
        <v>0.8299282161672793</v>
      </c>
      <c r="O283" s="302">
        <f t="shared" si="128"/>
        <v>5.5459884710989931</v>
      </c>
    </row>
    <row r="284" spans="1:15" s="236" customFormat="1" x14ac:dyDescent="0.2">
      <c r="A284" s="237" t="str">
        <f>name!E$7</f>
        <v>Administrative and secretarial occupations</v>
      </c>
      <c r="B284" s="302">
        <v>2.0181337987392749</v>
      </c>
      <c r="C284" s="302">
        <v>1.9927847392156997</v>
      </c>
      <c r="D284" s="302">
        <v>0.42590143722225715</v>
      </c>
      <c r="E284" s="302">
        <f t="shared" si="126"/>
        <v>4.4368199751772321</v>
      </c>
      <c r="F284" s="303"/>
      <c r="G284" s="302">
        <v>1.8363838271964237</v>
      </c>
      <c r="H284" s="302">
        <v>1.3204156369008193</v>
      </c>
      <c r="I284" s="302">
        <v>0.30753833742576103</v>
      </c>
      <c r="J284" s="302">
        <f t="shared" si="127"/>
        <v>3.464337801523004</v>
      </c>
      <c r="K284" s="303"/>
      <c r="L284" s="302">
        <v>1.4623569720572935</v>
      </c>
      <c r="M284" s="302">
        <v>1.176804392216902</v>
      </c>
      <c r="N284" s="302">
        <v>0.29695558843396636</v>
      </c>
      <c r="O284" s="302">
        <f t="shared" si="128"/>
        <v>2.9361169527081619</v>
      </c>
    </row>
    <row r="285" spans="1:15" s="236" customFormat="1" x14ac:dyDescent="0.2">
      <c r="A285" s="237" t="str">
        <f>name!E$8</f>
        <v>Skilled trades occupations</v>
      </c>
      <c r="B285" s="302">
        <v>0.52040763438641091</v>
      </c>
      <c r="C285" s="302">
        <v>0.12747769425782651</v>
      </c>
      <c r="D285" s="302">
        <v>0.12920265237424497</v>
      </c>
      <c r="E285" s="302">
        <f t="shared" si="126"/>
        <v>0.77708798101848242</v>
      </c>
      <c r="F285" s="303"/>
      <c r="G285" s="302">
        <v>0.38388684658791195</v>
      </c>
      <c r="H285" s="302">
        <v>7.2580365791712384E-2</v>
      </c>
      <c r="I285" s="302">
        <v>9.1448941417814331E-2</v>
      </c>
      <c r="J285" s="302">
        <f>SUM(G285:I285)</f>
        <v>0.54791615379743863</v>
      </c>
      <c r="K285" s="303"/>
      <c r="L285" s="302">
        <v>0.35565467576521476</v>
      </c>
      <c r="M285" s="302">
        <v>0.10359219154754644</v>
      </c>
      <c r="N285" s="302">
        <v>0.14111418747379956</v>
      </c>
      <c r="O285" s="302">
        <f t="shared" si="128"/>
        <v>0.60036105478656077</v>
      </c>
    </row>
    <row r="286" spans="1:15" s="236" customFormat="1" x14ac:dyDescent="0.2">
      <c r="A286" s="237" t="str">
        <f>name!E$9</f>
        <v>Caring, leisure and other service occupations</v>
      </c>
      <c r="B286" s="302">
        <v>0.24314878997861278</v>
      </c>
      <c r="C286" s="302">
        <v>0.10282308606212646</v>
      </c>
      <c r="D286" s="302">
        <v>0.1539634598159576</v>
      </c>
      <c r="E286" s="302">
        <f t="shared" si="126"/>
        <v>0.49993533585669686</v>
      </c>
      <c r="F286" s="303"/>
      <c r="G286" s="302">
        <v>0.41575234758936624</v>
      </c>
      <c r="H286" s="302">
        <v>0.18579483642027902</v>
      </c>
      <c r="I286" s="302">
        <v>0.21086973300869916</v>
      </c>
      <c r="J286" s="302">
        <f t="shared" ref="J286:J289" si="129">SUM(G286:I286)</f>
        <v>0.8124169170183444</v>
      </c>
      <c r="K286" s="303"/>
      <c r="L286" s="302">
        <v>0.54489719699753203</v>
      </c>
      <c r="M286" s="302">
        <v>0.24653125974232537</v>
      </c>
      <c r="N286" s="302">
        <v>0.31715482378129195</v>
      </c>
      <c r="O286" s="302">
        <f t="shared" si="128"/>
        <v>1.1085832805211493</v>
      </c>
    </row>
    <row r="287" spans="1:15" s="236" customFormat="1" x14ac:dyDescent="0.2">
      <c r="A287" s="237" t="str">
        <f>name!E$10</f>
        <v>Sales and customer service occupations</v>
      </c>
      <c r="B287" s="302">
        <v>0.45581183769666384</v>
      </c>
      <c r="C287" s="302">
        <v>0.29863752759876983</v>
      </c>
      <c r="D287" s="302">
        <v>0.14583639257583583</v>
      </c>
      <c r="E287" s="302">
        <f t="shared" si="126"/>
        <v>0.90028575787126941</v>
      </c>
      <c r="F287" s="303"/>
      <c r="G287" s="302">
        <v>0.39764964645757228</v>
      </c>
      <c r="H287" s="302">
        <v>0.21512926851920844</v>
      </c>
      <c r="I287" s="302">
        <v>8.3610902750648364E-2</v>
      </c>
      <c r="J287" s="302">
        <f t="shared" si="129"/>
        <v>0.69638981772742903</v>
      </c>
      <c r="K287" s="303"/>
      <c r="L287" s="302">
        <v>0.39989664524227025</v>
      </c>
      <c r="M287" s="302">
        <v>0.24464742853345739</v>
      </c>
      <c r="N287" s="302">
        <v>7.9194683542254063E-2</v>
      </c>
      <c r="O287" s="302">
        <f t="shared" si="128"/>
        <v>0.72373875731798165</v>
      </c>
    </row>
    <row r="288" spans="1:15" s="236" customFormat="1" x14ac:dyDescent="0.2">
      <c r="A288" s="237" t="str">
        <f>name!E$11</f>
        <v>Process, plant and machine operatives</v>
      </c>
      <c r="B288" s="302">
        <v>0.14202731991081977</v>
      </c>
      <c r="C288" s="302">
        <v>0.10566870668834308</v>
      </c>
      <c r="D288" s="302">
        <v>3.9126377931572913E-2</v>
      </c>
      <c r="E288" s="302">
        <f t="shared" si="126"/>
        <v>0.28682240453073576</v>
      </c>
      <c r="F288" s="303"/>
      <c r="G288" s="302">
        <v>9.7301759289199E-2</v>
      </c>
      <c r="H288" s="302">
        <v>8.2563469782848509E-2</v>
      </c>
      <c r="I288" s="302">
        <v>3.3188779754966279E-2</v>
      </c>
      <c r="J288" s="302">
        <f t="shared" si="129"/>
        <v>0.21305400882701378</v>
      </c>
      <c r="K288" s="303"/>
      <c r="L288" s="302">
        <v>7.849660293363972E-2</v>
      </c>
      <c r="M288" s="302">
        <v>0.11620368416483207</v>
      </c>
      <c r="N288" s="302">
        <v>4.1570774272192093E-2</v>
      </c>
      <c r="O288" s="302">
        <f t="shared" si="128"/>
        <v>0.23627106137066389</v>
      </c>
    </row>
    <row r="289" spans="1:15" s="236" customFormat="1" x14ac:dyDescent="0.2">
      <c r="A289" s="237" t="str">
        <f>name!E$12</f>
        <v>Elementary occupations</v>
      </c>
      <c r="B289" s="302">
        <v>0.32156635798820737</v>
      </c>
      <c r="C289" s="302">
        <v>0.26622989733072733</v>
      </c>
      <c r="D289" s="302">
        <v>6.5507240944046474E-2</v>
      </c>
      <c r="E289" s="302">
        <f t="shared" si="126"/>
        <v>0.65330349626298112</v>
      </c>
      <c r="F289" s="303"/>
      <c r="G289" s="302">
        <v>0.25350572511179847</v>
      </c>
      <c r="H289" s="302">
        <v>0.19399470340175942</v>
      </c>
      <c r="I289" s="302">
        <v>4.1467974468496253E-2</v>
      </c>
      <c r="J289" s="302">
        <f t="shared" si="129"/>
        <v>0.48896840298205413</v>
      </c>
      <c r="K289" s="303"/>
      <c r="L289" s="302">
        <v>0.22751374551096076</v>
      </c>
      <c r="M289" s="302">
        <v>0.21968384243609837</v>
      </c>
      <c r="N289" s="302">
        <v>5.4745164412351659E-2</v>
      </c>
      <c r="O289" s="302">
        <f t="shared" si="128"/>
        <v>0.50194275235941077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16.199628160531102</v>
      </c>
      <c r="C291" s="311">
        <f t="shared" ref="C291:E291" si="130">SUM(C281:C289)</f>
        <v>5.3266276648762618</v>
      </c>
      <c r="D291" s="311">
        <f t="shared" si="130"/>
        <v>4.8257441745926402</v>
      </c>
      <c r="E291" s="311">
        <f t="shared" si="130"/>
        <v>26.352000000000007</v>
      </c>
      <c r="F291" s="311"/>
      <c r="G291" s="311">
        <f t="shared" ref="G291:J291" si="131">SUM(G281:G289)</f>
        <v>17.499786430940048</v>
      </c>
      <c r="H291" s="311">
        <f t="shared" si="131"/>
        <v>4.6490100890797708</v>
      </c>
      <c r="I291" s="311">
        <f t="shared" si="131"/>
        <v>3.9352034799801774</v>
      </c>
      <c r="J291" s="311">
        <f t="shared" si="131"/>
        <v>26.083999999999996</v>
      </c>
      <c r="K291" s="311"/>
      <c r="L291" s="311">
        <f t="shared" ref="L291:O291" si="132">SUM(L281:L289)</f>
        <v>19.254487752347647</v>
      </c>
      <c r="M291" s="311">
        <f t="shared" si="132"/>
        <v>5.4142938043852906</v>
      </c>
      <c r="N291" s="311">
        <f t="shared" si="132"/>
        <v>4.7032184432670299</v>
      </c>
      <c r="O291" s="311">
        <f t="shared" si="132"/>
        <v>29.371999999999971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1.7429261193262222</v>
      </c>
      <c r="C298" s="302">
        <v>0.2561222831977118</v>
      </c>
      <c r="D298" s="302">
        <v>0.52460671347908383</v>
      </c>
      <c r="E298" s="302">
        <f>SUM(B298:D298)</f>
        <v>2.5236551160030176</v>
      </c>
      <c r="F298" s="303"/>
      <c r="G298" s="302">
        <v>2.0197866195763403</v>
      </c>
      <c r="H298" s="302">
        <v>0.48462397170516336</v>
      </c>
      <c r="I298" s="302">
        <v>0.73019593872987998</v>
      </c>
      <c r="J298" s="302">
        <f>SUM(G298:I298)</f>
        <v>3.2346065300113835</v>
      </c>
      <c r="K298" s="303"/>
      <c r="L298" s="302">
        <v>2.1468688049456341</v>
      </c>
      <c r="M298" s="302">
        <v>0.53747507134761185</v>
      </c>
      <c r="N298" s="302">
        <v>0.89723657998183926</v>
      </c>
      <c r="O298" s="302">
        <f>SUM(L298:N298)</f>
        <v>3.5815804562750855</v>
      </c>
    </row>
    <row r="299" spans="1:15" s="236" customFormat="1" x14ac:dyDescent="0.2">
      <c r="A299" s="237" t="str">
        <f>name!E$5</f>
        <v>Professional occupations</v>
      </c>
      <c r="B299" s="302">
        <v>1.7187354582034333</v>
      </c>
      <c r="C299" s="302">
        <v>0.277100501827584</v>
      </c>
      <c r="D299" s="302">
        <v>0.38916084340664314</v>
      </c>
      <c r="E299" s="302">
        <f t="shared" ref="E299:E306" si="133">SUM(B299:D299)</f>
        <v>2.3849968034376605</v>
      </c>
      <c r="F299" s="303"/>
      <c r="G299" s="302">
        <v>2.2690903148344415</v>
      </c>
      <c r="H299" s="302">
        <v>0.55648471046463022</v>
      </c>
      <c r="I299" s="302">
        <v>0.47629857142648158</v>
      </c>
      <c r="J299" s="302">
        <f t="shared" ref="J299:J301" si="134">SUM(G299:I299)</f>
        <v>3.3018735967255535</v>
      </c>
      <c r="K299" s="303"/>
      <c r="L299" s="302">
        <v>3.1358814696375465</v>
      </c>
      <c r="M299" s="302">
        <v>0.89278566440371276</v>
      </c>
      <c r="N299" s="302">
        <v>0.46501780826347672</v>
      </c>
      <c r="O299" s="302">
        <f t="shared" ref="O299:O306" si="135">SUM(L299:N299)</f>
        <v>4.4936849423047365</v>
      </c>
    </row>
    <row r="300" spans="1:15" s="236" customFormat="1" x14ac:dyDescent="0.2">
      <c r="A300" s="237" t="str">
        <f>name!E$6</f>
        <v>Associate professional occupations</v>
      </c>
      <c r="B300" s="302">
        <v>2.1260640847773313</v>
      </c>
      <c r="C300" s="302">
        <v>0.40575945437244637</v>
      </c>
      <c r="D300" s="302">
        <v>0.88064145822751305</v>
      </c>
      <c r="E300" s="302">
        <f t="shared" si="133"/>
        <v>3.4124649973772909</v>
      </c>
      <c r="F300" s="303"/>
      <c r="G300" s="302">
        <v>2.5267496286496982</v>
      </c>
      <c r="H300" s="302">
        <v>0.64496247137613316</v>
      </c>
      <c r="I300" s="302">
        <v>1.0843800650220246</v>
      </c>
      <c r="J300" s="302">
        <f t="shared" si="134"/>
        <v>4.256092165047856</v>
      </c>
      <c r="K300" s="303"/>
      <c r="L300" s="302">
        <v>2.7843404485962311</v>
      </c>
      <c r="M300" s="302">
        <v>0.85563750011133066</v>
      </c>
      <c r="N300" s="302">
        <v>1.1273430891109673</v>
      </c>
      <c r="O300" s="302">
        <f t="shared" si="135"/>
        <v>4.7673210378185296</v>
      </c>
    </row>
    <row r="301" spans="1:15" s="236" customFormat="1" x14ac:dyDescent="0.2">
      <c r="A301" s="237" t="str">
        <f>name!E$7</f>
        <v>Administrative and secretarial occupations</v>
      </c>
      <c r="B301" s="302">
        <v>1.4161292862928534</v>
      </c>
      <c r="C301" s="302">
        <v>0.72706428653309596</v>
      </c>
      <c r="D301" s="302">
        <v>0.24837431312933422</v>
      </c>
      <c r="E301" s="302">
        <f t="shared" si="133"/>
        <v>2.3915678859552836</v>
      </c>
      <c r="F301" s="303"/>
      <c r="G301" s="302">
        <v>1.4955087988807885</v>
      </c>
      <c r="H301" s="302">
        <v>0.96052713385464061</v>
      </c>
      <c r="I301" s="302">
        <v>0.28518352818422443</v>
      </c>
      <c r="J301" s="302">
        <f t="shared" si="134"/>
        <v>2.7412194609196536</v>
      </c>
      <c r="K301" s="303"/>
      <c r="L301" s="302">
        <v>1.8041977809824161</v>
      </c>
      <c r="M301" s="302">
        <v>1.0794300158581871</v>
      </c>
      <c r="N301" s="302">
        <v>0.37479831197559965</v>
      </c>
      <c r="O301" s="302">
        <f t="shared" si="135"/>
        <v>3.2584261088162028</v>
      </c>
    </row>
    <row r="302" spans="1:15" s="236" customFormat="1" x14ac:dyDescent="0.2">
      <c r="A302" s="237" t="str">
        <f>name!E$8</f>
        <v>Skilled trades occupations</v>
      </c>
      <c r="B302" s="302">
        <v>0.54514913480734051</v>
      </c>
      <c r="C302" s="302">
        <v>0.12704321360579032</v>
      </c>
      <c r="D302" s="302">
        <v>0.26895450825225403</v>
      </c>
      <c r="E302" s="302">
        <f t="shared" si="133"/>
        <v>0.94114685666538489</v>
      </c>
      <c r="F302" s="303"/>
      <c r="G302" s="302">
        <v>0.45060008766214993</v>
      </c>
      <c r="H302" s="302">
        <v>0.12345800222844287</v>
      </c>
      <c r="I302" s="302">
        <v>0.27739512039570025</v>
      </c>
      <c r="J302" s="302">
        <f>SUM(G302:I302)</f>
        <v>0.85145321028629306</v>
      </c>
      <c r="K302" s="303"/>
      <c r="L302" s="302">
        <v>0.43484554970399791</v>
      </c>
      <c r="M302" s="302">
        <v>0.23110606353419785</v>
      </c>
      <c r="N302" s="302">
        <v>0.35234669827627224</v>
      </c>
      <c r="O302" s="302">
        <f t="shared" si="135"/>
        <v>1.0182983115144679</v>
      </c>
    </row>
    <row r="303" spans="1:15" s="236" customFormat="1" x14ac:dyDescent="0.2">
      <c r="A303" s="237" t="str">
        <f>name!E$9</f>
        <v>Caring, leisure and other service occupations</v>
      </c>
      <c r="B303" s="302">
        <v>0.70908789666216787</v>
      </c>
      <c r="C303" s="302">
        <v>0.56808979409729343</v>
      </c>
      <c r="D303" s="302">
        <v>0.30371228545612983</v>
      </c>
      <c r="E303" s="302">
        <f t="shared" si="133"/>
        <v>1.580889976215591</v>
      </c>
      <c r="F303" s="303"/>
      <c r="G303" s="302">
        <v>0.74591371164246023</v>
      </c>
      <c r="H303" s="302">
        <v>0.78573610767469293</v>
      </c>
      <c r="I303" s="302">
        <v>0.47620723824245975</v>
      </c>
      <c r="J303" s="302">
        <f t="shared" ref="J303:J306" si="136">SUM(G303:I303)</f>
        <v>2.0078570575596126</v>
      </c>
      <c r="K303" s="303"/>
      <c r="L303" s="302">
        <v>0.95280329457715351</v>
      </c>
      <c r="M303" s="302">
        <v>0.90329333382071586</v>
      </c>
      <c r="N303" s="302">
        <v>0.57682607566402799</v>
      </c>
      <c r="O303" s="302">
        <f t="shared" si="135"/>
        <v>2.4329227040618973</v>
      </c>
    </row>
    <row r="304" spans="1:15" s="236" customFormat="1" x14ac:dyDescent="0.2">
      <c r="A304" s="237" t="str">
        <f>name!E$10</f>
        <v>Sales and customer service occupations</v>
      </c>
      <c r="B304" s="302">
        <v>0.78025733446821666</v>
      </c>
      <c r="C304" s="302">
        <v>0.3419330128124074</v>
      </c>
      <c r="D304" s="302">
        <v>0.15982828363844032</v>
      </c>
      <c r="E304" s="302">
        <f t="shared" si="133"/>
        <v>1.2820186309190644</v>
      </c>
      <c r="F304" s="303"/>
      <c r="G304" s="302">
        <v>0.79134147712461689</v>
      </c>
      <c r="H304" s="302">
        <v>0.4814312168187912</v>
      </c>
      <c r="I304" s="302">
        <v>0.15926558600118154</v>
      </c>
      <c r="J304" s="302">
        <f t="shared" si="136"/>
        <v>1.4320382799445897</v>
      </c>
      <c r="K304" s="303"/>
      <c r="L304" s="302">
        <v>1.0021857537405956</v>
      </c>
      <c r="M304" s="302">
        <v>0.67925256549385749</v>
      </c>
      <c r="N304" s="302">
        <v>0.17944060984050869</v>
      </c>
      <c r="O304" s="302">
        <f t="shared" si="135"/>
        <v>1.8608789290749619</v>
      </c>
    </row>
    <row r="305" spans="1:15" s="236" customFormat="1" x14ac:dyDescent="0.2">
      <c r="A305" s="237" t="str">
        <f>name!E$11</f>
        <v>Process, plant and machine operatives</v>
      </c>
      <c r="B305" s="302">
        <v>0.52092539967466134</v>
      </c>
      <c r="C305" s="302">
        <v>0.30712385124160668</v>
      </c>
      <c r="D305" s="302">
        <v>4.6121879572535586E-2</v>
      </c>
      <c r="E305" s="302">
        <f t="shared" si="133"/>
        <v>0.87417113048880357</v>
      </c>
      <c r="F305" s="303"/>
      <c r="G305" s="302">
        <v>0.48789454585488495</v>
      </c>
      <c r="H305" s="302">
        <v>0.46453977791195655</v>
      </c>
      <c r="I305" s="302">
        <v>6.6402329690483194E-2</v>
      </c>
      <c r="J305" s="302">
        <f t="shared" si="136"/>
        <v>1.0188366534573248</v>
      </c>
      <c r="K305" s="303"/>
      <c r="L305" s="302">
        <v>0.44125580906261902</v>
      </c>
      <c r="M305" s="302">
        <v>0.58313378886349776</v>
      </c>
      <c r="N305" s="302">
        <v>7.786459897872805E-2</v>
      </c>
      <c r="O305" s="302">
        <f t="shared" si="135"/>
        <v>1.1022541969048449</v>
      </c>
    </row>
    <row r="306" spans="1:15" s="236" customFormat="1" x14ac:dyDescent="0.2">
      <c r="A306" s="237" t="str">
        <f>name!E$12</f>
        <v>Elementary occupations</v>
      </c>
      <c r="B306" s="302">
        <v>2.5267596908696772</v>
      </c>
      <c r="C306" s="302">
        <v>3.5834920858666486</v>
      </c>
      <c r="D306" s="302">
        <v>0.44083682620155001</v>
      </c>
      <c r="E306" s="302">
        <f t="shared" si="133"/>
        <v>6.5510886029378756</v>
      </c>
      <c r="F306" s="303"/>
      <c r="G306" s="302">
        <v>2.3333190261025223</v>
      </c>
      <c r="H306" s="302">
        <v>3.958759009883011</v>
      </c>
      <c r="I306" s="302">
        <v>0.45694501006220301</v>
      </c>
      <c r="J306" s="302">
        <f t="shared" si="136"/>
        <v>6.7490230460477356</v>
      </c>
      <c r="K306" s="303"/>
      <c r="L306" s="302">
        <v>2.8118011252516011</v>
      </c>
      <c r="M306" s="302">
        <v>3.7613381447207805</v>
      </c>
      <c r="N306" s="302">
        <v>0.57749404325689202</v>
      </c>
      <c r="O306" s="302">
        <f t="shared" si="135"/>
        <v>7.1506333132292736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12.086034405081904</v>
      </c>
      <c r="C308" s="311">
        <f t="shared" ref="C308:E308" si="137">SUM(C298:C306)</f>
        <v>6.5937284835545844</v>
      </c>
      <c r="D308" s="311">
        <f t="shared" si="137"/>
        <v>3.2622371113634836</v>
      </c>
      <c r="E308" s="311">
        <f t="shared" si="137"/>
        <v>21.941999999999972</v>
      </c>
      <c r="F308" s="311"/>
      <c r="G308" s="311">
        <f t="shared" ref="G308:J308" si="138">SUM(G298:G306)</f>
        <v>13.120204210327902</v>
      </c>
      <c r="H308" s="311">
        <f t="shared" si="138"/>
        <v>8.4605224019174621</v>
      </c>
      <c r="I308" s="311">
        <f t="shared" si="138"/>
        <v>4.0122733877546377</v>
      </c>
      <c r="J308" s="311">
        <f t="shared" si="138"/>
        <v>25.593</v>
      </c>
      <c r="K308" s="311"/>
      <c r="L308" s="311">
        <f t="shared" ref="L308:O308" si="139">SUM(L298:L306)</f>
        <v>15.514180036497795</v>
      </c>
      <c r="M308" s="311">
        <f t="shared" si="139"/>
        <v>9.5234521481538899</v>
      </c>
      <c r="N308" s="311">
        <f t="shared" si="139"/>
        <v>4.6283678153483123</v>
      </c>
      <c r="O308" s="311">
        <f t="shared" si="139"/>
        <v>29.666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0.55618657990399056</v>
      </c>
      <c r="C315" s="302">
        <v>0.12390172651836322</v>
      </c>
      <c r="D315" s="302">
        <v>6.6203860996255623E-2</v>
      </c>
      <c r="E315" s="302">
        <f>SUM(B315:D315)</f>
        <v>0.74629216741860938</v>
      </c>
      <c r="F315" s="303"/>
      <c r="G315" s="302">
        <v>0.54672951974015338</v>
      </c>
      <c r="H315" s="302">
        <v>0.16046180756756465</v>
      </c>
      <c r="I315" s="302">
        <v>6.0855401815321508E-2</v>
      </c>
      <c r="J315" s="302">
        <f>SUM(G315:I315)</f>
        <v>0.76804672912303951</v>
      </c>
      <c r="K315" s="303"/>
      <c r="L315" s="302">
        <v>0.52265444066643618</v>
      </c>
      <c r="M315" s="302">
        <v>0.18944370038578925</v>
      </c>
      <c r="N315" s="302">
        <v>6.1265045385464983E-2</v>
      </c>
      <c r="O315" s="302">
        <f>SUM(L315:N315)</f>
        <v>0.77336318643769042</v>
      </c>
    </row>
    <row r="316" spans="1:15" s="236" customFormat="1" x14ac:dyDescent="0.2">
      <c r="A316" s="237" t="str">
        <f>name!E$5</f>
        <v>Professional occupations</v>
      </c>
      <c r="B316" s="302">
        <v>1.0069211954688764</v>
      </c>
      <c r="C316" s="302">
        <v>0.3380114715256734</v>
      </c>
      <c r="D316" s="302">
        <v>0.13225445891007787</v>
      </c>
      <c r="E316" s="302">
        <f t="shared" ref="E316:E323" si="140">SUM(B316:D316)</f>
        <v>1.4771871259046276</v>
      </c>
      <c r="F316" s="303"/>
      <c r="G316" s="302">
        <v>1.1513104730968731</v>
      </c>
      <c r="H316" s="302">
        <v>0.41515048386813624</v>
      </c>
      <c r="I316" s="302">
        <v>0.12502686053093365</v>
      </c>
      <c r="J316" s="302">
        <f t="shared" ref="J316:J318" si="141">SUM(G316:I316)</f>
        <v>1.6914878174959429</v>
      </c>
      <c r="K316" s="303"/>
      <c r="L316" s="302">
        <v>1.3870413443226275</v>
      </c>
      <c r="M316" s="302">
        <v>0.51235602955982285</v>
      </c>
      <c r="N316" s="302">
        <v>9.0178022229631172E-2</v>
      </c>
      <c r="O316" s="302">
        <f t="shared" ref="O316:O323" si="142">SUM(L316:N316)</f>
        <v>1.9895753961120815</v>
      </c>
    </row>
    <row r="317" spans="1:15" s="236" customFormat="1" x14ac:dyDescent="0.2">
      <c r="A317" s="237" t="str">
        <f>name!E$6</f>
        <v>Associate professional occupations</v>
      </c>
      <c r="B317" s="302">
        <v>2.4312812658532659</v>
      </c>
      <c r="C317" s="302">
        <v>0.42701722126717778</v>
      </c>
      <c r="D317" s="302">
        <v>9.2704792939736963E-2</v>
      </c>
      <c r="E317" s="302">
        <f t="shared" si="140"/>
        <v>2.9510032800601804</v>
      </c>
      <c r="F317" s="303"/>
      <c r="G317" s="302">
        <v>2.4011895549591888</v>
      </c>
      <c r="H317" s="302">
        <v>0.42376548091238808</v>
      </c>
      <c r="I317" s="302">
        <v>7.0664139425849024E-2</v>
      </c>
      <c r="J317" s="302">
        <f t="shared" si="141"/>
        <v>2.8956191752974259</v>
      </c>
      <c r="K317" s="303"/>
      <c r="L317" s="302">
        <v>2.3571441245549414</v>
      </c>
      <c r="M317" s="302">
        <v>0.46933387728982373</v>
      </c>
      <c r="N317" s="302">
        <v>6.5485522262008364E-2</v>
      </c>
      <c r="O317" s="302">
        <f t="shared" si="142"/>
        <v>2.8919635241067736</v>
      </c>
    </row>
    <row r="318" spans="1:15" s="236" customFormat="1" x14ac:dyDescent="0.2">
      <c r="A318" s="237" t="str">
        <f>name!E$7</f>
        <v>Administrative and secretarial occupations</v>
      </c>
      <c r="B318" s="302">
        <v>1.1043709940757249</v>
      </c>
      <c r="C318" s="302">
        <v>1.2024391355898403</v>
      </c>
      <c r="D318" s="302">
        <v>2.8270879140794965E-2</v>
      </c>
      <c r="E318" s="302">
        <f t="shared" si="140"/>
        <v>2.3350810088063598</v>
      </c>
      <c r="F318" s="303"/>
      <c r="G318" s="302">
        <v>0.91511463109035629</v>
      </c>
      <c r="H318" s="302">
        <v>1.045148114076569</v>
      </c>
      <c r="I318" s="302">
        <v>2.2554657626628775E-2</v>
      </c>
      <c r="J318" s="302">
        <f t="shared" si="141"/>
        <v>1.9828174027935539</v>
      </c>
      <c r="K318" s="303"/>
      <c r="L318" s="302">
        <v>0.68089044933352705</v>
      </c>
      <c r="M318" s="302">
        <v>0.98969194310254505</v>
      </c>
      <c r="N318" s="302">
        <v>1.2646303505246719E-2</v>
      </c>
      <c r="O318" s="302">
        <f t="shared" si="142"/>
        <v>1.6832286959413187</v>
      </c>
    </row>
    <row r="319" spans="1:15" s="236" customFormat="1" x14ac:dyDescent="0.2">
      <c r="A319" s="237" t="str">
        <f>name!E$8</f>
        <v>Skilled trades occupations</v>
      </c>
      <c r="B319" s="302">
        <v>9.8929709607591079E-2</v>
      </c>
      <c r="C319" s="302">
        <v>1.2899067089369271E-2</v>
      </c>
      <c r="D319" s="302">
        <v>4.6932300577888872E-2</v>
      </c>
      <c r="E319" s="302">
        <f t="shared" si="140"/>
        <v>0.15876107727484923</v>
      </c>
      <c r="F319" s="303"/>
      <c r="G319" s="302">
        <v>7.0677060479016132E-2</v>
      </c>
      <c r="H319" s="302">
        <v>9.4106308074802646E-3</v>
      </c>
      <c r="I319" s="302">
        <v>2.2178080934569896E-2</v>
      </c>
      <c r="J319" s="302">
        <f>SUM(G319:I319)</f>
        <v>0.1022657722210663</v>
      </c>
      <c r="K319" s="303"/>
      <c r="L319" s="302">
        <v>7.7974618240278556E-2</v>
      </c>
      <c r="M319" s="302">
        <v>2.0334504226621312E-2</v>
      </c>
      <c r="N319" s="302">
        <v>2.5114694874573025E-2</v>
      </c>
      <c r="O319" s="302">
        <f t="shared" si="142"/>
        <v>0.1234238173414729</v>
      </c>
    </row>
    <row r="320" spans="1:15" s="236" customFormat="1" x14ac:dyDescent="0.2">
      <c r="A320" s="237" t="str">
        <f>name!E$9</f>
        <v>Caring, leisure and other service occupations</v>
      </c>
      <c r="B320" s="302">
        <v>0.18550598841790797</v>
      </c>
      <c r="C320" s="302">
        <v>8.1262482395232108E-2</v>
      </c>
      <c r="D320" s="302">
        <v>2.3313716433426404E-2</v>
      </c>
      <c r="E320" s="302">
        <f t="shared" si="140"/>
        <v>0.29008218724656648</v>
      </c>
      <c r="F320" s="303"/>
      <c r="G320" s="302">
        <v>0.15614870916023824</v>
      </c>
      <c r="H320" s="302">
        <v>7.4507637043266198E-2</v>
      </c>
      <c r="I320" s="302">
        <v>2.5147314802511495E-2</v>
      </c>
      <c r="J320" s="302">
        <f t="shared" ref="J320:J323" si="143">SUM(G320:I320)</f>
        <v>0.25580366100601593</v>
      </c>
      <c r="K320" s="303"/>
      <c r="L320" s="302">
        <v>0.17768676846336207</v>
      </c>
      <c r="M320" s="302">
        <v>7.590527074024038E-2</v>
      </c>
      <c r="N320" s="302">
        <v>2.7865944351029057E-2</v>
      </c>
      <c r="O320" s="302">
        <f t="shared" si="142"/>
        <v>0.28145798355463153</v>
      </c>
    </row>
    <row r="321" spans="1:15" s="236" customFormat="1" x14ac:dyDescent="0.2">
      <c r="A321" s="237" t="str">
        <f>name!E$10</f>
        <v>Sales and customer service occupations</v>
      </c>
      <c r="B321" s="302">
        <v>9.4673353808714972E-2</v>
      </c>
      <c r="C321" s="302">
        <v>0.1105147255252933</v>
      </c>
      <c r="D321" s="302">
        <v>1.7096337440060866E-2</v>
      </c>
      <c r="E321" s="302">
        <f t="shared" si="140"/>
        <v>0.22228441677406915</v>
      </c>
      <c r="F321" s="303"/>
      <c r="G321" s="302">
        <v>8.1214537018996946E-2</v>
      </c>
      <c r="H321" s="302">
        <v>0.10547012536945835</v>
      </c>
      <c r="I321" s="302">
        <v>1.1040250290576762E-2</v>
      </c>
      <c r="J321" s="302">
        <f t="shared" si="143"/>
        <v>0.19772491267903206</v>
      </c>
      <c r="K321" s="303"/>
      <c r="L321" s="302">
        <v>7.9962337137491513E-2</v>
      </c>
      <c r="M321" s="302">
        <v>0.12552570791807999</v>
      </c>
      <c r="N321" s="302">
        <v>1.0038796288255379E-2</v>
      </c>
      <c r="O321" s="302">
        <f t="shared" si="142"/>
        <v>0.21552684134382688</v>
      </c>
    </row>
    <row r="322" spans="1:15" s="236" customFormat="1" x14ac:dyDescent="0.2">
      <c r="A322" s="237" t="str">
        <f>name!E$11</f>
        <v>Process, plant and machine operatives</v>
      </c>
      <c r="B322" s="302">
        <v>6.2021474263664486E-2</v>
      </c>
      <c r="C322" s="302">
        <v>3.5997264224845789E-2</v>
      </c>
      <c r="D322" s="302">
        <v>9.2152393446281195E-3</v>
      </c>
      <c r="E322" s="302">
        <f t="shared" si="140"/>
        <v>0.1072339778331384</v>
      </c>
      <c r="F322" s="303"/>
      <c r="G322" s="302">
        <v>4.1776017502103233E-2</v>
      </c>
      <c r="H322" s="302">
        <v>2.5668698677895199E-2</v>
      </c>
      <c r="I322" s="302">
        <v>9.6784903165598631E-3</v>
      </c>
      <c r="J322" s="302">
        <f t="shared" si="143"/>
        <v>7.7123206496558294E-2</v>
      </c>
      <c r="K322" s="303"/>
      <c r="L322" s="302">
        <v>3.9933797638431287E-2</v>
      </c>
      <c r="M322" s="302">
        <v>3.5094165415300888E-2</v>
      </c>
      <c r="N322" s="302">
        <v>2.4640606469658367E-2</v>
      </c>
      <c r="O322" s="302">
        <f t="shared" si="142"/>
        <v>9.9668569523390538E-2</v>
      </c>
    </row>
    <row r="323" spans="1:15" s="236" customFormat="1" x14ac:dyDescent="0.2">
      <c r="A323" s="237" t="str">
        <f>name!E$12</f>
        <v>Elementary occupations</v>
      </c>
      <c r="B323" s="302">
        <v>0.14616314967067481</v>
      </c>
      <c r="C323" s="302">
        <v>0.20845841763101258</v>
      </c>
      <c r="D323" s="302">
        <v>9.645319137991544E-2</v>
      </c>
      <c r="E323" s="302">
        <f t="shared" si="140"/>
        <v>0.45107475868160279</v>
      </c>
      <c r="F323" s="303"/>
      <c r="G323" s="302">
        <v>0.10443755181177704</v>
      </c>
      <c r="H323" s="302">
        <v>0.14735956777671941</v>
      </c>
      <c r="I323" s="302">
        <v>8.1314203298882809E-2</v>
      </c>
      <c r="J323" s="302">
        <f t="shared" si="143"/>
        <v>0.33311132288737921</v>
      </c>
      <c r="K323" s="303"/>
      <c r="L323" s="302">
        <v>9.9500207796678536E-2</v>
      </c>
      <c r="M323" s="302">
        <v>0.12670541144655706</v>
      </c>
      <c r="N323" s="302">
        <v>0.12658636639558485</v>
      </c>
      <c r="O323" s="302">
        <f t="shared" si="142"/>
        <v>0.35279198563882042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5.6860537110704108</v>
      </c>
      <c r="C325" s="311">
        <f t="shared" ref="C325:E325" si="144">SUM(C315:C323)</f>
        <v>2.5405015117668075</v>
      </c>
      <c r="D325" s="311">
        <f t="shared" si="144"/>
        <v>0.51244477716278514</v>
      </c>
      <c r="E325" s="311">
        <f t="shared" si="144"/>
        <v>8.7390000000000025</v>
      </c>
      <c r="F325" s="311"/>
      <c r="G325" s="311">
        <f t="shared" ref="G325:J325" si="145">SUM(G315:G323)</f>
        <v>5.4685980548587017</v>
      </c>
      <c r="H325" s="311">
        <f t="shared" si="145"/>
        <v>2.4069425460994776</v>
      </c>
      <c r="I325" s="311">
        <f t="shared" si="145"/>
        <v>0.42845939904183383</v>
      </c>
      <c r="J325" s="311">
        <f t="shared" si="145"/>
        <v>8.3040000000000145</v>
      </c>
      <c r="K325" s="311"/>
      <c r="L325" s="311">
        <f t="shared" ref="L325:O325" si="146">SUM(L315:L323)</f>
        <v>5.4227880881537738</v>
      </c>
      <c r="M325" s="311">
        <f t="shared" si="146"/>
        <v>2.5443906100847808</v>
      </c>
      <c r="N325" s="311">
        <f t="shared" si="146"/>
        <v>0.44382130176145196</v>
      </c>
      <c r="O325" s="311">
        <f t="shared" si="146"/>
        <v>8.4110000000000049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0.4471810055890022</v>
      </c>
      <c r="C332" s="302">
        <v>0.17848023232587198</v>
      </c>
      <c r="D332" s="302">
        <v>0.25672850517424178</v>
      </c>
      <c r="E332" s="302">
        <f>SUM(B332:D332)</f>
        <v>0.88238974308911589</v>
      </c>
      <c r="F332" s="303"/>
      <c r="G332" s="302">
        <v>0.40657851687197316</v>
      </c>
      <c r="H332" s="302">
        <v>0.24750520442060053</v>
      </c>
      <c r="I332" s="302">
        <v>0.27287237103067147</v>
      </c>
      <c r="J332" s="302">
        <f>SUM(G332:I332)</f>
        <v>0.92695609232324516</v>
      </c>
      <c r="K332" s="303"/>
      <c r="L332" s="302">
        <v>0.36731899769342835</v>
      </c>
      <c r="M332" s="302">
        <v>0.2988590536514793</v>
      </c>
      <c r="N332" s="302">
        <v>0.30933329504862883</v>
      </c>
      <c r="O332" s="302">
        <f>SUM(L332:N332)</f>
        <v>0.97551134639353643</v>
      </c>
    </row>
    <row r="333" spans="1:15" s="236" customFormat="1" x14ac:dyDescent="0.2">
      <c r="A333" s="237" t="str">
        <f>name!E$5</f>
        <v>Professional occupations</v>
      </c>
      <c r="B333" s="302">
        <v>7.0687335560863032</v>
      </c>
      <c r="C333" s="302">
        <v>4.09070662301525</v>
      </c>
      <c r="D333" s="302">
        <v>1.3585979807649482</v>
      </c>
      <c r="E333" s="302">
        <f t="shared" ref="E333:E340" si="147">SUM(B333:D333)</f>
        <v>12.518038159866501</v>
      </c>
      <c r="F333" s="303"/>
      <c r="G333" s="302">
        <v>6.8259108877003261</v>
      </c>
      <c r="H333" s="302">
        <v>4.7447537972731988</v>
      </c>
      <c r="I333" s="302">
        <v>1.6388042459353021</v>
      </c>
      <c r="J333" s="302">
        <f t="shared" ref="J333:J335" si="148">SUM(G333:I333)</f>
        <v>13.209468930908828</v>
      </c>
      <c r="K333" s="303"/>
      <c r="L333" s="302">
        <v>7.0845038525046231</v>
      </c>
      <c r="M333" s="302">
        <v>5.3774782616835841</v>
      </c>
      <c r="N333" s="302">
        <v>1.6852522327438109</v>
      </c>
      <c r="O333" s="302">
        <f t="shared" ref="O333:O340" si="149">SUM(L333:N333)</f>
        <v>14.147234346932017</v>
      </c>
    </row>
    <row r="334" spans="1:15" s="236" customFormat="1" x14ac:dyDescent="0.2">
      <c r="A334" s="237" t="str">
        <f>name!E$6</f>
        <v>Associate professional occupations</v>
      </c>
      <c r="B334" s="302">
        <v>0.82567240346307524</v>
      </c>
      <c r="C334" s="302">
        <v>0.80863393978724252</v>
      </c>
      <c r="D334" s="302">
        <v>0.67119990387648965</v>
      </c>
      <c r="E334" s="302">
        <f t="shared" si="147"/>
        <v>2.3055062471268073</v>
      </c>
      <c r="F334" s="303"/>
      <c r="G334" s="302">
        <v>0.78756533142934693</v>
      </c>
      <c r="H334" s="302">
        <v>0.91708421626956782</v>
      </c>
      <c r="I334" s="302">
        <v>0.56602350930128231</v>
      </c>
      <c r="J334" s="302">
        <f t="shared" si="148"/>
        <v>2.2706730570001969</v>
      </c>
      <c r="K334" s="303"/>
      <c r="L334" s="302">
        <v>0.92925352317709464</v>
      </c>
      <c r="M334" s="302">
        <v>1.1497675759123329</v>
      </c>
      <c r="N334" s="302">
        <v>0.59421528877217056</v>
      </c>
      <c r="O334" s="302">
        <f t="shared" si="149"/>
        <v>2.6732363878615981</v>
      </c>
    </row>
    <row r="335" spans="1:15" s="236" customFormat="1" x14ac:dyDescent="0.2">
      <c r="A335" s="237" t="str">
        <f>name!E$7</f>
        <v>Administrative and secretarial occupations</v>
      </c>
      <c r="B335" s="302">
        <v>0.63924917496436118</v>
      </c>
      <c r="C335" s="302">
        <v>1.1104394019741517</v>
      </c>
      <c r="D335" s="302">
        <v>0.10016183523665891</v>
      </c>
      <c r="E335" s="302">
        <f t="shared" si="147"/>
        <v>1.8498504121751718</v>
      </c>
      <c r="F335" s="303"/>
      <c r="G335" s="302">
        <v>0.48743023919085238</v>
      </c>
      <c r="H335" s="302">
        <v>0.98941103645069151</v>
      </c>
      <c r="I335" s="302">
        <v>7.506132230648091E-2</v>
      </c>
      <c r="J335" s="302">
        <f t="shared" si="148"/>
        <v>1.5519025979480248</v>
      </c>
      <c r="K335" s="303"/>
      <c r="L335" s="302">
        <v>0.32857490656126986</v>
      </c>
      <c r="M335" s="302">
        <v>0.55245387081774056</v>
      </c>
      <c r="N335" s="302">
        <v>5.9460848235072111E-2</v>
      </c>
      <c r="O335" s="302">
        <f t="shared" si="149"/>
        <v>0.94048962561408256</v>
      </c>
    </row>
    <row r="336" spans="1:15" s="236" customFormat="1" x14ac:dyDescent="0.2">
      <c r="A336" s="237" t="str">
        <f>name!E$8</f>
        <v>Skilled trades occupations</v>
      </c>
      <c r="B336" s="302">
        <v>0.23451625901201931</v>
      </c>
      <c r="C336" s="302">
        <v>0.14388655435831799</v>
      </c>
      <c r="D336" s="302">
        <v>6.4421134646872935E-2</v>
      </c>
      <c r="E336" s="302">
        <f t="shared" si="147"/>
        <v>0.44282394801721026</v>
      </c>
      <c r="F336" s="303"/>
      <c r="G336" s="302">
        <v>0.1537565466557318</v>
      </c>
      <c r="H336" s="302">
        <v>0.10226104077035882</v>
      </c>
      <c r="I336" s="302">
        <v>5.4550865373455222E-2</v>
      </c>
      <c r="J336" s="302">
        <f>SUM(G336:I336)</f>
        <v>0.31056845279954581</v>
      </c>
      <c r="K336" s="303"/>
      <c r="L336" s="302">
        <v>0.10793897246643823</v>
      </c>
      <c r="M336" s="302">
        <v>6.1707536370727956E-2</v>
      </c>
      <c r="N336" s="302">
        <v>5.1273529891543032E-2</v>
      </c>
      <c r="O336" s="302">
        <f t="shared" si="149"/>
        <v>0.22092003872870924</v>
      </c>
    </row>
    <row r="337" spans="1:15" s="236" customFormat="1" x14ac:dyDescent="0.2">
      <c r="A337" s="237" t="str">
        <f>name!E$9</f>
        <v>Caring, leisure and other service occupations</v>
      </c>
      <c r="B337" s="302">
        <v>2.4344702749144274</v>
      </c>
      <c r="C337" s="302">
        <v>2.9435862661335488</v>
      </c>
      <c r="D337" s="302">
        <v>0.22845302647667684</v>
      </c>
      <c r="E337" s="302">
        <f t="shared" si="147"/>
        <v>5.606509567524653</v>
      </c>
      <c r="F337" s="303"/>
      <c r="G337" s="302">
        <v>1.9386887512455411</v>
      </c>
      <c r="H337" s="302">
        <v>2.8172426516686881</v>
      </c>
      <c r="I337" s="302">
        <v>0.19458901917259858</v>
      </c>
      <c r="J337" s="302">
        <f t="shared" ref="J337:J340" si="150">SUM(G337:I337)</f>
        <v>4.9505204220868277</v>
      </c>
      <c r="K337" s="303"/>
      <c r="L337" s="302">
        <v>2.3025877593171518</v>
      </c>
      <c r="M337" s="302">
        <v>2.7427088767785173</v>
      </c>
      <c r="N337" s="302">
        <v>0.21768590624078918</v>
      </c>
      <c r="O337" s="302">
        <f t="shared" si="149"/>
        <v>5.2629825423364585</v>
      </c>
    </row>
    <row r="338" spans="1:15" s="236" customFormat="1" x14ac:dyDescent="0.2">
      <c r="A338" s="237" t="str">
        <f>name!E$10</f>
        <v>Sales and customer service occupations</v>
      </c>
      <c r="B338" s="302">
        <v>5.780700764548078E-2</v>
      </c>
      <c r="C338" s="302">
        <v>9.0889657949159666E-2</v>
      </c>
      <c r="D338" s="302">
        <v>4.4891824779912666E-2</v>
      </c>
      <c r="E338" s="302">
        <f t="shared" si="147"/>
        <v>0.19358849037455311</v>
      </c>
      <c r="F338" s="303"/>
      <c r="G338" s="302">
        <v>4.4955695647259833E-2</v>
      </c>
      <c r="H338" s="302">
        <v>8.3620849746810361E-2</v>
      </c>
      <c r="I338" s="302">
        <v>3.020966771045441E-2</v>
      </c>
      <c r="J338" s="302">
        <f t="shared" si="150"/>
        <v>0.15878621310452462</v>
      </c>
      <c r="K338" s="303"/>
      <c r="L338" s="302">
        <v>4.9523840320834102E-2</v>
      </c>
      <c r="M338" s="302">
        <v>8.2398179598393739E-2</v>
      </c>
      <c r="N338" s="302">
        <v>2.8552905937087075E-2</v>
      </c>
      <c r="O338" s="302">
        <f t="shared" si="149"/>
        <v>0.1604749258563149</v>
      </c>
    </row>
    <row r="339" spans="1:15" s="236" customFormat="1" x14ac:dyDescent="0.2">
      <c r="A339" s="237" t="str">
        <f>name!E$11</f>
        <v>Process, plant and machine operatives</v>
      </c>
      <c r="B339" s="302">
        <v>3.6258725627913789E-2</v>
      </c>
      <c r="C339" s="302">
        <v>6.6693883710642984E-2</v>
      </c>
      <c r="D339" s="302">
        <v>0.43524365219981187</v>
      </c>
      <c r="E339" s="302">
        <f t="shared" si="147"/>
        <v>0.53819626153836864</v>
      </c>
      <c r="F339" s="303"/>
      <c r="G339" s="302">
        <v>2.2848829824444049E-2</v>
      </c>
      <c r="H339" s="302">
        <v>5.6967383033679549E-2</v>
      </c>
      <c r="I339" s="302">
        <v>0.54619744494422584</v>
      </c>
      <c r="J339" s="302">
        <f t="shared" si="150"/>
        <v>0.62601365780234941</v>
      </c>
      <c r="K339" s="303"/>
      <c r="L339" s="302">
        <v>1.6790033955451793E-2</v>
      </c>
      <c r="M339" s="302">
        <v>6.5030866335266002E-2</v>
      </c>
      <c r="N339" s="302">
        <v>0.54841525440072503</v>
      </c>
      <c r="O339" s="302">
        <f t="shared" si="149"/>
        <v>0.63023615469144278</v>
      </c>
    </row>
    <row r="340" spans="1:15" s="236" customFormat="1" x14ac:dyDescent="0.2">
      <c r="A340" s="237" t="str">
        <f>name!E$12</f>
        <v>Elementary occupations</v>
      </c>
      <c r="B340" s="302">
        <v>0.13755954911682425</v>
      </c>
      <c r="C340" s="302">
        <v>1.587909573502869</v>
      </c>
      <c r="D340" s="302">
        <v>5.4628047667913536E-2</v>
      </c>
      <c r="E340" s="302">
        <f t="shared" si="147"/>
        <v>1.7800971702876067</v>
      </c>
      <c r="F340" s="303"/>
      <c r="G340" s="302">
        <v>9.0195518385960766E-2</v>
      </c>
      <c r="H340" s="302">
        <v>1.1980775975717877</v>
      </c>
      <c r="I340" s="302">
        <v>2.7837460068711867E-2</v>
      </c>
      <c r="J340" s="302">
        <f t="shared" si="150"/>
        <v>1.3161105760264604</v>
      </c>
      <c r="K340" s="303"/>
      <c r="L340" s="302">
        <v>6.8853134466206681E-2</v>
      </c>
      <c r="M340" s="302">
        <v>0.51416416449789082</v>
      </c>
      <c r="N340" s="302">
        <v>6.9897332621756486E-2</v>
      </c>
      <c r="O340" s="302">
        <f t="shared" si="149"/>
        <v>0.65291463158585394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11.881447956419407</v>
      </c>
      <c r="C342" s="311">
        <f t="shared" ref="C342:E342" si="151">SUM(C332:C340)</f>
        <v>11.021226132757054</v>
      </c>
      <c r="D342" s="311">
        <f t="shared" si="151"/>
        <v>3.2143259108235265</v>
      </c>
      <c r="E342" s="311">
        <f t="shared" si="151"/>
        <v>26.116999999999987</v>
      </c>
      <c r="F342" s="311"/>
      <c r="G342" s="311">
        <f t="shared" ref="G342:J342" si="152">SUM(G332:G340)</f>
        <v>10.757930316951438</v>
      </c>
      <c r="H342" s="311">
        <f t="shared" si="152"/>
        <v>11.156923777205382</v>
      </c>
      <c r="I342" s="311">
        <f t="shared" si="152"/>
        <v>3.4061459058431827</v>
      </c>
      <c r="J342" s="311">
        <f t="shared" si="152"/>
        <v>25.321000000000005</v>
      </c>
      <c r="K342" s="311"/>
      <c r="L342" s="311">
        <f t="shared" ref="L342:O342" si="153">SUM(L332:L340)</f>
        <v>11.255345020462499</v>
      </c>
      <c r="M342" s="311">
        <f t="shared" si="153"/>
        <v>10.844568385645932</v>
      </c>
      <c r="N342" s="311">
        <f t="shared" si="153"/>
        <v>3.5640865938915831</v>
      </c>
      <c r="O342" s="311">
        <f t="shared" si="153"/>
        <v>25.664000000000012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0.93173065948948697</v>
      </c>
      <c r="C349" s="302">
        <v>0.28356623088232707</v>
      </c>
      <c r="D349" s="302">
        <v>0.12028888996015175</v>
      </c>
      <c r="E349" s="302">
        <f>SUM(B349:D349)</f>
        <v>1.3355857803319657</v>
      </c>
      <c r="F349" s="303"/>
      <c r="G349" s="302">
        <v>1.0334977698817007</v>
      </c>
      <c r="H349" s="302">
        <v>0.42363161389669451</v>
      </c>
      <c r="I349" s="302">
        <v>0.17243063392174485</v>
      </c>
      <c r="J349" s="302">
        <f>SUM(G349:I349)</f>
        <v>1.6295600177001401</v>
      </c>
      <c r="K349" s="303"/>
      <c r="L349" s="302">
        <v>0.95960383434843965</v>
      </c>
      <c r="M349" s="302">
        <v>0.47519314773404714</v>
      </c>
      <c r="N349" s="302">
        <v>0.20921807939806933</v>
      </c>
      <c r="O349" s="302">
        <f>SUM(L349:N349)</f>
        <v>1.6440150614805562</v>
      </c>
    </row>
    <row r="350" spans="1:15" s="236" customFormat="1" x14ac:dyDescent="0.2">
      <c r="A350" s="237" t="str">
        <f>name!E$5</f>
        <v>Professional occupations</v>
      </c>
      <c r="B350" s="302">
        <v>4.6375287811473234</v>
      </c>
      <c r="C350" s="302">
        <v>2.3086167379837872</v>
      </c>
      <c r="D350" s="302">
        <v>0.76411521994372777</v>
      </c>
      <c r="E350" s="302">
        <f t="shared" ref="E350:E357" si="154">SUM(B350:D350)</f>
        <v>7.7102607390748386</v>
      </c>
      <c r="F350" s="303"/>
      <c r="G350" s="302">
        <v>5.4232633163769837</v>
      </c>
      <c r="H350" s="302">
        <v>2.9877821701498584</v>
      </c>
      <c r="I350" s="302">
        <v>0.96469837195652253</v>
      </c>
      <c r="J350" s="302">
        <f t="shared" ref="J350:J352" si="155">SUM(G350:I350)</f>
        <v>9.3757438584833643</v>
      </c>
      <c r="K350" s="303"/>
      <c r="L350" s="302">
        <v>5.5564784983523801</v>
      </c>
      <c r="M350" s="302">
        <v>2.9703216498435285</v>
      </c>
      <c r="N350" s="302">
        <v>1.0424642925060121</v>
      </c>
      <c r="O350" s="302">
        <f t="shared" ref="O350:O357" si="156">SUM(L350:N350)</f>
        <v>9.5692644407019216</v>
      </c>
    </row>
    <row r="351" spans="1:15" s="236" customFormat="1" x14ac:dyDescent="0.2">
      <c r="A351" s="237" t="str">
        <f>name!E$6</f>
        <v>Associate professional occupations</v>
      </c>
      <c r="B351" s="302">
        <v>1.9610637066761363</v>
      </c>
      <c r="C351" s="302">
        <v>1.3450839958481666</v>
      </c>
      <c r="D351" s="302">
        <v>0.43739450259328999</v>
      </c>
      <c r="E351" s="302">
        <f t="shared" si="154"/>
        <v>3.7435422051175928</v>
      </c>
      <c r="F351" s="303"/>
      <c r="G351" s="302">
        <v>2.2365408031232277</v>
      </c>
      <c r="H351" s="302">
        <v>1.691671346927315</v>
      </c>
      <c r="I351" s="302">
        <v>0.39069157443869579</v>
      </c>
      <c r="J351" s="302">
        <f t="shared" si="155"/>
        <v>4.318903724489239</v>
      </c>
      <c r="K351" s="303"/>
      <c r="L351" s="302">
        <v>3.4880840574361547</v>
      </c>
      <c r="M351" s="302">
        <v>2.4130471642573035</v>
      </c>
      <c r="N351" s="302">
        <v>0.53374145418064078</v>
      </c>
      <c r="O351" s="302">
        <f t="shared" si="156"/>
        <v>6.4348726758740984</v>
      </c>
    </row>
    <row r="352" spans="1:15" s="236" customFormat="1" x14ac:dyDescent="0.2">
      <c r="A352" s="237" t="str">
        <f>name!E$7</f>
        <v>Administrative and secretarial occupations</v>
      </c>
      <c r="B352" s="302">
        <v>1.4326655977862019</v>
      </c>
      <c r="C352" s="302">
        <v>1.8307150958791576</v>
      </c>
      <c r="D352" s="302">
        <v>0.11723754806343763</v>
      </c>
      <c r="E352" s="302">
        <f t="shared" si="154"/>
        <v>3.3806182417287971</v>
      </c>
      <c r="F352" s="303"/>
      <c r="G352" s="302">
        <v>1.3660970418021612</v>
      </c>
      <c r="H352" s="302">
        <v>1.7846664079934058</v>
      </c>
      <c r="I352" s="302">
        <v>7.9865399411596288E-2</v>
      </c>
      <c r="J352" s="302">
        <f t="shared" si="155"/>
        <v>3.2306288492071631</v>
      </c>
      <c r="K352" s="303"/>
      <c r="L352" s="302">
        <v>1.1374467233492538</v>
      </c>
      <c r="M352" s="302">
        <v>0.97427703613206662</v>
      </c>
      <c r="N352" s="302">
        <v>4.6825183821926075E-2</v>
      </c>
      <c r="O352" s="302">
        <f t="shared" si="156"/>
        <v>2.1585489433032468</v>
      </c>
    </row>
    <row r="353" spans="1:15" s="236" customFormat="1" x14ac:dyDescent="0.2">
      <c r="A353" s="237" t="str">
        <f>name!E$8</f>
        <v>Skilled trades occupations</v>
      </c>
      <c r="B353" s="302">
        <v>0.17910909472160272</v>
      </c>
      <c r="C353" s="302">
        <v>0.16059394209731861</v>
      </c>
      <c r="D353" s="302">
        <v>3.4884048382240893E-2</v>
      </c>
      <c r="E353" s="302">
        <f t="shared" si="154"/>
        <v>0.37458708520116224</v>
      </c>
      <c r="F353" s="303"/>
      <c r="G353" s="302">
        <v>0.12980429242437802</v>
      </c>
      <c r="H353" s="302">
        <v>0.12290466316284251</v>
      </c>
      <c r="I353" s="302">
        <v>5.2731771757526968E-2</v>
      </c>
      <c r="J353" s="302">
        <f>SUM(G353:I353)</f>
        <v>0.30544072734474748</v>
      </c>
      <c r="K353" s="303"/>
      <c r="L353" s="302">
        <v>8.6062719114527106E-2</v>
      </c>
      <c r="M353" s="302">
        <v>9.3549162769482275E-2</v>
      </c>
      <c r="N353" s="302">
        <v>4.5501210820903658E-2</v>
      </c>
      <c r="O353" s="302">
        <f t="shared" si="156"/>
        <v>0.22511309270491306</v>
      </c>
    </row>
    <row r="354" spans="1:15" s="236" customFormat="1" x14ac:dyDescent="0.2">
      <c r="A354" s="237" t="str">
        <f>name!E$9</f>
        <v>Caring, leisure and other service occupations</v>
      </c>
      <c r="B354" s="302">
        <v>5.0589937945318084</v>
      </c>
      <c r="C354" s="302">
        <v>4.378029497094305</v>
      </c>
      <c r="D354" s="302">
        <v>1.0974783283881027</v>
      </c>
      <c r="E354" s="302">
        <f t="shared" si="154"/>
        <v>10.534501620014217</v>
      </c>
      <c r="F354" s="303"/>
      <c r="G354" s="302">
        <v>5.0491081550035766</v>
      </c>
      <c r="H354" s="302">
        <v>4.6324604644046854</v>
      </c>
      <c r="I354" s="302">
        <v>1.0789343859319742</v>
      </c>
      <c r="J354" s="302">
        <f t="shared" ref="J354:J357" si="157">SUM(G354:I354)</f>
        <v>10.760503005340237</v>
      </c>
      <c r="K354" s="303"/>
      <c r="L354" s="302">
        <v>5.6930847625907832</v>
      </c>
      <c r="M354" s="302">
        <v>4.3864331048008758</v>
      </c>
      <c r="N354" s="302">
        <v>1.208316584036542</v>
      </c>
      <c r="O354" s="302">
        <f t="shared" si="156"/>
        <v>11.2878344514282</v>
      </c>
    </row>
    <row r="355" spans="1:15" s="236" customFormat="1" x14ac:dyDescent="0.2">
      <c r="A355" s="237" t="str">
        <f>name!E$10</f>
        <v>Sales and customer service occupations</v>
      </c>
      <c r="B355" s="302">
        <v>0.18678330818130934</v>
      </c>
      <c r="C355" s="302">
        <v>0.21089297934896278</v>
      </c>
      <c r="D355" s="302">
        <v>2.9502739008970037E-2</v>
      </c>
      <c r="E355" s="302">
        <f t="shared" si="154"/>
        <v>0.42717902653924217</v>
      </c>
      <c r="F355" s="303"/>
      <c r="G355" s="302">
        <v>0.1792024072241333</v>
      </c>
      <c r="H355" s="302">
        <v>0.20616361781044157</v>
      </c>
      <c r="I355" s="302">
        <v>2.0476291411861806E-2</v>
      </c>
      <c r="J355" s="302">
        <f t="shared" si="157"/>
        <v>0.40584231644643665</v>
      </c>
      <c r="K355" s="303"/>
      <c r="L355" s="302">
        <v>0.17841691729015693</v>
      </c>
      <c r="M355" s="302">
        <v>0.20460326306487872</v>
      </c>
      <c r="N355" s="302">
        <v>2.404926075438503E-2</v>
      </c>
      <c r="O355" s="302">
        <f t="shared" si="156"/>
        <v>0.40706944110942067</v>
      </c>
    </row>
    <row r="356" spans="1:15" s="236" customFormat="1" x14ac:dyDescent="0.2">
      <c r="A356" s="237" t="str">
        <f>name!E$11</f>
        <v>Process, plant and machine operatives</v>
      </c>
      <c r="B356" s="302">
        <v>4.8562948311589769E-2</v>
      </c>
      <c r="C356" s="302">
        <v>0.13793698933480025</v>
      </c>
      <c r="D356" s="302">
        <v>7.3407799787139931E-3</v>
      </c>
      <c r="E356" s="302">
        <f t="shared" si="154"/>
        <v>0.19384071762510402</v>
      </c>
      <c r="F356" s="303"/>
      <c r="G356" s="302">
        <v>3.5654356936549662E-2</v>
      </c>
      <c r="H356" s="302">
        <v>0.1168788775534567</v>
      </c>
      <c r="I356" s="302">
        <v>1.2299778924282094E-2</v>
      </c>
      <c r="J356" s="302">
        <f t="shared" si="157"/>
        <v>0.16483301341428847</v>
      </c>
      <c r="K356" s="303"/>
      <c r="L356" s="302">
        <v>2.098753267754434E-2</v>
      </c>
      <c r="M356" s="302">
        <v>8.9220431347966617E-2</v>
      </c>
      <c r="N356" s="302">
        <v>1.0168600567654007E-2</v>
      </c>
      <c r="O356" s="302">
        <f t="shared" si="156"/>
        <v>0.12037656459316497</v>
      </c>
    </row>
    <row r="357" spans="1:15" s="236" customFormat="1" x14ac:dyDescent="0.2">
      <c r="A357" s="237" t="str">
        <f>name!E$12</f>
        <v>Elementary occupations</v>
      </c>
      <c r="B357" s="302">
        <v>0.22418151368945563</v>
      </c>
      <c r="C357" s="302">
        <v>0.72100868203805935</v>
      </c>
      <c r="D357" s="302">
        <v>1.4694388639575312E-2</v>
      </c>
      <c r="E357" s="302">
        <f t="shared" si="154"/>
        <v>0.95988458436709023</v>
      </c>
      <c r="F357" s="303"/>
      <c r="G357" s="302">
        <v>0.1853886717412731</v>
      </c>
      <c r="H357" s="302">
        <v>0.55694911807372505</v>
      </c>
      <c r="I357" s="302">
        <v>1.0206697759359402E-2</v>
      </c>
      <c r="J357" s="302">
        <f t="shared" si="157"/>
        <v>0.75254448757435755</v>
      </c>
      <c r="K357" s="303"/>
      <c r="L357" s="302">
        <v>7.5552437688547511E-2</v>
      </c>
      <c r="M357" s="302">
        <v>0.31601919767666276</v>
      </c>
      <c r="N357" s="302">
        <v>6.3336934392503362E-3</v>
      </c>
      <c r="O357" s="302">
        <f t="shared" si="156"/>
        <v>0.39790532880446061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14.660619404534916</v>
      </c>
      <c r="C359" s="311">
        <f t="shared" ref="C359:E359" si="158">SUM(C349:C357)</f>
        <v>11.376444150506885</v>
      </c>
      <c r="D359" s="311">
        <f t="shared" si="158"/>
        <v>2.62293644495821</v>
      </c>
      <c r="E359" s="311">
        <f t="shared" si="158"/>
        <v>28.660000000000007</v>
      </c>
      <c r="F359" s="311"/>
      <c r="G359" s="311">
        <f t="shared" ref="G359:J359" si="159">SUM(G349:G357)</f>
        <v>15.638556814513985</v>
      </c>
      <c r="H359" s="311">
        <f t="shared" si="159"/>
        <v>12.523108279972424</v>
      </c>
      <c r="I359" s="311">
        <f t="shared" si="159"/>
        <v>2.7823349055135638</v>
      </c>
      <c r="J359" s="311">
        <f t="shared" si="159"/>
        <v>30.943999999999974</v>
      </c>
      <c r="K359" s="311"/>
      <c r="L359" s="311">
        <f t="shared" ref="L359:O359" si="160">SUM(L349:L357)</f>
        <v>17.195717482847787</v>
      </c>
      <c r="M359" s="311">
        <f t="shared" si="160"/>
        <v>11.922664157626814</v>
      </c>
      <c r="N359" s="311">
        <f t="shared" si="160"/>
        <v>3.1266183595253829</v>
      </c>
      <c r="O359" s="311">
        <f t="shared" si="160"/>
        <v>32.244999999999983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0.63060652039361631</v>
      </c>
      <c r="C366" s="302">
        <v>0.3105497636637381</v>
      </c>
      <c r="D366" s="302">
        <v>0.1351681920982622</v>
      </c>
      <c r="E366" s="302">
        <f>SUM(B366:D366)</f>
        <v>1.0763244761556165</v>
      </c>
      <c r="F366" s="303"/>
      <c r="G366" s="302">
        <v>0.57507706190246055</v>
      </c>
      <c r="H366" s="302">
        <v>0.41635741468203663</v>
      </c>
      <c r="I366" s="302">
        <v>9.4237269117791178E-2</v>
      </c>
      <c r="J366" s="302">
        <f>SUM(G366:I366)</f>
        <v>1.0856717457022884</v>
      </c>
      <c r="K366" s="303"/>
      <c r="L366" s="302">
        <v>0.65175777262320123</v>
      </c>
      <c r="M366" s="302">
        <v>0.63790809892877998</v>
      </c>
      <c r="N366" s="302">
        <v>9.3365221001578277E-2</v>
      </c>
      <c r="O366" s="302">
        <f>SUM(L366:N366)</f>
        <v>1.3830310925535594</v>
      </c>
    </row>
    <row r="367" spans="1:15" s="236" customFormat="1" x14ac:dyDescent="0.2">
      <c r="A367" s="237" t="str">
        <f>name!E$5</f>
        <v>Professional occupations</v>
      </c>
      <c r="B367" s="302">
        <v>0.42966838487289905</v>
      </c>
      <c r="C367" s="302">
        <v>0.20691440330039437</v>
      </c>
      <c r="D367" s="302">
        <v>0.51410584866206388</v>
      </c>
      <c r="E367" s="302">
        <f t="shared" ref="E367:E374" si="161">SUM(B367:D367)</f>
        <v>1.1506886368353573</v>
      </c>
      <c r="F367" s="303"/>
      <c r="G367" s="302">
        <v>0.45232833907327008</v>
      </c>
      <c r="H367" s="302">
        <v>0.28818207669553342</v>
      </c>
      <c r="I367" s="302">
        <v>0.39265601520966864</v>
      </c>
      <c r="J367" s="302">
        <f t="shared" ref="J367:J369" si="162">SUM(G367:I367)</f>
        <v>1.1331664309784721</v>
      </c>
      <c r="K367" s="303"/>
      <c r="L367" s="302">
        <v>0.57127784727585118</v>
      </c>
      <c r="M367" s="302">
        <v>0.44072560220805429</v>
      </c>
      <c r="N367" s="302">
        <v>0.44190020841474437</v>
      </c>
      <c r="O367" s="302">
        <f t="shared" ref="O367:O374" si="163">SUM(L367:N367)</f>
        <v>1.4539036578986497</v>
      </c>
    </row>
    <row r="368" spans="1:15" s="236" customFormat="1" x14ac:dyDescent="0.2">
      <c r="A368" s="237" t="str">
        <f>name!E$6</f>
        <v>Associate professional occupations</v>
      </c>
      <c r="B368" s="302">
        <v>0.51290008978378243</v>
      </c>
      <c r="C368" s="302">
        <v>0.34214598218227155</v>
      </c>
      <c r="D368" s="302">
        <v>1.5989799952057802</v>
      </c>
      <c r="E368" s="302">
        <f t="shared" si="161"/>
        <v>2.4540260671718341</v>
      </c>
      <c r="F368" s="303"/>
      <c r="G368" s="302">
        <v>0.46383557271287523</v>
      </c>
      <c r="H368" s="302">
        <v>0.37028153395281038</v>
      </c>
      <c r="I368" s="302">
        <v>1.3528012860203178</v>
      </c>
      <c r="J368" s="302">
        <f t="shared" si="162"/>
        <v>2.1869183926860032</v>
      </c>
      <c r="K368" s="303"/>
      <c r="L368" s="302">
        <v>0.43569898735836982</v>
      </c>
      <c r="M368" s="302">
        <v>0.37550011271104788</v>
      </c>
      <c r="N368" s="302">
        <v>1.4870725554627335</v>
      </c>
      <c r="O368" s="302">
        <f t="shared" si="163"/>
        <v>2.298271655532151</v>
      </c>
    </row>
    <row r="369" spans="1:15" s="236" customFormat="1" x14ac:dyDescent="0.2">
      <c r="A369" s="237" t="str">
        <f>name!E$7</f>
        <v>Administrative and secretarial occupations</v>
      </c>
      <c r="B369" s="302">
        <v>0.16919106659321484</v>
      </c>
      <c r="C369" s="302">
        <v>0.44617836926350024</v>
      </c>
      <c r="D369" s="302">
        <v>4.2755866254418629E-2</v>
      </c>
      <c r="E369" s="302">
        <f t="shared" si="161"/>
        <v>0.65812530211113374</v>
      </c>
      <c r="F369" s="303"/>
      <c r="G369" s="302">
        <v>0.14588245874041189</v>
      </c>
      <c r="H369" s="302">
        <v>0.42316348037390455</v>
      </c>
      <c r="I369" s="302">
        <v>3.4494035693451906E-2</v>
      </c>
      <c r="J369" s="302">
        <f t="shared" si="162"/>
        <v>0.60353997480776833</v>
      </c>
      <c r="K369" s="303"/>
      <c r="L369" s="302">
        <v>0.12627061284661889</v>
      </c>
      <c r="M369" s="302">
        <v>0.3353646365226064</v>
      </c>
      <c r="N369" s="302">
        <v>2.280919626001383E-2</v>
      </c>
      <c r="O369" s="302">
        <f t="shared" si="163"/>
        <v>0.48444444562923911</v>
      </c>
    </row>
    <row r="370" spans="1:15" s="236" customFormat="1" x14ac:dyDescent="0.2">
      <c r="A370" s="237" t="str">
        <f>name!E$8</f>
        <v>Skilled trades occupations</v>
      </c>
      <c r="B370" s="302">
        <v>0.33837578368998422</v>
      </c>
      <c r="C370" s="302">
        <v>0.1570139404212465</v>
      </c>
      <c r="D370" s="302">
        <v>0.2078831669671346</v>
      </c>
      <c r="E370" s="302">
        <f t="shared" si="161"/>
        <v>0.70327289107836533</v>
      </c>
      <c r="F370" s="303"/>
      <c r="G370" s="302">
        <v>0.24924584964405375</v>
      </c>
      <c r="H370" s="302">
        <v>0.13060518976860572</v>
      </c>
      <c r="I370" s="302">
        <v>0.16598787390373662</v>
      </c>
      <c r="J370" s="302">
        <f>SUM(G370:I370)</f>
        <v>0.54583891331639611</v>
      </c>
      <c r="K370" s="303"/>
      <c r="L370" s="302">
        <v>0.27890000317873953</v>
      </c>
      <c r="M370" s="302">
        <v>0.2793679677216892</v>
      </c>
      <c r="N370" s="302">
        <v>0.21967848904782791</v>
      </c>
      <c r="O370" s="302">
        <f t="shared" si="163"/>
        <v>0.77794645994825673</v>
      </c>
    </row>
    <row r="371" spans="1:15" s="236" customFormat="1" x14ac:dyDescent="0.2">
      <c r="A371" s="237" t="str">
        <f>name!E$9</f>
        <v>Caring, leisure and other service occupations</v>
      </c>
      <c r="B371" s="302">
        <v>0.22451053048702632</v>
      </c>
      <c r="C371" s="302">
        <v>0.39931552911905666</v>
      </c>
      <c r="D371" s="302">
        <v>8.5294282737068988E-2</v>
      </c>
      <c r="E371" s="302">
        <f t="shared" si="161"/>
        <v>0.70912034234315191</v>
      </c>
      <c r="F371" s="303"/>
      <c r="G371" s="302">
        <v>0.17677696873197093</v>
      </c>
      <c r="H371" s="302">
        <v>0.32684527964589971</v>
      </c>
      <c r="I371" s="302">
        <v>8.0144670883863567E-2</v>
      </c>
      <c r="J371" s="302">
        <f t="shared" ref="J371:J374" si="164">SUM(G371:I371)</f>
        <v>0.58376691926173419</v>
      </c>
      <c r="K371" s="303"/>
      <c r="L371" s="302">
        <v>0.15895295314127422</v>
      </c>
      <c r="M371" s="302">
        <v>0.35716550101603467</v>
      </c>
      <c r="N371" s="302">
        <v>7.4365414526244553E-2</v>
      </c>
      <c r="O371" s="302">
        <f t="shared" si="163"/>
        <v>0.59048386868355351</v>
      </c>
    </row>
    <row r="372" spans="1:15" s="236" customFormat="1" x14ac:dyDescent="0.2">
      <c r="A372" s="237" t="str">
        <f>name!E$10</f>
        <v>Sales and customer service occupations</v>
      </c>
      <c r="B372" s="302">
        <v>0.13079972361810643</v>
      </c>
      <c r="C372" s="302">
        <v>0.23039313626026667</v>
      </c>
      <c r="D372" s="302">
        <v>2.8475723623862845E-2</v>
      </c>
      <c r="E372" s="302">
        <f t="shared" si="161"/>
        <v>0.38966858350223599</v>
      </c>
      <c r="F372" s="303"/>
      <c r="G372" s="302">
        <v>0.10727132116746313</v>
      </c>
      <c r="H372" s="302">
        <v>0.20903813820694012</v>
      </c>
      <c r="I372" s="302">
        <v>1.5595196044658088E-2</v>
      </c>
      <c r="J372" s="302">
        <f t="shared" si="164"/>
        <v>0.33190465541906133</v>
      </c>
      <c r="K372" s="303"/>
      <c r="L372" s="302">
        <v>0.13892998636122419</v>
      </c>
      <c r="M372" s="302">
        <v>0.27320718431863233</v>
      </c>
      <c r="N372" s="302">
        <v>1.3532464713946165E-2</v>
      </c>
      <c r="O372" s="302">
        <f t="shared" si="163"/>
        <v>0.4256696353938027</v>
      </c>
    </row>
    <row r="373" spans="1:15" s="236" customFormat="1" x14ac:dyDescent="0.2">
      <c r="A373" s="237" t="str">
        <f>name!E$11</f>
        <v>Process, plant and machine operatives</v>
      </c>
      <c r="B373" s="302">
        <v>3.0200410416908696E-2</v>
      </c>
      <c r="C373" s="302">
        <v>3.0705811986775182E-2</v>
      </c>
      <c r="D373" s="302">
        <v>1.286029581455389E-2</v>
      </c>
      <c r="E373" s="302">
        <f t="shared" si="161"/>
        <v>7.3766518218237764E-2</v>
      </c>
      <c r="F373" s="303"/>
      <c r="G373" s="302">
        <v>1.9682106098506822E-2</v>
      </c>
      <c r="H373" s="302">
        <v>2.6101947180896413E-2</v>
      </c>
      <c r="I373" s="302">
        <v>1.2100974426093118E-2</v>
      </c>
      <c r="J373" s="302">
        <f t="shared" si="164"/>
        <v>5.7885027705496354E-2</v>
      </c>
      <c r="K373" s="303"/>
      <c r="L373" s="302">
        <v>1.6139720218299972E-2</v>
      </c>
      <c r="M373" s="302">
        <v>3.0500330758689308E-2</v>
      </c>
      <c r="N373" s="302">
        <v>1.5406265817603227E-2</v>
      </c>
      <c r="O373" s="302">
        <f t="shared" si="163"/>
        <v>6.2046316794592507E-2</v>
      </c>
    </row>
    <row r="374" spans="1:15" s="236" customFormat="1" x14ac:dyDescent="0.2">
      <c r="A374" s="237" t="str">
        <f>name!E$12</f>
        <v>Elementary occupations</v>
      </c>
      <c r="B374" s="302">
        <v>9.843692825543475E-2</v>
      </c>
      <c r="C374" s="302">
        <v>0.630267952021899</v>
      </c>
      <c r="D374" s="302">
        <v>3.3302302306749521E-2</v>
      </c>
      <c r="E374" s="302">
        <f t="shared" si="161"/>
        <v>0.76200718258408329</v>
      </c>
      <c r="F374" s="303"/>
      <c r="G374" s="302">
        <v>6.5992661048754578E-2</v>
      </c>
      <c r="H374" s="302">
        <v>0.46420822703231074</v>
      </c>
      <c r="I374" s="302">
        <v>1.9107052041707654E-2</v>
      </c>
      <c r="J374" s="302">
        <f t="shared" si="164"/>
        <v>0.54930794012277306</v>
      </c>
      <c r="K374" s="303"/>
      <c r="L374" s="302">
        <v>6.7334005749586645E-2</v>
      </c>
      <c r="M374" s="302">
        <v>0.32861021493698855</v>
      </c>
      <c r="N374" s="302">
        <v>3.3258646879620088E-2</v>
      </c>
      <c r="O374" s="302">
        <f t="shared" si="163"/>
        <v>0.4292028675661953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2.5646894381109728</v>
      </c>
      <c r="C376" s="311">
        <f t="shared" ref="C376:E376" si="165">SUM(C366:C374)</f>
        <v>2.7534848882191483</v>
      </c>
      <c r="D376" s="311">
        <f t="shared" si="165"/>
        <v>2.6588256736698948</v>
      </c>
      <c r="E376" s="311">
        <f t="shared" si="165"/>
        <v>7.9770000000000154</v>
      </c>
      <c r="F376" s="311"/>
      <c r="G376" s="311">
        <f t="shared" ref="G376:J376" si="166">SUM(G366:G374)</f>
        <v>2.2560923391197671</v>
      </c>
      <c r="H376" s="311">
        <f t="shared" si="166"/>
        <v>2.6547832875389381</v>
      </c>
      <c r="I376" s="311">
        <f t="shared" si="166"/>
        <v>2.1671243733412888</v>
      </c>
      <c r="J376" s="311">
        <f t="shared" si="166"/>
        <v>7.0779999999999932</v>
      </c>
      <c r="K376" s="311"/>
      <c r="L376" s="311">
        <f t="shared" ref="L376:O376" si="167">SUM(L366:L374)</f>
        <v>2.4452618887531661</v>
      </c>
      <c r="M376" s="311">
        <f t="shared" si="167"/>
        <v>3.0583496491225222</v>
      </c>
      <c r="N376" s="311">
        <f t="shared" si="167"/>
        <v>2.4013884621243116</v>
      </c>
      <c r="O376" s="311">
        <f t="shared" si="167"/>
        <v>7.9049999999999994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0.70481832816021572</v>
      </c>
      <c r="C383" s="302">
        <v>0.21461952614739385</v>
      </c>
      <c r="D383" s="302">
        <v>0.32998944681571551</v>
      </c>
      <c r="E383" s="302">
        <f>SUM(B383:D383)</f>
        <v>1.2494273011233252</v>
      </c>
      <c r="F383" s="303"/>
      <c r="G383" s="302">
        <v>0.6323129728454383</v>
      </c>
      <c r="H383" s="302">
        <v>0.34550520312083244</v>
      </c>
      <c r="I383" s="302">
        <v>0.23953638762890678</v>
      </c>
      <c r="J383" s="302">
        <f>SUM(G383:I383)</f>
        <v>1.2173545635951775</v>
      </c>
      <c r="K383" s="303"/>
      <c r="L383" s="302">
        <v>0.64371862760296572</v>
      </c>
      <c r="M383" s="302">
        <v>0.47291049958921233</v>
      </c>
      <c r="N383" s="302">
        <v>0.22511296994443872</v>
      </c>
      <c r="O383" s="302">
        <f>SUM(L383:N383)</f>
        <v>1.3417420971366167</v>
      </c>
    </row>
    <row r="384" spans="1:15" s="236" customFormat="1" x14ac:dyDescent="0.2">
      <c r="A384" s="237" t="str">
        <f>name!E$5</f>
        <v>Professional occupations</v>
      </c>
      <c r="B384" s="302">
        <v>0.94045471802778835</v>
      </c>
      <c r="C384" s="302">
        <v>0.23466486246605803</v>
      </c>
      <c r="D384" s="302">
        <v>0.7959926016652894</v>
      </c>
      <c r="E384" s="302">
        <f t="shared" ref="E384:E391" si="168">SUM(B384:D384)</f>
        <v>1.9711121821591358</v>
      </c>
      <c r="F384" s="303"/>
      <c r="G384" s="302">
        <v>0.83225731520521506</v>
      </c>
      <c r="H384" s="302">
        <v>0.34204506997719392</v>
      </c>
      <c r="I384" s="302">
        <v>0.62651908461079497</v>
      </c>
      <c r="J384" s="302">
        <f t="shared" ref="J384:J386" si="169">SUM(G384:I384)</f>
        <v>1.8008214697932039</v>
      </c>
      <c r="K384" s="303"/>
      <c r="L384" s="302">
        <v>0.88288165047729472</v>
      </c>
      <c r="M384" s="302">
        <v>0.36333999676813311</v>
      </c>
      <c r="N384" s="302">
        <v>0.55161903331097561</v>
      </c>
      <c r="O384" s="302">
        <f t="shared" ref="O384:O391" si="170">SUM(L384:N384)</f>
        <v>1.7978406805564033</v>
      </c>
    </row>
    <row r="385" spans="1:15" s="236" customFormat="1" x14ac:dyDescent="0.2">
      <c r="A385" s="237" t="str">
        <f>name!E$6</f>
        <v>Associate professional occupations</v>
      </c>
      <c r="B385" s="302">
        <v>0.42238871670372025</v>
      </c>
      <c r="C385" s="302">
        <v>0.20638102962224139</v>
      </c>
      <c r="D385" s="302">
        <v>0.61135776448959422</v>
      </c>
      <c r="E385" s="302">
        <f t="shared" si="168"/>
        <v>1.2401275108155558</v>
      </c>
      <c r="F385" s="303"/>
      <c r="G385" s="302">
        <v>0.35513006413767434</v>
      </c>
      <c r="H385" s="302">
        <v>0.25178096043248938</v>
      </c>
      <c r="I385" s="302">
        <v>0.54880911864667781</v>
      </c>
      <c r="J385" s="302">
        <f t="shared" si="169"/>
        <v>1.1557201432168416</v>
      </c>
      <c r="K385" s="303"/>
      <c r="L385" s="302">
        <v>0.34882185421674994</v>
      </c>
      <c r="M385" s="302">
        <v>0.25208243553827103</v>
      </c>
      <c r="N385" s="302">
        <v>0.4160206117860884</v>
      </c>
      <c r="O385" s="302">
        <f t="shared" si="170"/>
        <v>1.0169249015411093</v>
      </c>
    </row>
    <row r="386" spans="1:15" s="236" customFormat="1" x14ac:dyDescent="0.2">
      <c r="A386" s="237" t="str">
        <f>name!E$7</f>
        <v>Administrative and secretarial occupations</v>
      </c>
      <c r="B386" s="302">
        <v>0.26772558875406643</v>
      </c>
      <c r="C386" s="302">
        <v>0.33219536646431735</v>
      </c>
      <c r="D386" s="302">
        <v>0.15966106201317598</v>
      </c>
      <c r="E386" s="302">
        <f t="shared" si="168"/>
        <v>0.75958201723155971</v>
      </c>
      <c r="F386" s="303"/>
      <c r="G386" s="302">
        <v>0.23953366401720699</v>
      </c>
      <c r="H386" s="302">
        <v>0.38242222863279662</v>
      </c>
      <c r="I386" s="302">
        <v>0.13566699838272922</v>
      </c>
      <c r="J386" s="302">
        <f t="shared" si="169"/>
        <v>0.75762289103273284</v>
      </c>
      <c r="K386" s="303"/>
      <c r="L386" s="302">
        <v>0.19016108853042807</v>
      </c>
      <c r="M386" s="302">
        <v>0.31214866321819851</v>
      </c>
      <c r="N386" s="302">
        <v>0.29917599916464316</v>
      </c>
      <c r="O386" s="302">
        <f t="shared" si="170"/>
        <v>0.80148575091326979</v>
      </c>
    </row>
    <row r="387" spans="1:15" s="236" customFormat="1" x14ac:dyDescent="0.2">
      <c r="A387" s="237" t="str">
        <f>name!E$8</f>
        <v>Skilled trades occupations</v>
      </c>
      <c r="B387" s="302">
        <v>0.2207019476119384</v>
      </c>
      <c r="C387" s="302">
        <v>8.6036346431837371E-2</v>
      </c>
      <c r="D387" s="302">
        <v>0.20605750688237803</v>
      </c>
      <c r="E387" s="302">
        <f t="shared" si="168"/>
        <v>0.51279580092615384</v>
      </c>
      <c r="F387" s="303"/>
      <c r="G387" s="302">
        <v>0.14385673662354614</v>
      </c>
      <c r="H387" s="302">
        <v>7.7917345495387771E-2</v>
      </c>
      <c r="I387" s="302">
        <v>0.13226695136053768</v>
      </c>
      <c r="J387" s="302">
        <f>SUM(G387:I387)</f>
        <v>0.35404103347947158</v>
      </c>
      <c r="K387" s="303"/>
      <c r="L387" s="302">
        <v>0.18246391031944689</v>
      </c>
      <c r="M387" s="302">
        <v>0.15060167639441066</v>
      </c>
      <c r="N387" s="302">
        <v>0.15883313609997696</v>
      </c>
      <c r="O387" s="302">
        <f t="shared" si="170"/>
        <v>0.49189872281383451</v>
      </c>
    </row>
    <row r="388" spans="1:15" s="236" customFormat="1" x14ac:dyDescent="0.2">
      <c r="A388" s="237" t="str">
        <f>name!E$9</f>
        <v>Caring, leisure and other service occupations</v>
      </c>
      <c r="B388" s="302">
        <v>0.9321226988522866</v>
      </c>
      <c r="C388" s="302">
        <v>0.81427947687626889</v>
      </c>
      <c r="D388" s="302">
        <v>1.2398237725664025</v>
      </c>
      <c r="E388" s="302">
        <f t="shared" si="168"/>
        <v>2.9862259482949582</v>
      </c>
      <c r="F388" s="303"/>
      <c r="G388" s="302">
        <v>0.78718102754781116</v>
      </c>
      <c r="H388" s="302">
        <v>0.75242259709447501</v>
      </c>
      <c r="I388" s="302">
        <v>1.1518444313120175</v>
      </c>
      <c r="J388" s="302">
        <f t="shared" ref="J388:J391" si="171">SUM(G388:I388)</f>
        <v>2.6914480559543037</v>
      </c>
      <c r="K388" s="303"/>
      <c r="L388" s="302">
        <v>0.57809144128454659</v>
      </c>
      <c r="M388" s="302">
        <v>0.5076359314204556</v>
      </c>
      <c r="N388" s="302">
        <v>1.1159385941324846</v>
      </c>
      <c r="O388" s="302">
        <f t="shared" si="170"/>
        <v>2.2016659668374867</v>
      </c>
    </row>
    <row r="389" spans="1:15" s="236" customFormat="1" x14ac:dyDescent="0.2">
      <c r="A389" s="237" t="str">
        <f>name!E$10</f>
        <v>Sales and customer service occupations</v>
      </c>
      <c r="B389" s="302">
        <v>0.16651138506873439</v>
      </c>
      <c r="C389" s="302">
        <v>0.16875840915528176</v>
      </c>
      <c r="D389" s="302">
        <v>0.1280972064412817</v>
      </c>
      <c r="E389" s="302">
        <f t="shared" si="168"/>
        <v>0.46336700066529785</v>
      </c>
      <c r="F389" s="303"/>
      <c r="G389" s="302">
        <v>0.11889501739163594</v>
      </c>
      <c r="H389" s="302">
        <v>0.18132942096040316</v>
      </c>
      <c r="I389" s="302">
        <v>7.0622040980946224E-2</v>
      </c>
      <c r="J389" s="302">
        <f t="shared" si="171"/>
        <v>0.37084647933298531</v>
      </c>
      <c r="K389" s="303"/>
      <c r="L389" s="302">
        <v>0.13163021461793065</v>
      </c>
      <c r="M389" s="302">
        <v>0.20465580896579239</v>
      </c>
      <c r="N389" s="302">
        <v>4.7583747971146423E-2</v>
      </c>
      <c r="O389" s="302">
        <f t="shared" si="170"/>
        <v>0.38386977155486945</v>
      </c>
    </row>
    <row r="390" spans="1:15" s="236" customFormat="1" x14ac:dyDescent="0.2">
      <c r="A390" s="237" t="str">
        <f>name!E$11</f>
        <v>Process, plant and machine operatives</v>
      </c>
      <c r="B390" s="302">
        <v>0.13037462263978655</v>
      </c>
      <c r="C390" s="302">
        <v>7.4333190769849358E-2</v>
      </c>
      <c r="D390" s="302">
        <v>5.0994116572755543E-2</v>
      </c>
      <c r="E390" s="302">
        <f t="shared" si="168"/>
        <v>0.25570192998239144</v>
      </c>
      <c r="F390" s="303"/>
      <c r="G390" s="302">
        <v>6.824890892572423E-2</v>
      </c>
      <c r="H390" s="302">
        <v>5.9808112924381172E-2</v>
      </c>
      <c r="I390" s="302">
        <v>4.8460544993036168E-2</v>
      </c>
      <c r="J390" s="302">
        <f t="shared" si="171"/>
        <v>0.17651756684314157</v>
      </c>
      <c r="K390" s="303"/>
      <c r="L390" s="302">
        <v>5.8728446603247129E-2</v>
      </c>
      <c r="M390" s="302">
        <v>7.8671228129890858E-2</v>
      </c>
      <c r="N390" s="302">
        <v>4.5996863685478957E-2</v>
      </c>
      <c r="O390" s="302">
        <f t="shared" si="170"/>
        <v>0.18339653841861694</v>
      </c>
    </row>
    <row r="391" spans="1:15" s="236" customFormat="1" x14ac:dyDescent="0.2">
      <c r="A391" s="237" t="str">
        <f>name!E$12</f>
        <v>Elementary occupations</v>
      </c>
      <c r="B391" s="302">
        <v>0.2092301080485641</v>
      </c>
      <c r="C391" s="302">
        <v>0.39360985416245176</v>
      </c>
      <c r="D391" s="302">
        <v>0.17382034659060044</v>
      </c>
      <c r="E391" s="302">
        <f t="shared" si="168"/>
        <v>0.77666030880161629</v>
      </c>
      <c r="F391" s="303"/>
      <c r="G391" s="302">
        <v>0.12417006044677589</v>
      </c>
      <c r="H391" s="302">
        <v>0.33576930287901852</v>
      </c>
      <c r="I391" s="302">
        <v>9.9688433426348144E-2</v>
      </c>
      <c r="J391" s="302">
        <f t="shared" si="171"/>
        <v>0.55962779675214258</v>
      </c>
      <c r="K391" s="303"/>
      <c r="L391" s="302">
        <v>0.13941926215229591</v>
      </c>
      <c r="M391" s="302">
        <v>0.17374692093732944</v>
      </c>
      <c r="N391" s="302">
        <v>9.10093871381739E-2</v>
      </c>
      <c r="O391" s="302">
        <f t="shared" si="170"/>
        <v>0.40417557022779926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3.994328113867101</v>
      </c>
      <c r="C393" s="311">
        <f t="shared" ref="C393:E393" si="172">SUM(C383:C391)</f>
        <v>2.5248780620956994</v>
      </c>
      <c r="D393" s="311">
        <f t="shared" si="172"/>
        <v>3.6957938240371937</v>
      </c>
      <c r="E393" s="311">
        <f t="shared" si="172"/>
        <v>10.214999999999995</v>
      </c>
      <c r="F393" s="311"/>
      <c r="G393" s="311">
        <f t="shared" ref="G393:J393" si="173">SUM(G383:G391)</f>
        <v>3.3015857671410278</v>
      </c>
      <c r="H393" s="311">
        <f t="shared" si="173"/>
        <v>2.7290002415169781</v>
      </c>
      <c r="I393" s="311">
        <f t="shared" si="173"/>
        <v>3.0534139913419942</v>
      </c>
      <c r="J393" s="311">
        <f t="shared" si="173"/>
        <v>9.0839999999999996</v>
      </c>
      <c r="K393" s="311"/>
      <c r="L393" s="311">
        <f t="shared" ref="L393:O393" si="174">SUM(L383:L391)</f>
        <v>3.1559164958049051</v>
      </c>
      <c r="M393" s="311">
        <f t="shared" si="174"/>
        <v>2.5157931609616941</v>
      </c>
      <c r="N393" s="311">
        <f t="shared" si="174"/>
        <v>2.9512903432334068</v>
      </c>
      <c r="O393" s="311">
        <f t="shared" si="174"/>
        <v>8.6230000000000064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Buckinghamshire Thames Valley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Buckinghamshire Thames Valley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Buckinghamshire Thames Valley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30.611981468367027</v>
      </c>
      <c r="C8" s="11">
        <f t="array" ref="C8:C16">MMULT(aggregation!$B$13:$AA$21,'Occ T2'!C8:C33)</f>
        <v>35.93065466480126</v>
      </c>
      <c r="D8" s="11">
        <f t="array" ref="D8:D16">MMULT(aggregation!$B$13:$AA$21,'Occ T2'!D8:D33)</f>
        <v>36.114164556045161</v>
      </c>
      <c r="E8" s="11">
        <f t="array" ref="E8:E16">MMULT(aggregation!$B$13:$AA$21,'Occ T2'!E8:E33)</f>
        <v>34.407514332235479</v>
      </c>
      <c r="F8" s="11">
        <f t="array" ref="F8:F16">MMULT(aggregation!$B$13:$AA$21,'Occ T2'!F8:F33)</f>
        <v>37.602016589204702</v>
      </c>
      <c r="G8" s="11"/>
      <c r="H8" s="11">
        <f>F8-D8</f>
        <v>1.4878520331595411</v>
      </c>
      <c r="I8" s="11">
        <f t="array" ref="I8:I16">MMULT(aggregation!$B$13:$AA$21,'Occ T2'!I8:I33)</f>
        <v>18.735149950966338</v>
      </c>
      <c r="J8" s="11">
        <f>SUM(H8:I8)</f>
        <v>20.223001984125879</v>
      </c>
      <c r="L8" s="10" t="str">
        <f>name!E4</f>
        <v>Managers, directors and senior officials</v>
      </c>
      <c r="M8" s="11">
        <f t="array" ref="M8:M16">MMULT(aggregation!$B$13:$AA$21,'Occ T2'!M8:M33)</f>
        <v>19.809978655329829</v>
      </c>
      <c r="N8" s="11">
        <f t="array" ref="N8:N16">MMULT(aggregation!$B$13:$AA$21,'Occ T2'!N8:N33)</f>
        <v>22.779293886931008</v>
      </c>
      <c r="O8" s="11">
        <f t="array" ref="O8:O16">MMULT(aggregation!$B$13:$AA$21,'Occ T2'!O8:O33)</f>
        <v>22.42288902974536</v>
      </c>
      <c r="P8" s="11">
        <f t="array" ref="P8:P16">MMULT(aggregation!$B$13:$AA$21,'Occ T2'!P8:P33)</f>
        <v>21.015079968056622</v>
      </c>
      <c r="Q8" s="11">
        <f t="array" ref="Q8:Q16">MMULT(aggregation!$B$13:$AA$21,'Occ T2'!Q8:Q33)</f>
        <v>22.259871832628271</v>
      </c>
      <c r="R8" s="11"/>
      <c r="S8" s="11">
        <f>Q8-O8</f>
        <v>-0.16301719711708884</v>
      </c>
      <c r="T8" s="11">
        <f t="array" ref="T8:T16">MMULT(aggregation!$B$13:$AA$21,'Occ T2'!T8:T33)</f>
        <v>10.245311865658108</v>
      </c>
      <c r="U8" s="11">
        <f>SUM(S8:T8)</f>
        <v>10.082294668541019</v>
      </c>
      <c r="W8" s="10" t="str">
        <f>name!E4</f>
        <v>Managers, directors and senior officials</v>
      </c>
      <c r="X8" s="11">
        <f t="array" ref="X8:X16">MMULT(aggregation!$B$13:$AA$21,'Occ T2'!X8:X33)</f>
        <v>10.802002813037255</v>
      </c>
      <c r="Y8" s="11">
        <f t="array" ref="Y8:Y16">MMULT(aggregation!$B$13:$AA$21,'Occ T2'!Y8:Y33)</f>
        <v>13.151360777870231</v>
      </c>
      <c r="Z8" s="11">
        <f t="array" ref="Z8:Z16">MMULT(aggregation!$B$13:$AA$21,'Occ T2'!Z8:Z33)</f>
        <v>13.69127552629979</v>
      </c>
      <c r="AA8" s="11">
        <f t="array" ref="AA8:AA16">MMULT(aggregation!$B$13:$AA$21,'Occ T2'!AA8:AA33)</f>
        <v>13.392434364178827</v>
      </c>
      <c r="AB8" s="11">
        <f t="array" ref="AB8:AB16">MMULT(aggregation!$B$13:$AA$21,'Occ T2'!AB8:AB33)</f>
        <v>15.342144756576442</v>
      </c>
      <c r="AC8" s="11"/>
      <c r="AD8" s="11">
        <f>AB8-Z8</f>
        <v>1.6508692302766512</v>
      </c>
      <c r="AE8" s="11">
        <f t="array" ref="AE8:AE16">MMULT(aggregation!$B$13:$AA$21,'Occ T2'!AE8:AE33)</f>
        <v>8.4898380853082323</v>
      </c>
      <c r="AF8" s="11">
        <f>SUM(AD8:AE8)</f>
        <v>10.140707315584883</v>
      </c>
    </row>
    <row r="9" spans="1:32" x14ac:dyDescent="0.2">
      <c r="A9" t="str">
        <f>name!E5</f>
        <v>Professional occupations</v>
      </c>
      <c r="B9" s="11">
        <v>56.043017416900554</v>
      </c>
      <c r="C9" s="11">
        <v>64.162005197771123</v>
      </c>
      <c r="D9" s="11">
        <v>65.934304814330275</v>
      </c>
      <c r="E9" s="11">
        <v>70.832175086405513</v>
      </c>
      <c r="F9" s="11">
        <v>76.966895842334537</v>
      </c>
      <c r="G9" s="11"/>
      <c r="H9" s="11">
        <f t="shared" ref="H9:H16" si="0">F9-D9</f>
        <v>11.032591028004262</v>
      </c>
      <c r="I9" s="11">
        <v>32.852177347838875</v>
      </c>
      <c r="J9" s="11">
        <f t="shared" ref="J9:J15" si="1">SUM(H9:I9)</f>
        <v>43.884768375843137</v>
      </c>
      <c r="L9" s="10" t="str">
        <f>name!E5</f>
        <v>Professional occupations</v>
      </c>
      <c r="M9" s="11">
        <v>29.896613402785281</v>
      </c>
      <c r="N9" s="11">
        <v>33.611316788101618</v>
      </c>
      <c r="O9" s="11">
        <v>34.292700930103933</v>
      </c>
      <c r="P9" s="11">
        <v>37.839530769616658</v>
      </c>
      <c r="Q9" s="11">
        <v>40.889354536067813</v>
      </c>
      <c r="R9" s="11"/>
      <c r="S9" s="11">
        <f t="shared" ref="S9:S16" si="2">Q9-O9</f>
        <v>6.5966536059638798</v>
      </c>
      <c r="T9" s="11">
        <v>14.267686591387806</v>
      </c>
      <c r="U9" s="11">
        <f t="shared" ref="U9:U12" si="3">SUM(S9:T9)</f>
        <v>20.864340197351687</v>
      </c>
      <c r="W9" s="10" t="str">
        <f>name!E5</f>
        <v>Professional occupations</v>
      </c>
      <c r="X9" s="11">
        <v>26.146404014115241</v>
      </c>
      <c r="Y9" s="11">
        <v>30.550688409669455</v>
      </c>
      <c r="Z9" s="11">
        <v>31.641603884226328</v>
      </c>
      <c r="AA9" s="11">
        <v>32.992644316788841</v>
      </c>
      <c r="AB9" s="11">
        <v>36.07754130626671</v>
      </c>
      <c r="AC9" s="11"/>
      <c r="AD9" s="11">
        <f t="shared" ref="AD9:AD16" si="4">AB9-Z9</f>
        <v>4.4359374220403822</v>
      </c>
      <c r="AE9" s="11">
        <v>18.584490756451075</v>
      </c>
      <c r="AF9" s="11">
        <f t="shared" ref="AF9:AF12" si="5">SUM(AD9:AE9)</f>
        <v>23.020428178491457</v>
      </c>
    </row>
    <row r="10" spans="1:32" x14ac:dyDescent="0.2">
      <c r="A10" t="str">
        <f>name!E6</f>
        <v>Associate professional occupations</v>
      </c>
      <c r="B10" s="11">
        <v>35.802085547318818</v>
      </c>
      <c r="C10" s="11">
        <v>38.547547342874267</v>
      </c>
      <c r="D10" s="11">
        <v>39.881118282271231</v>
      </c>
      <c r="E10" s="11">
        <v>41.350000407506229</v>
      </c>
      <c r="F10" s="11">
        <v>44.355476708029677</v>
      </c>
      <c r="G10" s="11"/>
      <c r="H10" s="11">
        <f t="shared" si="0"/>
        <v>4.4743584257584459</v>
      </c>
      <c r="I10" s="11">
        <v>19.650033175238633</v>
      </c>
      <c r="J10" s="11">
        <f t="shared" si="1"/>
        <v>24.124391600997079</v>
      </c>
      <c r="L10" s="10" t="str">
        <f>name!E6</f>
        <v>Associate professional occupations</v>
      </c>
      <c r="M10" s="11">
        <v>19.113591504441132</v>
      </c>
      <c r="N10" s="11">
        <v>20.158110847741568</v>
      </c>
      <c r="O10" s="11">
        <v>20.636315921845856</v>
      </c>
      <c r="P10" s="11">
        <v>19.823231705467432</v>
      </c>
      <c r="Q10" s="11">
        <v>20.490095066397551</v>
      </c>
      <c r="R10" s="11"/>
      <c r="S10" s="11">
        <f t="shared" si="2"/>
        <v>-0.14622085544830554</v>
      </c>
      <c r="T10" s="11">
        <v>7.5654506613682715</v>
      </c>
      <c r="U10" s="11">
        <f t="shared" si="3"/>
        <v>7.4192298059199659</v>
      </c>
      <c r="W10" s="10" t="str">
        <f>name!E6</f>
        <v>Associate professional occupations</v>
      </c>
      <c r="X10" s="11">
        <v>16.688494042877714</v>
      </c>
      <c r="Y10" s="11">
        <v>18.389436495132681</v>
      </c>
      <c r="Z10" s="11">
        <v>19.244802360425371</v>
      </c>
      <c r="AA10" s="11">
        <v>21.526768702038797</v>
      </c>
      <c r="AB10" s="11">
        <v>23.865381641632183</v>
      </c>
      <c r="AC10" s="11"/>
      <c r="AD10" s="11">
        <f t="shared" si="4"/>
        <v>4.6205792812068118</v>
      </c>
      <c r="AE10" s="11">
        <v>12.084582513870366</v>
      </c>
      <c r="AF10" s="11">
        <f t="shared" si="5"/>
        <v>16.705161795077178</v>
      </c>
    </row>
    <row r="11" spans="1:32" x14ac:dyDescent="0.2">
      <c r="A11" t="str">
        <f>name!E7</f>
        <v>Administrative and secretarial occupations</v>
      </c>
      <c r="B11" s="11">
        <v>28.674718604027074</v>
      </c>
      <c r="C11" s="11">
        <v>28.33935293417613</v>
      </c>
      <c r="D11" s="11">
        <v>28.644754323508884</v>
      </c>
      <c r="E11" s="11">
        <v>28.633070812566672</v>
      </c>
      <c r="F11" s="11">
        <v>26.338128707605421</v>
      </c>
      <c r="G11" s="11"/>
      <c r="H11" s="11">
        <f t="shared" si="0"/>
        <v>-2.3066256159034637</v>
      </c>
      <c r="I11" s="11">
        <v>14.139661022264903</v>
      </c>
      <c r="J11" s="11">
        <f t="shared" si="1"/>
        <v>11.833035406361439</v>
      </c>
      <c r="L11" s="10" t="str">
        <f>name!E7</f>
        <v>Administrative and secretarial occupations</v>
      </c>
      <c r="M11" s="11">
        <v>5.8463250936615356</v>
      </c>
      <c r="N11" s="11">
        <v>5.6482357576382975</v>
      </c>
      <c r="O11" s="11">
        <v>6.4361138865844572</v>
      </c>
      <c r="P11" s="11">
        <v>6.7259522952914867</v>
      </c>
      <c r="Q11" s="11">
        <v>7.3408953782260289</v>
      </c>
      <c r="R11" s="11"/>
      <c r="S11" s="11">
        <f t="shared" si="2"/>
        <v>0.90478149164157173</v>
      </c>
      <c r="T11" s="11">
        <v>2.5352757071992085</v>
      </c>
      <c r="U11" s="11">
        <f t="shared" si="3"/>
        <v>3.4400571988407802</v>
      </c>
      <c r="W11" s="10" t="str">
        <f>name!E7</f>
        <v>Administrative and secretarial occupations</v>
      </c>
      <c r="X11" s="11">
        <v>22.828393510365519</v>
      </c>
      <c r="Y11" s="11">
        <v>22.691117176537791</v>
      </c>
      <c r="Z11" s="11">
        <v>22.208640436924412</v>
      </c>
      <c r="AA11" s="11">
        <v>21.907118517275173</v>
      </c>
      <c r="AB11" s="11">
        <v>18.997233329379405</v>
      </c>
      <c r="AC11" s="11"/>
      <c r="AD11" s="11">
        <f t="shared" si="4"/>
        <v>-3.211407107545007</v>
      </c>
      <c r="AE11" s="11">
        <v>11.604385315065695</v>
      </c>
      <c r="AF11" s="11">
        <f t="shared" si="5"/>
        <v>8.392978207520688</v>
      </c>
    </row>
    <row r="12" spans="1:32" x14ac:dyDescent="0.2">
      <c r="A12" t="str">
        <f>name!E8</f>
        <v>Skilled trades occupations</v>
      </c>
      <c r="B12" s="11">
        <v>25.100242525466186</v>
      </c>
      <c r="C12" s="11">
        <v>27.268132987104337</v>
      </c>
      <c r="D12" s="11">
        <v>24.022848267123308</v>
      </c>
      <c r="E12" s="11">
        <v>24.943988585842387</v>
      </c>
      <c r="F12" s="11">
        <v>24.599934057162951</v>
      </c>
      <c r="G12" s="11"/>
      <c r="H12" s="11">
        <f t="shared" si="0"/>
        <v>0.57708579003964289</v>
      </c>
      <c r="I12" s="11">
        <v>10.465200807418814</v>
      </c>
      <c r="J12" s="11">
        <f t="shared" si="1"/>
        <v>11.042286597458457</v>
      </c>
      <c r="L12" s="10" t="str">
        <f>name!E8</f>
        <v>Skilled trades occupations</v>
      </c>
      <c r="M12" s="11">
        <v>21.859065255229762</v>
      </c>
      <c r="N12" s="11">
        <v>24.130771732728249</v>
      </c>
      <c r="O12" s="11">
        <v>20.721574920565768</v>
      </c>
      <c r="P12" s="11">
        <v>21.226245459666469</v>
      </c>
      <c r="Q12" s="11">
        <v>20.403088191298817</v>
      </c>
      <c r="R12" s="11"/>
      <c r="S12" s="11">
        <f t="shared" si="2"/>
        <v>-0.31848672926695087</v>
      </c>
      <c r="T12" s="11">
        <v>8.1966584534342939</v>
      </c>
      <c r="U12" s="11">
        <f t="shared" si="3"/>
        <v>7.878171724167343</v>
      </c>
      <c r="W12" s="10" t="str">
        <f>name!E8</f>
        <v>Skilled trades occupations</v>
      </c>
      <c r="X12" s="11">
        <v>3.2411772702364221</v>
      </c>
      <c r="Y12" s="11">
        <v>3.1373612543760725</v>
      </c>
      <c r="Z12" s="11">
        <v>3.3012733465575375</v>
      </c>
      <c r="AA12" s="11">
        <v>3.7177431261759217</v>
      </c>
      <c r="AB12" s="11">
        <v>4.1968458658641543</v>
      </c>
      <c r="AC12" s="11"/>
      <c r="AD12" s="11">
        <f t="shared" si="4"/>
        <v>0.89557251930661685</v>
      </c>
      <c r="AE12" s="11">
        <v>2.2685423539845204</v>
      </c>
      <c r="AF12" s="11">
        <f t="shared" si="5"/>
        <v>3.1641148732911373</v>
      </c>
    </row>
    <row r="13" spans="1:32" x14ac:dyDescent="0.2">
      <c r="A13" t="str">
        <f>name!E9</f>
        <v>Caring, leisure and other service occupations</v>
      </c>
      <c r="B13" s="11">
        <v>25.228919908633291</v>
      </c>
      <c r="C13" s="11">
        <v>26.603971553000182</v>
      </c>
      <c r="D13" s="11">
        <v>25.223101218856584</v>
      </c>
      <c r="E13" s="11">
        <v>25.47470878605959</v>
      </c>
      <c r="F13" s="11">
        <v>26.679399556892957</v>
      </c>
      <c r="G13" s="11"/>
      <c r="H13" s="11">
        <f t="shared" si="0"/>
        <v>1.4562983380363725</v>
      </c>
      <c r="I13" s="11">
        <v>13.945664209977476</v>
      </c>
      <c r="J13" s="11">
        <f>SUM(H13:I13)</f>
        <v>15.401962548013849</v>
      </c>
      <c r="L13" s="10" t="str">
        <f>name!E9</f>
        <v>Caring, leisure and other service occupations</v>
      </c>
      <c r="M13" s="11">
        <v>5.6040765755367898</v>
      </c>
      <c r="N13" s="11">
        <v>5.832570300217605</v>
      </c>
      <c r="O13" s="11">
        <v>5.601969867879216</v>
      </c>
      <c r="P13" s="11">
        <v>6.152012788948868</v>
      </c>
      <c r="Q13" s="11">
        <v>6.9914417570192562</v>
      </c>
      <c r="R13" s="11"/>
      <c r="S13" s="11">
        <f t="shared" si="2"/>
        <v>1.3894718891400402</v>
      </c>
      <c r="T13" s="11">
        <v>2.792976295026651</v>
      </c>
      <c r="U13" s="11">
        <f>SUM(S13:T13)</f>
        <v>4.1824481841666916</v>
      </c>
      <c r="W13" s="10" t="str">
        <f>name!E9</f>
        <v>Caring, leisure and other service occupations</v>
      </c>
      <c r="X13" s="11">
        <v>19.624843333096521</v>
      </c>
      <c r="Y13" s="11">
        <v>20.771401252782585</v>
      </c>
      <c r="Z13" s="11">
        <v>19.621131350977386</v>
      </c>
      <c r="AA13" s="11">
        <v>19.322695997110735</v>
      </c>
      <c r="AB13" s="11">
        <v>19.687957799873722</v>
      </c>
      <c r="AC13" s="11"/>
      <c r="AD13" s="11">
        <f t="shared" si="4"/>
        <v>6.6826448896335933E-2</v>
      </c>
      <c r="AE13" s="11">
        <v>11.152687914950823</v>
      </c>
      <c r="AF13" s="11">
        <f>SUM(AD13:AE13)</f>
        <v>11.219514363847159</v>
      </c>
    </row>
    <row r="14" spans="1:32" x14ac:dyDescent="0.2">
      <c r="A14" t="str">
        <f>name!E10</f>
        <v>Sales and customer service occupations</v>
      </c>
      <c r="B14" s="11">
        <v>22.45883077802895</v>
      </c>
      <c r="C14" s="11">
        <v>22.812729718882814</v>
      </c>
      <c r="D14" s="11">
        <v>22.842184507356624</v>
      </c>
      <c r="E14" s="11">
        <v>23.18116522398212</v>
      </c>
      <c r="F14" s="11">
        <v>23.138366137556389</v>
      </c>
      <c r="G14" s="11"/>
      <c r="H14" s="11">
        <f t="shared" si="0"/>
        <v>0.29618163019976507</v>
      </c>
      <c r="I14" s="11">
        <v>10.234068919247829</v>
      </c>
      <c r="J14" s="11">
        <f t="shared" si="1"/>
        <v>10.530250549447594</v>
      </c>
      <c r="L14" s="10" t="str">
        <f>name!E10</f>
        <v>Sales and customer service occupations</v>
      </c>
      <c r="M14" s="11">
        <v>9.3521103544045499</v>
      </c>
      <c r="N14" s="11">
        <v>9.6469779390513555</v>
      </c>
      <c r="O14" s="11">
        <v>9.8157877687065227</v>
      </c>
      <c r="P14" s="11">
        <v>10.280598669476342</v>
      </c>
      <c r="Q14" s="11">
        <v>10.652934152935948</v>
      </c>
      <c r="R14" s="11"/>
      <c r="S14" s="11">
        <f t="shared" si="2"/>
        <v>0.83714638422942578</v>
      </c>
      <c r="T14" s="11">
        <v>3.4511365456684029</v>
      </c>
      <c r="U14" s="11">
        <f t="shared" ref="U14:U15" si="6">SUM(S14:T14)</f>
        <v>4.2882829298978287</v>
      </c>
      <c r="W14" s="10" t="str">
        <f>name!E10</f>
        <v>Sales and customer service occupations</v>
      </c>
      <c r="X14" s="11">
        <v>13.106720423624415</v>
      </c>
      <c r="Y14" s="11">
        <v>13.165751779831448</v>
      </c>
      <c r="Z14" s="11">
        <v>13.026396738650085</v>
      </c>
      <c r="AA14" s="11">
        <v>12.900566554505764</v>
      </c>
      <c r="AB14" s="11">
        <v>12.48543198462046</v>
      </c>
      <c r="AC14" s="11"/>
      <c r="AD14" s="11">
        <f t="shared" si="4"/>
        <v>-0.54096475402962518</v>
      </c>
      <c r="AE14" s="11">
        <v>6.782932373579424</v>
      </c>
      <c r="AF14" s="11">
        <f t="shared" ref="AF14:AF15" si="7">SUM(AD14:AE14)</f>
        <v>6.2419676195497988</v>
      </c>
    </row>
    <row r="15" spans="1:32" x14ac:dyDescent="0.2">
      <c r="A15" t="str">
        <f>name!E11</f>
        <v>Process, plant and machine operatives</v>
      </c>
      <c r="B15" s="11">
        <v>11.945850914801458</v>
      </c>
      <c r="C15" s="11">
        <v>13.664234081184068</v>
      </c>
      <c r="D15" s="11">
        <v>11.541993356038805</v>
      </c>
      <c r="E15" s="11">
        <v>11.939850948733191</v>
      </c>
      <c r="F15" s="11">
        <v>11.587663140007056</v>
      </c>
      <c r="G15" s="11"/>
      <c r="H15" s="11">
        <f t="shared" si="0"/>
        <v>4.5669783968250499E-2</v>
      </c>
      <c r="I15" s="11">
        <v>5.5500959545092581</v>
      </c>
      <c r="J15" s="11">
        <f t="shared" si="1"/>
        <v>5.5957657384775086</v>
      </c>
      <c r="L15" s="10" t="str">
        <f>name!E11</f>
        <v>Process, plant and machine operatives</v>
      </c>
      <c r="M15" s="11">
        <v>10.453126690893562</v>
      </c>
      <c r="N15" s="11">
        <v>12.107246163222499</v>
      </c>
      <c r="O15" s="11">
        <v>10.206890276426153</v>
      </c>
      <c r="P15" s="11">
        <v>10.304794401289458</v>
      </c>
      <c r="Q15" s="11">
        <v>9.8690031802588525</v>
      </c>
      <c r="R15" s="11"/>
      <c r="S15" s="11">
        <f t="shared" si="2"/>
        <v>-0.33788709616730017</v>
      </c>
      <c r="T15" s="11">
        <v>4.6827480998224162</v>
      </c>
      <c r="U15" s="11">
        <f t="shared" si="6"/>
        <v>4.3448610036551161</v>
      </c>
      <c r="W15" s="10" t="str">
        <f>name!E11</f>
        <v>Process, plant and machine operatives</v>
      </c>
      <c r="X15" s="11">
        <v>1.4927242239078942</v>
      </c>
      <c r="Y15" s="11">
        <v>1.55698791796158</v>
      </c>
      <c r="Z15" s="11">
        <v>1.3351030796126482</v>
      </c>
      <c r="AA15" s="11">
        <v>1.6350565474437286</v>
      </c>
      <c r="AB15" s="11">
        <v>1.7186599597482184</v>
      </c>
      <c r="AC15" s="11"/>
      <c r="AD15" s="11">
        <f t="shared" si="4"/>
        <v>0.38355688013557021</v>
      </c>
      <c r="AE15" s="11">
        <v>0.86734785468684161</v>
      </c>
      <c r="AF15" s="11">
        <f t="shared" si="7"/>
        <v>1.2509047348224118</v>
      </c>
    </row>
    <row r="16" spans="1:32" x14ac:dyDescent="0.2">
      <c r="A16" t="str">
        <f>name!E12</f>
        <v>Elementary occupations</v>
      </c>
      <c r="B16" s="11">
        <v>29.88635283645657</v>
      </c>
      <c r="C16" s="11">
        <v>31.40137152020608</v>
      </c>
      <c r="D16" s="11">
        <v>28.48253067446932</v>
      </c>
      <c r="E16" s="11">
        <v>28.693525816668771</v>
      </c>
      <c r="F16" s="11">
        <v>27.547119261206173</v>
      </c>
      <c r="G16" s="11"/>
      <c r="H16" s="11">
        <f t="shared" si="0"/>
        <v>-0.93541141326314658</v>
      </c>
      <c r="I16" s="11">
        <v>13.229351938677658</v>
      </c>
      <c r="J16" s="11">
        <f>SUM(H16:I16)</f>
        <v>12.293940525414511</v>
      </c>
      <c r="L16" s="10" t="str">
        <f>name!E12</f>
        <v>Elementary occupations</v>
      </c>
      <c r="M16" s="11">
        <v>15.354314476453798</v>
      </c>
      <c r="N16" s="11">
        <v>16.020292183886077</v>
      </c>
      <c r="O16" s="11">
        <v>14.580719414511623</v>
      </c>
      <c r="P16" s="11">
        <v>15.178665786921689</v>
      </c>
      <c r="Q16" s="11">
        <v>14.444070679621817</v>
      </c>
      <c r="R16" s="11"/>
      <c r="S16" s="11">
        <f t="shared" si="2"/>
        <v>-0.13664873488980689</v>
      </c>
      <c r="T16" s="11">
        <v>5.5801568938679083</v>
      </c>
      <c r="U16" s="11">
        <f>SUM(S16:T16)</f>
        <v>5.4435081589781014</v>
      </c>
      <c r="W16" s="10" t="str">
        <f>name!E12</f>
        <v>Elementary occupations</v>
      </c>
      <c r="X16" s="11">
        <v>14.532038360002801</v>
      </c>
      <c r="Y16" s="11">
        <v>15.381079336320015</v>
      </c>
      <c r="Z16" s="11">
        <v>13.901811259957681</v>
      </c>
      <c r="AA16" s="11">
        <v>13.514860029747064</v>
      </c>
      <c r="AB16" s="11">
        <v>13.103048581584329</v>
      </c>
      <c r="AC16" s="11"/>
      <c r="AD16" s="11">
        <f t="shared" si="4"/>
        <v>-0.79876267837335213</v>
      </c>
      <c r="AE16" s="11">
        <v>7.6491950448097485</v>
      </c>
      <c r="AF16" s="11">
        <f>SUM(AD16:AE16)</f>
        <v>6.8504323664363964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265.75199999999995</v>
      </c>
      <c r="C18" s="34">
        <f>SUM(C8:C16)</f>
        <v>288.73000000000025</v>
      </c>
      <c r="D18" s="34">
        <f>SUM(D8:D16)</f>
        <v>282.68700000000018</v>
      </c>
      <c r="E18" s="34">
        <f>SUM(E8:E16)</f>
        <v>289.45599999999996</v>
      </c>
      <c r="F18" s="34">
        <f>SUM(F8:F16)</f>
        <v>298.81499999999983</v>
      </c>
      <c r="G18" s="11"/>
      <c r="H18" s="34">
        <f>SUM(H8:H16)</f>
        <v>16.12799999999967</v>
      </c>
      <c r="I18" s="34">
        <f>SUM(I8:I16)</f>
        <v>138.80140332613979</v>
      </c>
      <c r="J18" s="34">
        <f>SUM(H18:I18)</f>
        <v>154.92940332613946</v>
      </c>
      <c r="L18" s="231" t="str">
        <f>name!E3</f>
        <v>All occupations</v>
      </c>
      <c r="M18" s="34">
        <f>SUM(M8:M16)</f>
        <v>137.28920200873623</v>
      </c>
      <c r="N18" s="34">
        <f>SUM(N8:N16)</f>
        <v>149.93481559951832</v>
      </c>
      <c r="O18" s="34">
        <f>SUM(O8:O16)</f>
        <v>144.71496201636893</v>
      </c>
      <c r="P18" s="34">
        <f>SUM(P8:P16)</f>
        <v>148.54611184473507</v>
      </c>
      <c r="Q18" s="34">
        <f>SUM(Q8:Q16)</f>
        <v>153.34075477445435</v>
      </c>
      <c r="R18" s="11"/>
      <c r="S18" s="34">
        <f>SUM(S8:S16)</f>
        <v>8.6257927580854652</v>
      </c>
      <c r="T18" s="34">
        <f>SUM(T8:T16)</f>
        <v>59.317401113433071</v>
      </c>
      <c r="U18" s="34">
        <f>SUM(S18:T18)</f>
        <v>67.943193871518531</v>
      </c>
      <c r="W18" s="231" t="str">
        <f>name!E3</f>
        <v>All occupations</v>
      </c>
      <c r="X18" s="34">
        <f>SUM(X8:X16)</f>
        <v>128.46279799126378</v>
      </c>
      <c r="Y18" s="34">
        <f>SUM(Y8:Y16)</f>
        <v>138.79518440048187</v>
      </c>
      <c r="Z18" s="34">
        <f>SUM(Z8:Z16)</f>
        <v>137.97203798363122</v>
      </c>
      <c r="AA18" s="34">
        <f>SUM(AA8:AA16)</f>
        <v>140.90988815526484</v>
      </c>
      <c r="AB18" s="34">
        <f>SUM(AB8:AB16)</f>
        <v>145.47424522554559</v>
      </c>
      <c r="AC18" s="11"/>
      <c r="AD18" s="34">
        <f>SUM(AD8:AD16)</f>
        <v>7.5022072419143839</v>
      </c>
      <c r="AE18" s="34">
        <f>SUM(AE8:AE16)</f>
        <v>79.484002212706727</v>
      </c>
      <c r="AF18" s="34">
        <f>SUM(AD18:AE18)</f>
        <v>86.986209454621104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11.519003231722445</v>
      </c>
      <c r="C26" s="18">
        <f t="shared" si="8"/>
        <v>12.444378715340017</v>
      </c>
      <c r="D26" s="18">
        <f t="shared" si="8"/>
        <v>12.775318481587458</v>
      </c>
      <c r="E26" s="18">
        <f t="shared" si="8"/>
        <v>11.886958408958696</v>
      </c>
      <c r="F26" s="18">
        <f t="shared" si="8"/>
        <v>12.583711188931185</v>
      </c>
      <c r="G26" s="11"/>
      <c r="H26" s="40">
        <f>IF(D8&gt;0,(H8/D8)*100,0)</f>
        <v>4.1198572677780225</v>
      </c>
      <c r="I26" s="40">
        <f>IF(D8&gt;0,(I8/D8)*100,0)</f>
        <v>51.877567102214073</v>
      </c>
      <c r="J26" s="40">
        <f>IF(D8&gt;0,(J8/D8)*100,0)</f>
        <v>55.997424369992089</v>
      </c>
      <c r="L26" t="str">
        <f>$A$8</f>
        <v>Managers, directors and senior officials</v>
      </c>
      <c r="M26" s="18">
        <f t="shared" ref="M26:Q26" si="9">M8/M$18*100</f>
        <v>14.429378542144375</v>
      </c>
      <c r="N26" s="18">
        <f t="shared" si="9"/>
        <v>15.192798147546585</v>
      </c>
      <c r="O26" s="18">
        <f t="shared" si="9"/>
        <v>15.494520205318556</v>
      </c>
      <c r="P26" s="18">
        <f t="shared" si="9"/>
        <v>14.147176056699637</v>
      </c>
      <c r="Q26" s="18">
        <f t="shared" si="9"/>
        <v>14.516605103039856</v>
      </c>
      <c r="R26" s="11"/>
      <c r="S26" s="40">
        <f>IF(O8&gt;0,(S8/O8)*100,0)</f>
        <v>-0.72701245990575247</v>
      </c>
      <c r="T26" s="40">
        <f>IF(O8&gt;0,(T8/O8)*100,0)</f>
        <v>45.691310571385621</v>
      </c>
      <c r="U26" s="40">
        <f>IF(O8&gt;0,(U8/O8)*100,0)</f>
        <v>44.96429811147987</v>
      </c>
      <c r="W26" t="str">
        <f>$A$8</f>
        <v>Managers, directors and senior officials</v>
      </c>
      <c r="X26" s="18">
        <f t="shared" ref="X26:AB26" si="10">X8/X$18*100</f>
        <v>8.4086622601602166</v>
      </c>
      <c r="Y26" s="18">
        <f t="shared" si="10"/>
        <v>9.4753725316024529</v>
      </c>
      <c r="Z26" s="18">
        <f t="shared" si="10"/>
        <v>9.9232248261231746</v>
      </c>
      <c r="AA26" s="18">
        <f t="shared" si="10"/>
        <v>9.5042544845554495</v>
      </c>
      <c r="AB26" s="18">
        <f t="shared" si="10"/>
        <v>10.54629617276222</v>
      </c>
      <c r="AC26" s="11"/>
      <c r="AD26" s="40">
        <f>IF(Z8&gt;0,(AD8/Z8)*100,0)</f>
        <v>12.05781906225954</v>
      </c>
      <c r="AE26" s="40">
        <f>IF(Z8&gt;0,(AE8/Z8)*100,0)</f>
        <v>62.00910988169047</v>
      </c>
      <c r="AF26" s="40">
        <f>IF(Z8&gt;0,(AF8/Z8)*100,0)</f>
        <v>74.066928943950003</v>
      </c>
    </row>
    <row r="27" spans="1:32" x14ac:dyDescent="0.2">
      <c r="A27" t="str">
        <f>$A$9</f>
        <v>Professional occupations</v>
      </c>
      <c r="B27" s="18">
        <f t="shared" si="8"/>
        <v>21.088464966171681</v>
      </c>
      <c r="C27" s="18">
        <f t="shared" si="8"/>
        <v>22.222147057032892</v>
      </c>
      <c r="D27" s="18">
        <f t="shared" si="8"/>
        <v>23.324137584795281</v>
      </c>
      <c r="E27" s="18">
        <f t="shared" si="8"/>
        <v>24.470791790947683</v>
      </c>
      <c r="F27" s="18">
        <f t="shared" si="8"/>
        <v>25.757373573058441</v>
      </c>
      <c r="G27" s="11"/>
      <c r="H27" s="40">
        <f t="shared" ref="H27:H36" si="11">IF(D9&gt;0,(H9/D9)*100,0)</f>
        <v>16.732702436268685</v>
      </c>
      <c r="I27" s="40">
        <f t="shared" ref="I27:I36" si="12">IF(D9&gt;0,(I9/D9)*100,0)</f>
        <v>49.825621791797111</v>
      </c>
      <c r="J27" s="40">
        <f t="shared" ref="J27:J36" si="13">IF(D9&gt;0,(J9/D9)*100,0)</f>
        <v>66.558324228065786</v>
      </c>
      <c r="L27" t="str">
        <f>$A$9</f>
        <v>Professional occupations</v>
      </c>
      <c r="M27" s="18">
        <f t="shared" ref="M27:Q27" si="14">M9/M$18*100</f>
        <v>21.776376412241692</v>
      </c>
      <c r="N27" s="18">
        <f t="shared" si="14"/>
        <v>22.417286241161456</v>
      </c>
      <c r="O27" s="18">
        <f t="shared" si="14"/>
        <v>23.69672109385969</v>
      </c>
      <c r="P27" s="18">
        <f t="shared" si="14"/>
        <v>25.473255610465046</v>
      </c>
      <c r="Q27" s="18">
        <f t="shared" si="14"/>
        <v>26.665679711966394</v>
      </c>
      <c r="R27" s="11"/>
      <c r="S27" s="40">
        <f t="shared" ref="S27:S34" si="15">IF(O9&gt;0,(S9/O9)*100,0)</f>
        <v>19.236319762066309</v>
      </c>
      <c r="T27" s="40">
        <f t="shared" ref="T27:T34" si="16">IF(O9&gt;0,(T9/O9)*100,0)</f>
        <v>41.605607620316896</v>
      </c>
      <c r="U27" s="40">
        <f t="shared" ref="U27:U34" si="17">IF(O9&gt;0,(U9/O9)*100,0)</f>
        <v>60.841927382383211</v>
      </c>
      <c r="W27" t="str">
        <f>$A$9</f>
        <v>Professional occupations</v>
      </c>
      <c r="X27" s="18">
        <f t="shared" ref="X27:AB27" si="18">X9/X$18*100</f>
        <v>20.353288596355615</v>
      </c>
      <c r="Y27" s="18">
        <f t="shared" si="18"/>
        <v>22.011346100825808</v>
      </c>
      <c r="Z27" s="18">
        <f t="shared" si="18"/>
        <v>22.933345297095801</v>
      </c>
      <c r="AA27" s="18">
        <f t="shared" si="18"/>
        <v>23.414002202907952</v>
      </c>
      <c r="AB27" s="18">
        <f t="shared" si="18"/>
        <v>24.79995084376036</v>
      </c>
      <c r="AC27" s="11"/>
      <c r="AD27" s="40">
        <f t="shared" ref="AD27:AD34" si="19">IF(Z9&gt;0,(AD9/Z9)*100,0)</f>
        <v>14.019319116284567</v>
      </c>
      <c r="AE27" s="40">
        <f t="shared" ref="AE27:AE34" si="20">IF(Z9&gt;0,(AE9/Z9)*100,0)</f>
        <v>58.734351218256798</v>
      </c>
      <c r="AF27" s="40">
        <f t="shared" ref="AF27:AF34" si="21">IF(Z9&gt;0,(AF9/Z9)*100,0)</f>
        <v>72.753670334541368</v>
      </c>
    </row>
    <row r="28" spans="1:32" x14ac:dyDescent="0.2">
      <c r="A28" t="str">
        <f>$A$10</f>
        <v>Associate professional occupations</v>
      </c>
      <c r="B28" s="18">
        <f t="shared" si="8"/>
        <v>13.471991009406825</v>
      </c>
      <c r="C28" s="18">
        <f t="shared" si="8"/>
        <v>13.350724671102496</v>
      </c>
      <c r="D28" s="18">
        <f t="shared" si="8"/>
        <v>14.107871349680462</v>
      </c>
      <c r="E28" s="18">
        <f t="shared" si="8"/>
        <v>14.285418304511301</v>
      </c>
      <c r="F28" s="18">
        <f t="shared" si="8"/>
        <v>14.843791880604956</v>
      </c>
      <c r="G28" s="11"/>
      <c r="H28" s="40">
        <f t="shared" si="11"/>
        <v>11.219240127846362</v>
      </c>
      <c r="I28" s="40">
        <f t="shared" si="12"/>
        <v>49.271520011448295</v>
      </c>
      <c r="J28" s="40">
        <f t="shared" si="13"/>
        <v>60.49076013929465</v>
      </c>
      <c r="L28" t="str">
        <f>$A$10</f>
        <v>Associate professional occupations</v>
      </c>
      <c r="M28" s="18">
        <f t="shared" ref="M28:Q28" si="22">M10/M$18*100</f>
        <v>13.922137520491132</v>
      </c>
      <c r="N28" s="18">
        <f t="shared" si="22"/>
        <v>13.444583079079287</v>
      </c>
      <c r="O28" s="18">
        <f t="shared" si="22"/>
        <v>14.259973975262938</v>
      </c>
      <c r="P28" s="18">
        <f t="shared" si="22"/>
        <v>13.344833775378302</v>
      </c>
      <c r="Q28" s="18">
        <f t="shared" si="22"/>
        <v>13.362458725689718</v>
      </c>
      <c r="R28" s="11"/>
      <c r="S28" s="40">
        <f t="shared" si="15"/>
        <v>-0.70856084972761224</v>
      </c>
      <c r="T28" s="40">
        <f t="shared" si="16"/>
        <v>36.660858895649071</v>
      </c>
      <c r="U28" s="40">
        <f t="shared" si="17"/>
        <v>35.952298045921452</v>
      </c>
      <c r="W28" t="str">
        <f>$A$10</f>
        <v>Associate professional occupations</v>
      </c>
      <c r="X28" s="18">
        <f t="shared" ref="X28:AB28" si="23">X10/X$18*100</f>
        <v>12.990915894586564</v>
      </c>
      <c r="Y28" s="18">
        <f t="shared" si="23"/>
        <v>13.249333234841565</v>
      </c>
      <c r="Z28" s="18">
        <f t="shared" si="23"/>
        <v>13.948335214638593</v>
      </c>
      <c r="AA28" s="18">
        <f t="shared" si="23"/>
        <v>15.276975224278816</v>
      </c>
      <c r="AB28" s="18">
        <f t="shared" si="23"/>
        <v>16.405228021379948</v>
      </c>
      <c r="AC28" s="11"/>
      <c r="AD28" s="40">
        <f t="shared" si="19"/>
        <v>24.00949198994363</v>
      </c>
      <c r="AE28" s="40">
        <f t="shared" si="20"/>
        <v>62.794006857253372</v>
      </c>
      <c r="AF28" s="40">
        <f t="shared" si="21"/>
        <v>86.803498847197005</v>
      </c>
    </row>
    <row r="29" spans="1:32" x14ac:dyDescent="0.2">
      <c r="A29" t="str">
        <f>$A$11</f>
        <v>Administrative and secretarial occupations</v>
      </c>
      <c r="B29" s="18">
        <f t="shared" si="8"/>
        <v>10.790029276930024</v>
      </c>
      <c r="C29" s="18">
        <f t="shared" si="8"/>
        <v>9.8151743615752096</v>
      </c>
      <c r="D29" s="18">
        <f t="shared" si="8"/>
        <v>10.13302851687869</v>
      </c>
      <c r="E29" s="18">
        <f t="shared" si="8"/>
        <v>9.8920287755536851</v>
      </c>
      <c r="F29" s="18">
        <f t="shared" si="8"/>
        <v>8.8141922954354488</v>
      </c>
      <c r="G29" s="11"/>
      <c r="H29" s="40">
        <f t="shared" si="11"/>
        <v>-8.0525236483191094</v>
      </c>
      <c r="I29" s="40">
        <f t="shared" si="12"/>
        <v>49.362130540810455</v>
      </c>
      <c r="J29" s="40">
        <f t="shared" si="13"/>
        <v>41.309606892491345</v>
      </c>
      <c r="L29" t="str">
        <f>$A$11</f>
        <v>Administrative and secretarial occupations</v>
      </c>
      <c r="M29" s="18">
        <f t="shared" ref="M29:Q29" si="24">M11/M$18*100</f>
        <v>4.2584012494220138</v>
      </c>
      <c r="N29" s="18">
        <f t="shared" si="24"/>
        <v>3.7671275581016177</v>
      </c>
      <c r="O29" s="18">
        <f t="shared" si="24"/>
        <v>4.4474419209372824</v>
      </c>
      <c r="P29" s="18">
        <f t="shared" si="24"/>
        <v>4.527854826871307</v>
      </c>
      <c r="Q29" s="18">
        <f t="shared" si="24"/>
        <v>4.7873087549514119</v>
      </c>
      <c r="R29" s="11"/>
      <c r="S29" s="40">
        <f t="shared" si="15"/>
        <v>14.057885046557573</v>
      </c>
      <c r="T29" s="40">
        <f t="shared" si="16"/>
        <v>39.391405308780811</v>
      </c>
      <c r="U29" s="40">
        <f t="shared" si="17"/>
        <v>53.449290355338377</v>
      </c>
      <c r="W29" t="str">
        <f>$A$11</f>
        <v>Administrative and secretarial occupations</v>
      </c>
      <c r="X29" s="18">
        <f t="shared" ref="X29:AB29" si="25">X11/X$18*100</f>
        <v>17.770431492483905</v>
      </c>
      <c r="Y29" s="18">
        <f t="shared" si="25"/>
        <v>16.348634338108212</v>
      </c>
      <c r="Z29" s="18">
        <f t="shared" si="25"/>
        <v>16.096479229769155</v>
      </c>
      <c r="AA29" s="18">
        <f t="shared" si="25"/>
        <v>15.546899372410476</v>
      </c>
      <c r="AB29" s="18">
        <f t="shared" si="25"/>
        <v>13.058829279317305</v>
      </c>
      <c r="AC29" s="11"/>
      <c r="AD29" s="40">
        <f t="shared" si="19"/>
        <v>-14.460169755396979</v>
      </c>
      <c r="AE29" s="40">
        <f t="shared" si="20"/>
        <v>52.251669110604695</v>
      </c>
      <c r="AF29" s="40">
        <f t="shared" si="21"/>
        <v>37.791499355207705</v>
      </c>
    </row>
    <row r="30" spans="1:32" x14ac:dyDescent="0.2">
      <c r="A30" t="str">
        <f>$A$12</f>
        <v>Skilled trades occupations</v>
      </c>
      <c r="B30" s="18">
        <f t="shared" si="8"/>
        <v>9.4449872533287387</v>
      </c>
      <c r="C30" s="18">
        <f t="shared" si="8"/>
        <v>9.4441634007911599</v>
      </c>
      <c r="D30" s="18">
        <f t="shared" si="8"/>
        <v>8.4980378535706595</v>
      </c>
      <c r="E30" s="18">
        <f t="shared" si="8"/>
        <v>8.6175406921405635</v>
      </c>
      <c r="F30" s="18">
        <f t="shared" si="8"/>
        <v>8.2324963797543518</v>
      </c>
      <c r="G30" s="11"/>
      <c r="H30" s="40">
        <f t="shared" si="11"/>
        <v>2.4022371686433992</v>
      </c>
      <c r="I30" s="40">
        <f t="shared" si="12"/>
        <v>43.563530398437649</v>
      </c>
      <c r="J30" s="40">
        <f t="shared" si="13"/>
        <v>45.965767567081045</v>
      </c>
      <c r="L30" t="str">
        <f>$A$12</f>
        <v>Skilled trades occupations</v>
      </c>
      <c r="M30" s="18">
        <f t="shared" ref="M30:Q30" si="26">M12/M$18*100</f>
        <v>15.921911508990188</v>
      </c>
      <c r="N30" s="18">
        <f t="shared" si="26"/>
        <v>16.094175082845648</v>
      </c>
      <c r="O30" s="18">
        <f t="shared" si="26"/>
        <v>14.318889098849308</v>
      </c>
      <c r="P30" s="18">
        <f t="shared" si="26"/>
        <v>14.289330899386171</v>
      </c>
      <c r="Q30" s="18">
        <f t="shared" si="26"/>
        <v>13.305717857792787</v>
      </c>
      <c r="R30" s="11"/>
      <c r="S30" s="40">
        <f t="shared" si="15"/>
        <v>-1.5369812887670948</v>
      </c>
      <c r="T30" s="40">
        <f t="shared" si="16"/>
        <v>39.556155769314941</v>
      </c>
      <c r="U30" s="40">
        <f t="shared" si="17"/>
        <v>38.019174480547846</v>
      </c>
      <c r="W30" t="str">
        <f>$A$12</f>
        <v>Skilled trades occupations</v>
      </c>
      <c r="X30" s="18">
        <f t="shared" ref="X30:AB30" si="27">X12/X$18*100</f>
        <v>2.5230473887520657</v>
      </c>
      <c r="Y30" s="18">
        <f t="shared" si="27"/>
        <v>2.260425149422677</v>
      </c>
      <c r="Z30" s="18">
        <f t="shared" si="27"/>
        <v>2.3927118819171134</v>
      </c>
      <c r="AA30" s="18">
        <f t="shared" si="27"/>
        <v>2.6383834199622953</v>
      </c>
      <c r="AB30" s="18">
        <f t="shared" si="27"/>
        <v>2.8849408081528782</v>
      </c>
      <c r="AC30" s="11"/>
      <c r="AD30" s="40">
        <f t="shared" si="19"/>
        <v>27.128093474613102</v>
      </c>
      <c r="AE30" s="40">
        <f t="shared" si="20"/>
        <v>68.717192302481834</v>
      </c>
      <c r="AF30" s="40">
        <f t="shared" si="21"/>
        <v>95.845285777094929</v>
      </c>
    </row>
    <row r="31" spans="1:32" x14ac:dyDescent="0.2">
      <c r="A31" t="str">
        <f>$A$13</f>
        <v>Caring, leisure and other service occupations</v>
      </c>
      <c r="B31" s="18">
        <f t="shared" si="8"/>
        <v>9.4934073529581315</v>
      </c>
      <c r="C31" s="18">
        <f t="shared" si="8"/>
        <v>9.2141348502061309</v>
      </c>
      <c r="D31" s="18">
        <f t="shared" si="8"/>
        <v>8.9226251008559174</v>
      </c>
      <c r="E31" s="18">
        <f t="shared" si="8"/>
        <v>8.8008915987437106</v>
      </c>
      <c r="F31" s="18">
        <f t="shared" si="8"/>
        <v>8.9284003670809611</v>
      </c>
      <c r="G31" s="11"/>
      <c r="H31" s="40">
        <f t="shared" si="11"/>
        <v>5.7736688498385593</v>
      </c>
      <c r="I31" s="40">
        <f t="shared" si="12"/>
        <v>55.289252851872995</v>
      </c>
      <c r="J31" s="40">
        <f t="shared" si="13"/>
        <v>61.062921701711559</v>
      </c>
      <c r="L31" t="str">
        <f>$A$13</f>
        <v>Caring, leisure and other service occupations</v>
      </c>
      <c r="M31" s="18">
        <f t="shared" ref="M31:Q31" si="28">M13/M$18*100</f>
        <v>4.0819499957324989</v>
      </c>
      <c r="N31" s="18">
        <f t="shared" si="28"/>
        <v>3.8900706796456306</v>
      </c>
      <c r="O31" s="18">
        <f t="shared" si="28"/>
        <v>3.8710370992914807</v>
      </c>
      <c r="P31" s="18">
        <f t="shared" si="28"/>
        <v>4.141483551840885</v>
      </c>
      <c r="Q31" s="18">
        <f t="shared" si="28"/>
        <v>4.5594152495876381</v>
      </c>
      <c r="R31" s="11"/>
      <c r="S31" s="40">
        <f t="shared" si="15"/>
        <v>24.803273168373252</v>
      </c>
      <c r="T31" s="40">
        <f t="shared" si="16"/>
        <v>49.857038879147183</v>
      </c>
      <c r="U31" s="40">
        <f t="shared" si="17"/>
        <v>74.660312047520449</v>
      </c>
      <c r="W31" t="str">
        <f>$A$13</f>
        <v>Caring, leisure and other service occupations</v>
      </c>
      <c r="X31" s="18">
        <f t="shared" ref="X31:AB31" si="29">X13/X$18*100</f>
        <v>15.276674367960696</v>
      </c>
      <c r="Y31" s="18">
        <f t="shared" si="29"/>
        <v>14.965505714411853</v>
      </c>
      <c r="Z31" s="18">
        <f t="shared" si="29"/>
        <v>14.221092648718578</v>
      </c>
      <c r="AA31" s="18">
        <f t="shared" si="29"/>
        <v>13.712803444865113</v>
      </c>
      <c r="AB31" s="18">
        <f t="shared" si="29"/>
        <v>13.533638046617256</v>
      </c>
      <c r="AC31" s="11"/>
      <c r="AD31" s="40">
        <f t="shared" si="19"/>
        <v>0.34058407591775847</v>
      </c>
      <c r="AE31" s="40">
        <f t="shared" si="20"/>
        <v>56.840187833487363</v>
      </c>
      <c r="AF31" s="40">
        <f t="shared" si="21"/>
        <v>57.180771909405124</v>
      </c>
    </row>
    <row r="32" spans="1:32" x14ac:dyDescent="0.2">
      <c r="A32" t="str">
        <f>$A$14</f>
        <v>Sales and customer service occupations</v>
      </c>
      <c r="B32" s="18">
        <f t="shared" si="8"/>
        <v>8.4510486385912262</v>
      </c>
      <c r="C32" s="18">
        <f t="shared" si="8"/>
        <v>7.9010597163033962</v>
      </c>
      <c r="D32" s="18">
        <f t="shared" si="8"/>
        <v>8.0803802464763521</v>
      </c>
      <c r="E32" s="18">
        <f t="shared" si="8"/>
        <v>8.0085281438222466</v>
      </c>
      <c r="F32" s="18">
        <f t="shared" si="8"/>
        <v>7.7433750439423727</v>
      </c>
      <c r="H32" s="40">
        <f t="shared" si="11"/>
        <v>1.2966431914792382</v>
      </c>
      <c r="I32" s="40">
        <f t="shared" si="12"/>
        <v>44.803372094082391</v>
      </c>
      <c r="J32" s="40">
        <f t="shared" si="13"/>
        <v>46.100015285561632</v>
      </c>
      <c r="L32" t="str">
        <f>$A$14</f>
        <v>Sales and customer service occupations</v>
      </c>
      <c r="M32" s="18">
        <f t="shared" ref="M32:Q32" si="30">M14/M$18*100</f>
        <v>6.8119780853627798</v>
      </c>
      <c r="N32" s="18">
        <f t="shared" si="30"/>
        <v>6.4341146520757437</v>
      </c>
      <c r="O32" s="18">
        <f t="shared" si="30"/>
        <v>6.7828423764477392</v>
      </c>
      <c r="P32" s="18">
        <f t="shared" si="30"/>
        <v>6.9208130336133866</v>
      </c>
      <c r="Q32" s="18">
        <f t="shared" si="30"/>
        <v>6.9472295011232479</v>
      </c>
      <c r="S32" s="40">
        <f t="shared" si="15"/>
        <v>8.5285705432457704</v>
      </c>
      <c r="T32" s="40">
        <f t="shared" si="16"/>
        <v>35.159037939582277</v>
      </c>
      <c r="U32" s="40">
        <f t="shared" si="17"/>
        <v>43.687608482828047</v>
      </c>
      <c r="W32" t="str">
        <f>$A$14</f>
        <v>Sales and customer service occupations</v>
      </c>
      <c r="X32" s="18">
        <f t="shared" ref="X32:AB32" si="31">X14/X$18*100</f>
        <v>10.202736222914705</v>
      </c>
      <c r="Y32" s="18">
        <f t="shared" si="31"/>
        <v>9.4857410483657514</v>
      </c>
      <c r="Z32" s="18">
        <f t="shared" si="31"/>
        <v>9.4413309602598723</v>
      </c>
      <c r="AA32" s="18">
        <f t="shared" si="31"/>
        <v>9.1551889816923104</v>
      </c>
      <c r="AB32" s="18">
        <f t="shared" si="31"/>
        <v>8.5825721008298395</v>
      </c>
      <c r="AD32" s="40">
        <f t="shared" si="19"/>
        <v>-4.1528349311252812</v>
      </c>
      <c r="AE32" s="40">
        <f t="shared" si="20"/>
        <v>52.070672417446531</v>
      </c>
      <c r="AF32" s="40">
        <f t="shared" si="21"/>
        <v>47.917837486321247</v>
      </c>
    </row>
    <row r="33" spans="1:32" x14ac:dyDescent="0.2">
      <c r="A33" t="str">
        <f>$A$15</f>
        <v>Process, plant and machine operatives</v>
      </c>
      <c r="B33" s="18">
        <f t="shared" si="8"/>
        <v>4.4951123283367425</v>
      </c>
      <c r="C33" s="18">
        <f t="shared" si="8"/>
        <v>4.7325300734887454</v>
      </c>
      <c r="D33" s="18">
        <f t="shared" si="8"/>
        <v>4.0829586631287595</v>
      </c>
      <c r="E33" s="18">
        <f t="shared" si="8"/>
        <v>4.1249277778775335</v>
      </c>
      <c r="F33" s="18">
        <f t="shared" si="8"/>
        <v>3.8778719743008421</v>
      </c>
      <c r="G33" s="11"/>
      <c r="H33" s="40">
        <f t="shared" si="11"/>
        <v>0.39568367923514641</v>
      </c>
      <c r="I33" s="40">
        <f t="shared" si="12"/>
        <v>48.086112886258348</v>
      </c>
      <c r="J33" s="40">
        <f t="shared" si="13"/>
        <v>48.481796565493489</v>
      </c>
      <c r="L33" t="str">
        <f>$A$15</f>
        <v>Process, plant and machine operatives</v>
      </c>
      <c r="M33" s="18">
        <f t="shared" ref="M33:Q33" si="32">M15/M$18*100</f>
        <v>7.613946718277516</v>
      </c>
      <c r="N33" s="18">
        <f t="shared" si="32"/>
        <v>8.0750065385490046</v>
      </c>
      <c r="O33" s="18">
        <f t="shared" si="32"/>
        <v>7.0530995096910827</v>
      </c>
      <c r="P33" s="18">
        <f t="shared" si="32"/>
        <v>6.9371013978880471</v>
      </c>
      <c r="Q33" s="18">
        <f t="shared" si="32"/>
        <v>6.4359949152297826</v>
      </c>
      <c r="R33" s="11"/>
      <c r="S33" s="40">
        <f t="shared" si="15"/>
        <v>-3.3103823693263821</v>
      </c>
      <c r="T33" s="40">
        <f t="shared" si="16"/>
        <v>45.878303508735641</v>
      </c>
      <c r="U33" s="40">
        <f t="shared" si="17"/>
        <v>42.56792113940925</v>
      </c>
      <c r="W33" t="str">
        <f>$A$15</f>
        <v>Process, plant and machine operatives</v>
      </c>
      <c r="X33" s="18">
        <f t="shared" ref="X33:AB33" si="33">X15/X$18*100</f>
        <v>1.1619894998779399</v>
      </c>
      <c r="Y33" s="18">
        <f t="shared" si="33"/>
        <v>1.1217881403356342</v>
      </c>
      <c r="Z33" s="18">
        <f t="shared" si="33"/>
        <v>0.96766207060813481</v>
      </c>
      <c r="AA33" s="18">
        <f t="shared" si="33"/>
        <v>1.1603561459378233</v>
      </c>
      <c r="AB33" s="18">
        <f t="shared" si="33"/>
        <v>1.1814187157895755</v>
      </c>
      <c r="AC33" s="11"/>
      <c r="AD33" s="40">
        <f t="shared" si="19"/>
        <v>28.728634215033878</v>
      </c>
      <c r="AE33" s="40">
        <f t="shared" si="20"/>
        <v>64.964860611248398</v>
      </c>
      <c r="AF33" s="40">
        <f t="shared" si="21"/>
        <v>93.693494826282276</v>
      </c>
    </row>
    <row r="34" spans="1:32" x14ac:dyDescent="0.2">
      <c r="A34" t="str">
        <f>$A$16</f>
        <v>Elementary occupations</v>
      </c>
      <c r="B34" s="18">
        <f t="shared" si="8"/>
        <v>11.245955942554177</v>
      </c>
      <c r="C34" s="18">
        <f t="shared" si="8"/>
        <v>10.87568715415996</v>
      </c>
      <c r="D34" s="18">
        <f t="shared" si="8"/>
        <v>10.075642203026423</v>
      </c>
      <c r="E34" s="18">
        <f t="shared" si="8"/>
        <v>9.9129145074445777</v>
      </c>
      <c r="F34" s="18">
        <f t="shared" si="8"/>
        <v>9.2187872968914508</v>
      </c>
      <c r="G34" s="11"/>
      <c r="H34" s="40">
        <f t="shared" si="11"/>
        <v>-3.2841583634336766</v>
      </c>
      <c r="I34" s="40">
        <f t="shared" si="12"/>
        <v>46.447248981762549</v>
      </c>
      <c r="J34" s="40">
        <f t="shared" si="13"/>
        <v>43.163090618328873</v>
      </c>
      <c r="L34" t="str">
        <f>$A$16</f>
        <v>Elementary occupations</v>
      </c>
      <c r="M34" s="18">
        <f t="shared" ref="M34:Q34" si="34">M16/M$18*100</f>
        <v>11.183919967337815</v>
      </c>
      <c r="N34" s="18">
        <f t="shared" si="34"/>
        <v>10.684838020995</v>
      </c>
      <c r="O34" s="18">
        <f t="shared" si="34"/>
        <v>10.075474720341893</v>
      </c>
      <c r="P34" s="18">
        <f t="shared" si="34"/>
        <v>10.218150847857192</v>
      </c>
      <c r="Q34" s="18">
        <f t="shared" si="34"/>
        <v>9.4195901806191653</v>
      </c>
      <c r="R34" s="11"/>
      <c r="S34" s="40">
        <f t="shared" si="15"/>
        <v>-0.93718787808100679</v>
      </c>
      <c r="T34" s="40">
        <f t="shared" si="16"/>
        <v>38.270792649052659</v>
      </c>
      <c r="U34" s="40">
        <f t="shared" si="17"/>
        <v>37.333604770971654</v>
      </c>
      <c r="W34" t="str">
        <f>$A$16</f>
        <v>Elementary occupations</v>
      </c>
      <c r="X34" s="18">
        <f t="shared" ref="X34:AB34" si="35">X16/X$18*100</f>
        <v>11.312254276908295</v>
      </c>
      <c r="Y34" s="18">
        <f t="shared" si="35"/>
        <v>11.081853742086038</v>
      </c>
      <c r="Z34" s="18">
        <f t="shared" si="35"/>
        <v>10.07581787086958</v>
      </c>
      <c r="AA34" s="18">
        <f t="shared" si="35"/>
        <v>9.5911367233897753</v>
      </c>
      <c r="AB34" s="18">
        <f t="shared" si="35"/>
        <v>9.0071260113906444</v>
      </c>
      <c r="AC34" s="11"/>
      <c r="AD34" s="40">
        <f t="shared" si="19"/>
        <v>-5.7457453812085761</v>
      </c>
      <c r="AE34" s="40">
        <f t="shared" si="20"/>
        <v>55.023010324145595</v>
      </c>
      <c r="AF34" s="40">
        <f t="shared" si="21"/>
        <v>49.277264942937009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5.7052499761218805</v>
      </c>
      <c r="I36" s="43">
        <f t="shared" si="12"/>
        <v>49.100738033988016</v>
      </c>
      <c r="J36" s="43">
        <f t="shared" si="13"/>
        <v>54.8059880101099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5.9605396967245099</v>
      </c>
      <c r="T36" s="43">
        <f t="shared" ref="T36" si="37">IF(O18&gt;0,(T18/O18)*100,0)</f>
        <v>40.989128067299355</v>
      </c>
      <c r="U36" s="43">
        <f t="shared" ref="U36" si="38">IF(O18&gt;0,(U18/O18)*100,0)</f>
        <v>46.949667764023857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5.4374838203117895</v>
      </c>
      <c r="AE36" s="43">
        <f t="shared" ref="AE36" si="40">IF(Z18&gt;0,(AE18/Z18)*100,0)</f>
        <v>57.608775933379029</v>
      </c>
      <c r="AF36" s="43">
        <f t="shared" ref="AF36" si="41">IF(Z18&gt;0,(AF18/Z18)*100,0)</f>
        <v>63.046259753690826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Buckinghamshire Thames Valley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Buckinghamshire Thames Valley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Buckinghamshire Thames Valley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4.0862643755222194</v>
      </c>
      <c r="C46" s="18">
        <f t="shared" si="42"/>
        <v>0.51073350306547471</v>
      </c>
      <c r="D46" s="18">
        <f t="shared" si="42"/>
        <v>-0.96353155845957383</v>
      </c>
      <c r="E46" s="18">
        <f t="shared" si="42"/>
        <v>0.89177988592437085</v>
      </c>
      <c r="F46" s="18">
        <f>IF(F$6-D$6 &lt;&gt; 0,(EXP(LN(F8/D8)/(F$6-D$6))-1)*100,0)</f>
        <v>0.26951268950372587</v>
      </c>
      <c r="H46" s="18">
        <f>IF($F$6-$D$6 &lt;&gt; 0,(EXP(LN(1+(H26/100))/($F$6-$D$6))-1)*100,0)</f>
        <v>0.26951268950372587</v>
      </c>
      <c r="I46" s="18">
        <f>IF($F$6-$D$6 &lt;&gt; 0,(EXP(LN(1+(I26/100))/($F$6-$D$6))-1)*100,0)</f>
        <v>2.8252029683087487</v>
      </c>
      <c r="J46" s="18">
        <f>IF($F$6-$D$6 &lt;&gt; 0,(EXP(LN(1+(J26/100))/($F$6-$D$6))-1)*100,0)</f>
        <v>3.0088396817306018</v>
      </c>
      <c r="L46" t="str">
        <f>$A$8</f>
        <v>Managers, directors and senior officials</v>
      </c>
      <c r="M46" s="18">
        <f t="shared" ref="M46:M54" si="43">IF(N$6-M$6 &lt;&gt; 0,(EXP(LN(N8/M8)/(N$6-M$6))-1)*100,0)</f>
        <v>3.5533284047672753</v>
      </c>
      <c r="N46" s="18">
        <f t="shared" ref="N46:N54" si="44">IF(O$6-N$6 &lt;&gt; 0,(EXP(LN(O8/N8)/(O$6-N$6))-1)*100,0)</f>
        <v>-1.5646001098836737</v>
      </c>
      <c r="O46" s="18">
        <f t="shared" ref="O46:O54" si="45">IF(P$6-O$6 &lt;&gt; 0,(EXP(LN(P8/O8)/(P$6-O$6))-1)*100,0)</f>
        <v>-1.2884671660235214</v>
      </c>
      <c r="P46" s="18">
        <f t="shared" ref="P46:P54" si="46">IF(Q$6-P$6 &lt;&gt; 0,(EXP(LN(Q8/P8)/(Q$6-P$6))-1)*100,0)</f>
        <v>0.57711205569066504</v>
      </c>
      <c r="Q46" s="18">
        <f>IF(Q$6-O$6 &lt;&gt; 0,(EXP(LN(Q8/O8)/(Q$6-O$6))-1)*100,0)</f>
        <v>-4.8632708757168075E-2</v>
      </c>
      <c r="S46" s="18">
        <f>IF($F$6-$D$6 &lt;&gt; 0,(EXP(LN(1+(S26/100))/($F$6-$D$6))-1)*100,0)</f>
        <v>-4.8632708757168075E-2</v>
      </c>
      <c r="T46" s="18">
        <f>IF($F$6-$D$6 &lt;&gt; 0,(EXP(LN(1+(T26/100))/($F$6-$D$6))-1)*100,0)</f>
        <v>2.5405344449452638</v>
      </c>
      <c r="U46" s="18">
        <f>IF($F$6-$D$6 &lt;&gt; 0,(EXP(LN(1+(U26/100))/($F$6-$D$6))-1)*100,0)</f>
        <v>2.5063423313619326</v>
      </c>
      <c r="W46" t="str">
        <f>$A$8</f>
        <v>Managers, directors and senior officials</v>
      </c>
      <c r="X46" s="18">
        <f t="shared" ref="X46:X54" si="47">IF(Y$6-X$6 &lt;&gt; 0,(EXP(LN(Y8/X8)/(Y$6-X$6))-1)*100,0)</f>
        <v>5.0428754006960785</v>
      </c>
      <c r="Y46" s="18">
        <f t="shared" ref="Y46:Y54" si="48">IF(Z$6-Y$6 &lt;&gt; 0,(EXP(LN(Z8/Y8)/(Z$6-Y$6))-1)*100,0)</f>
        <v>4.1053907466219952</v>
      </c>
      <c r="Z46" s="18">
        <f t="shared" ref="Z46:Z54" si="49">IF(AA$6-Z$6 &lt;&gt; 0,(EXP(LN(AA8/Z8)/(AA$6-Z$6))-1)*100,0)</f>
        <v>-0.44040454755113201</v>
      </c>
      <c r="AA46" s="18">
        <f t="shared" ref="AA46:AA54" si="50">IF(AB$6-AA$6 &lt;&gt; 0,(EXP(LN(AB8/AA8)/(AB$6-AA$6))-1)*100,0)</f>
        <v>1.36841477740135</v>
      </c>
      <c r="AB46" s="18">
        <f>IF(AB$6-Z$6 &lt;&gt; 0,(EXP(LN(AB8/Z8)/(AB$6-Z$6))-1)*100,0)</f>
        <v>0.76185273335631631</v>
      </c>
      <c r="AD46" s="18">
        <f>IF($F$6-$D$6 &lt;&gt; 0,(EXP(LN(1+(AD26/100))/($F$6-$D$6))-1)*100,0)</f>
        <v>0.76185273335631631</v>
      </c>
      <c r="AE46" s="18">
        <f>IF($F$6-$D$6 &lt;&gt; 0,(EXP(LN(1+(AE26/100))/($F$6-$D$6))-1)*100,0)</f>
        <v>3.2688392935301236</v>
      </c>
      <c r="AF46" s="18">
        <f>IF($F$6-$D$6 &lt;&gt; 0,(EXP(LN(1+(AF26/100))/($F$6-$D$6))-1)*100,0)</f>
        <v>3.7642499449355604</v>
      </c>
    </row>
    <row r="47" spans="1:32" x14ac:dyDescent="0.2">
      <c r="A47" t="str">
        <f>$A$9</f>
        <v>Professional occupations</v>
      </c>
      <c r="B47" s="18">
        <f t="shared" si="42"/>
        <v>3.4401411503477419</v>
      </c>
      <c r="C47" s="18">
        <f t="shared" si="42"/>
        <v>2.7622260418705302</v>
      </c>
      <c r="D47" s="18">
        <f t="shared" si="42"/>
        <v>1.4434076222701764</v>
      </c>
      <c r="E47" s="18">
        <f t="shared" si="42"/>
        <v>0.8340797981643</v>
      </c>
      <c r="F47" s="18">
        <f>IF(F$6-D$6 &lt;&gt; 0,(EXP(LN(F9/D9)/(F$6-D$6))-1)*100,0)</f>
        <v>1.0367813194646747</v>
      </c>
      <c r="H47" s="18">
        <f t="shared" ref="H47:J56" si="51">IF($F$6-$D$6 &lt;&gt; 0,(EXP(LN(1+(H27/100))/($F$6-$D$6))-1)*100,0)</f>
        <v>1.0367813194646747</v>
      </c>
      <c r="I47" s="18">
        <f t="shared" si="51"/>
        <v>2.7319990895488644</v>
      </c>
      <c r="J47" s="18">
        <f t="shared" si="51"/>
        <v>3.4596701627904514</v>
      </c>
      <c r="L47" t="str">
        <f>$A$9</f>
        <v>Professional occupations</v>
      </c>
      <c r="M47" s="18">
        <f t="shared" si="43"/>
        <v>2.9712258354968712</v>
      </c>
      <c r="N47" s="18">
        <f t="shared" si="44"/>
        <v>2.027246198945476</v>
      </c>
      <c r="O47" s="18">
        <f t="shared" si="45"/>
        <v>1.9879377157377531</v>
      </c>
      <c r="P47" s="18">
        <f t="shared" si="46"/>
        <v>0.77816614830006348</v>
      </c>
      <c r="Q47" s="18">
        <f>IF(Q$6-O$6 &lt;&gt; 0,(EXP(LN(Q9/O9)/(Q$6-O$6))-1)*100,0)</f>
        <v>1.1798204062514417</v>
      </c>
      <c r="S47" s="18">
        <f t="shared" ref="S47:U47" si="52">IF($F$6-$D$6 &lt;&gt; 0,(EXP(LN(1+(S27/100))/($F$6-$D$6))-1)*100,0)</f>
        <v>1.1798204062514417</v>
      </c>
      <c r="T47" s="18">
        <f t="shared" si="52"/>
        <v>2.3462725118395422</v>
      </c>
      <c r="U47" s="18">
        <f t="shared" si="52"/>
        <v>3.219072250490318</v>
      </c>
      <c r="W47" t="str">
        <f>$A$9</f>
        <v>Professional occupations</v>
      </c>
      <c r="X47" s="18">
        <f t="shared" si="47"/>
        <v>3.9686149201104248</v>
      </c>
      <c r="Y47" s="18">
        <f t="shared" si="48"/>
        <v>3.5708376188720914</v>
      </c>
      <c r="Z47" s="18">
        <f t="shared" si="49"/>
        <v>0.83974229752481477</v>
      </c>
      <c r="AA47" s="18">
        <f t="shared" si="50"/>
        <v>0.89786595139322856</v>
      </c>
      <c r="AB47" s="18">
        <f>IF(AB$6-Z$6 &lt;&gt; 0,(EXP(LN(AB9/Z9)/(AB$6-Z$6))-1)*100,0)</f>
        <v>0.87848767858385024</v>
      </c>
      <c r="AD47" s="18">
        <f t="shared" ref="AD47:AF47" si="53">IF($F$6-$D$6 &lt;&gt; 0,(EXP(LN(1+(AD27/100))/($F$6-$D$6))-1)*100,0)</f>
        <v>0.87848767858385024</v>
      </c>
      <c r="AE47" s="18">
        <f t="shared" si="53"/>
        <v>3.1283481238100652</v>
      </c>
      <c r="AF47" s="18">
        <f t="shared" si="53"/>
        <v>3.7118749121883399</v>
      </c>
    </row>
    <row r="48" spans="1:32" x14ac:dyDescent="0.2">
      <c r="A48" t="str">
        <f>$A$10</f>
        <v>Associate professional occupations</v>
      </c>
      <c r="B48" s="18">
        <f t="shared" si="42"/>
        <v>1.8643236957499809</v>
      </c>
      <c r="C48" s="18">
        <f t="shared" si="42"/>
        <v>3.4595480940332379</v>
      </c>
      <c r="D48" s="18">
        <f t="shared" si="42"/>
        <v>0.72601168692705276</v>
      </c>
      <c r="E48" s="18">
        <f t="shared" si="42"/>
        <v>0.70410482497431648</v>
      </c>
      <c r="F48" s="18">
        <f t="shared" ref="F48:F56" si="54">IF(F$6-D$6 &lt;&gt; 0,(EXP(LN(F10/D10)/(F$6-D$6))-1)*100,0)</f>
        <v>0.71140658285016034</v>
      </c>
      <c r="H48" s="18">
        <f t="shared" si="51"/>
        <v>0.71140658285016034</v>
      </c>
      <c r="I48" s="18">
        <f t="shared" si="51"/>
        <v>2.7066262765488069</v>
      </c>
      <c r="J48" s="18">
        <f t="shared" si="51"/>
        <v>3.2040329958851199</v>
      </c>
      <c r="L48" t="str">
        <f>$A$10</f>
        <v>Associate professional occupations</v>
      </c>
      <c r="M48" s="18">
        <f t="shared" si="43"/>
        <v>1.3390624964869868</v>
      </c>
      <c r="N48" s="18">
        <f t="shared" si="44"/>
        <v>2.3722712793687428</v>
      </c>
      <c r="O48" s="18">
        <f t="shared" si="45"/>
        <v>-0.800734189944452</v>
      </c>
      <c r="P48" s="18">
        <f>IF(Q$6-P$6 &lt;&gt; 0,(EXP(LN(Q10/P10)/(Q$6-P$6))-1)*100,0)</f>
        <v>0.33141831539753586</v>
      </c>
      <c r="Q48" s="18">
        <f t="shared" ref="Q48:Q54" si="55">IF(Q$6-O$6 &lt;&gt; 0,(EXP(LN(Q10/O10)/(Q$6-O$6))-1)*100,0)</f>
        <v>-4.7394302914227637E-2</v>
      </c>
      <c r="S48" s="18">
        <f t="shared" ref="S48:U48" si="56">IF($F$6-$D$6 &lt;&gt; 0,(EXP(LN(1+(S28/100))/($F$6-$D$6))-1)*100,0)</f>
        <v>-4.7394302914227637E-2</v>
      </c>
      <c r="T48" s="18">
        <f t="shared" si="56"/>
        <v>2.1040439242599573</v>
      </c>
      <c r="U48" s="18">
        <f t="shared" si="56"/>
        <v>2.0686655601652504</v>
      </c>
      <c r="W48" t="str">
        <f>$A$10</f>
        <v>Associate professional occupations</v>
      </c>
      <c r="X48" s="18">
        <f t="shared" si="47"/>
        <v>2.4560995152387521</v>
      </c>
      <c r="Y48" s="18">
        <f t="shared" si="48"/>
        <v>4.6513979127043248</v>
      </c>
      <c r="Z48" s="18">
        <f t="shared" si="49"/>
        <v>2.2664258370066914</v>
      </c>
      <c r="AA48" s="18">
        <f t="shared" si="50"/>
        <v>1.0366536598560572</v>
      </c>
      <c r="AB48" s="18">
        <f t="shared" ref="AB48:AB54" si="57">IF(AB$6-Z$6 &lt;&gt; 0,(EXP(LN(AB10/Z10)/(AB$6-Z$6))-1)*100,0)</f>
        <v>1.4449257381579983</v>
      </c>
      <c r="AD48" s="18">
        <f t="shared" ref="AD48:AF48" si="58">IF($F$6-$D$6 &lt;&gt; 0,(EXP(LN(1+(AD28/100))/($F$6-$D$6))-1)*100,0)</f>
        <v>1.4449257381579983</v>
      </c>
      <c r="AE48" s="18">
        <f t="shared" si="58"/>
        <v>3.3021183736376081</v>
      </c>
      <c r="AF48" s="18">
        <f t="shared" si="58"/>
        <v>4.2539056236729156</v>
      </c>
    </row>
    <row r="49" spans="1:32" x14ac:dyDescent="0.2">
      <c r="A49" t="str">
        <f>$A$11</f>
        <v>Administrative and secretarial occupations</v>
      </c>
      <c r="B49" s="18">
        <f t="shared" si="42"/>
        <v>-0.29367911483474396</v>
      </c>
      <c r="C49" s="18">
        <f t="shared" si="42"/>
        <v>1.0776583009573626</v>
      </c>
      <c r="D49" s="18">
        <f t="shared" si="42"/>
        <v>-8.158853412987277E-3</v>
      </c>
      <c r="E49" s="18">
        <f t="shared" si="42"/>
        <v>-0.83196705687899053</v>
      </c>
      <c r="F49" s="18">
        <f t="shared" si="54"/>
        <v>-0.55812122524802055</v>
      </c>
      <c r="H49" s="18">
        <f t="shared" si="51"/>
        <v>-0.55812122524802055</v>
      </c>
      <c r="I49" s="18">
        <f t="shared" si="51"/>
        <v>2.7107814190532764</v>
      </c>
      <c r="J49" s="18">
        <f t="shared" si="51"/>
        <v>2.3319961643925691</v>
      </c>
      <c r="L49" t="str">
        <f>$A$11</f>
        <v>Administrative and secretarial occupations</v>
      </c>
      <c r="M49" s="18">
        <f t="shared" si="43"/>
        <v>-0.85804841085097561</v>
      </c>
      <c r="N49" s="18">
        <f t="shared" si="44"/>
        <v>13.949101325678303</v>
      </c>
      <c r="O49" s="18">
        <f t="shared" si="45"/>
        <v>0.88486390826918448</v>
      </c>
      <c r="P49" s="18">
        <f t="shared" si="46"/>
        <v>0.87871120494495969</v>
      </c>
      <c r="Q49" s="18">
        <f t="shared" si="55"/>
        <v>0.88076206435887539</v>
      </c>
      <c r="S49" s="18">
        <f t="shared" ref="S49:U49" si="59">IF($F$6-$D$6 &lt;&gt; 0,(EXP(LN(1+(S29/100))/($F$6-$D$6))-1)*100,0)</f>
        <v>0.88076206435887539</v>
      </c>
      <c r="T49" s="18">
        <f t="shared" si="59"/>
        <v>2.2387975687956363</v>
      </c>
      <c r="U49" s="18">
        <f t="shared" si="59"/>
        <v>2.8958025729624914</v>
      </c>
      <c r="W49" t="str">
        <f>$A$11</f>
        <v>Administrative and secretarial occupations</v>
      </c>
      <c r="X49" s="18">
        <f t="shared" si="47"/>
        <v>-0.15067528283249088</v>
      </c>
      <c r="Y49" s="18">
        <f t="shared" si="48"/>
        <v>-2.1262802349469645</v>
      </c>
      <c r="Z49" s="18">
        <f t="shared" si="49"/>
        <v>-0.27302244533545794</v>
      </c>
      <c r="AA49" s="18">
        <f t="shared" si="50"/>
        <v>-1.4150751063439215</v>
      </c>
      <c r="AB49" s="18">
        <f t="shared" si="57"/>
        <v>-1.0358515042285799</v>
      </c>
      <c r="AD49" s="18">
        <f t="shared" ref="AD49:AF49" si="60">IF($F$6-$D$6 &lt;&gt; 0,(EXP(LN(1+(AD29/100))/($F$6-$D$6))-1)*100,0)</f>
        <v>-1.0358515042285799</v>
      </c>
      <c r="AE49" s="18">
        <f t="shared" si="60"/>
        <v>2.8420687321300653</v>
      </c>
      <c r="AF49" s="18">
        <f t="shared" si="60"/>
        <v>2.160143680425719</v>
      </c>
    </row>
    <row r="50" spans="1:32" x14ac:dyDescent="0.2">
      <c r="A50" t="str">
        <f>$A$12</f>
        <v>Skilled trades occupations</v>
      </c>
      <c r="B50" s="18">
        <f t="shared" si="42"/>
        <v>2.0926252090965436</v>
      </c>
      <c r="C50" s="18">
        <f t="shared" si="42"/>
        <v>-11.901382179395236</v>
      </c>
      <c r="D50" s="18">
        <f t="shared" si="42"/>
        <v>0.75538809141324492</v>
      </c>
      <c r="E50" s="18">
        <f t="shared" si="42"/>
        <v>-0.13879451511993324</v>
      </c>
      <c r="F50" s="18">
        <f t="shared" si="54"/>
        <v>0.15838111547301637</v>
      </c>
      <c r="H50" s="18">
        <f t="shared" si="51"/>
        <v>0.15838111547301637</v>
      </c>
      <c r="I50" s="18">
        <f t="shared" si="51"/>
        <v>2.4400091624926068</v>
      </c>
      <c r="J50" s="18">
        <f t="shared" si="51"/>
        <v>2.553401035227254</v>
      </c>
      <c r="L50" t="str">
        <f>$A$12</f>
        <v>Skilled trades occupations</v>
      </c>
      <c r="M50" s="18">
        <f t="shared" si="43"/>
        <v>2.5026058325520406</v>
      </c>
      <c r="N50" s="18">
        <f t="shared" si="44"/>
        <v>-14.128005726143567</v>
      </c>
      <c r="O50" s="18">
        <f t="shared" si="45"/>
        <v>0.48241961838053626</v>
      </c>
      <c r="P50" s="18">
        <f t="shared" si="46"/>
        <v>-0.3947402249763865</v>
      </c>
      <c r="Q50" s="18">
        <f t="shared" si="55"/>
        <v>-0.1032077232426265</v>
      </c>
      <c r="S50" s="18">
        <f t="shared" ref="S50:U50" si="61">IF($F$6-$D$6 &lt;&gt; 0,(EXP(LN(1+(S30/100))/($F$6-$D$6))-1)*100,0)</f>
        <v>-0.1032077232426265</v>
      </c>
      <c r="T50" s="18">
        <f t="shared" si="61"/>
        <v>2.2468490482498993</v>
      </c>
      <c r="U50" s="18">
        <f t="shared" si="61"/>
        <v>2.1713884030104325</v>
      </c>
      <c r="W50" t="str">
        <f>$A$12</f>
        <v>Skilled trades occupations</v>
      </c>
      <c r="X50" s="18">
        <f t="shared" si="47"/>
        <v>-0.81056052432965098</v>
      </c>
      <c r="Y50" s="18">
        <f t="shared" si="48"/>
        <v>5.2245208279039002</v>
      </c>
      <c r="Z50" s="18">
        <f t="shared" si="49"/>
        <v>2.4046266990921827</v>
      </c>
      <c r="AA50" s="18">
        <f t="shared" si="50"/>
        <v>1.2195411019344515</v>
      </c>
      <c r="AB50" s="18">
        <f t="shared" si="57"/>
        <v>1.6130379104447812</v>
      </c>
      <c r="AD50" s="18">
        <f t="shared" ref="AD50:AF50" si="62">IF($F$6-$D$6 &lt;&gt; 0,(EXP(LN(1+(AD30/100))/($F$6-$D$6))-1)*100,0)</f>
        <v>1.6130379104447812</v>
      </c>
      <c r="AE50" s="18">
        <f t="shared" si="62"/>
        <v>3.5485343020643434</v>
      </c>
      <c r="AF50" s="18">
        <f t="shared" si="62"/>
        <v>4.5829468387263317</v>
      </c>
    </row>
    <row r="51" spans="1:32" x14ac:dyDescent="0.2">
      <c r="A51" t="str">
        <f>$A$13</f>
        <v>Caring, leisure and other service occupations</v>
      </c>
      <c r="B51" s="18">
        <f t="shared" si="42"/>
        <v>1.3355792143114886</v>
      </c>
      <c r="C51" s="18">
        <f t="shared" si="42"/>
        <v>-5.1904668872188591</v>
      </c>
      <c r="D51" s="18">
        <f t="shared" si="42"/>
        <v>0.19871433690963336</v>
      </c>
      <c r="E51" s="18">
        <f t="shared" si="42"/>
        <v>0.46312480074583995</v>
      </c>
      <c r="F51" s="18">
        <f t="shared" si="54"/>
        <v>0.37491054331755258</v>
      </c>
      <c r="H51" s="18">
        <f t="shared" si="51"/>
        <v>0.37491054331755258</v>
      </c>
      <c r="I51" s="18">
        <f t="shared" si="51"/>
        <v>2.9775986018458989</v>
      </c>
      <c r="J51" s="18">
        <f t="shared" si="51"/>
        <v>3.2285209540648507</v>
      </c>
      <c r="L51" t="str">
        <f>$A$13</f>
        <v>Caring, leisure and other service occupations</v>
      </c>
      <c r="M51" s="18">
        <f t="shared" si="43"/>
        <v>1.0040946682424945</v>
      </c>
      <c r="N51" s="18">
        <f t="shared" si="44"/>
        <v>-3.9536674308029429</v>
      </c>
      <c r="O51" s="18">
        <f t="shared" si="45"/>
        <v>1.8908750968213539</v>
      </c>
      <c r="P51" s="18">
        <f t="shared" si="46"/>
        <v>1.2872899897635959</v>
      </c>
      <c r="Q51" s="18">
        <f t="shared" si="55"/>
        <v>1.4880866935375048</v>
      </c>
      <c r="S51" s="18">
        <f t="shared" ref="S51:U51" si="63">IF($F$6-$D$6 &lt;&gt; 0,(EXP(LN(1+(S31/100))/($F$6-$D$6))-1)*100,0)</f>
        <v>1.4880866935375048</v>
      </c>
      <c r="T51" s="18">
        <f t="shared" si="63"/>
        <v>2.7334350808742247</v>
      </c>
      <c r="U51" s="18">
        <f t="shared" si="63"/>
        <v>3.7877942282569688</v>
      </c>
      <c r="W51" t="str">
        <f>$A$13</f>
        <v>Caring, leisure and other service occupations</v>
      </c>
      <c r="X51" s="18">
        <f t="shared" si="47"/>
        <v>1.4296435408988062</v>
      </c>
      <c r="Y51" s="18">
        <f t="shared" si="48"/>
        <v>-5.5377578421730522</v>
      </c>
      <c r="Z51" s="18">
        <f t="shared" si="49"/>
        <v>-0.3060657052303184</v>
      </c>
      <c r="AA51" s="18">
        <f t="shared" si="50"/>
        <v>0.187443518438557</v>
      </c>
      <c r="AB51" s="18">
        <f t="shared" si="57"/>
        <v>2.2669595957691691E-2</v>
      </c>
      <c r="AD51" s="18">
        <f t="shared" ref="AD51:AF51" si="64">IF($F$6-$D$6 &lt;&gt; 0,(EXP(LN(1+(AD31/100))/($F$6-$D$6))-1)*100,0)</f>
        <v>2.2669595957691691E-2</v>
      </c>
      <c r="AE51" s="18">
        <f t="shared" si="64"/>
        <v>3.0458462675222453</v>
      </c>
      <c r="AF51" s="18">
        <f t="shared" si="64"/>
        <v>3.0607490204588306</v>
      </c>
    </row>
    <row r="52" spans="1:32" x14ac:dyDescent="0.2">
      <c r="A52" t="str">
        <f>$A$14</f>
        <v>Sales and customer service occupations</v>
      </c>
      <c r="B52" s="18">
        <f t="shared" si="42"/>
        <v>0.39163517348412835</v>
      </c>
      <c r="C52" s="18">
        <f t="shared" si="42"/>
        <v>0.12911558080412888</v>
      </c>
      <c r="D52" s="18">
        <f t="shared" si="42"/>
        <v>0.29505605625279596</v>
      </c>
      <c r="E52" s="18">
        <f t="shared" si="42"/>
        <v>-1.8478228500407035E-2</v>
      </c>
      <c r="F52" s="18">
        <f t="shared" si="54"/>
        <v>8.5924143107574125E-2</v>
      </c>
      <c r="H52" s="18">
        <f t="shared" si="51"/>
        <v>8.5924143107574125E-2</v>
      </c>
      <c r="I52" s="18">
        <f t="shared" si="51"/>
        <v>2.4987521915875277</v>
      </c>
      <c r="J52" s="18">
        <f t="shared" si="51"/>
        <v>2.5596863694594463</v>
      </c>
      <c r="L52" t="str">
        <f>$A$14</f>
        <v>Sales and customer service occupations</v>
      </c>
      <c r="M52" s="18">
        <f t="shared" si="43"/>
        <v>0.77908608380248268</v>
      </c>
      <c r="N52" s="18">
        <f t="shared" si="44"/>
        <v>1.7498726619018967</v>
      </c>
      <c r="O52" s="18">
        <f t="shared" si="45"/>
        <v>0.92962256546946787</v>
      </c>
      <c r="P52" s="18">
        <f t="shared" si="46"/>
        <v>0.35640227656257295</v>
      </c>
      <c r="Q52" s="18">
        <f t="shared" si="55"/>
        <v>0.54711306224399792</v>
      </c>
      <c r="S52" s="18">
        <f t="shared" ref="S52:U52" si="65">IF($F$6-$D$6 &lt;&gt; 0,(EXP(LN(1+(S32/100))/($F$6-$D$6))-1)*100,0)</f>
        <v>0.54711306224399792</v>
      </c>
      <c r="T52" s="18">
        <f t="shared" si="65"/>
        <v>2.0288534096848165</v>
      </c>
      <c r="U52" s="18">
        <f t="shared" si="65"/>
        <v>2.4459091922113263</v>
      </c>
      <c r="W52" t="str">
        <f>$A$14</f>
        <v>Sales and customer service occupations</v>
      </c>
      <c r="X52" s="18">
        <f t="shared" si="47"/>
        <v>0.11240782151080708</v>
      </c>
      <c r="Y52" s="18">
        <f t="shared" si="48"/>
        <v>-1.0584662654421262</v>
      </c>
      <c r="Z52" s="18">
        <f t="shared" si="49"/>
        <v>-0.19394344110837958</v>
      </c>
      <c r="AA52" s="18">
        <f t="shared" si="50"/>
        <v>-0.32655271237016503</v>
      </c>
      <c r="AB52" s="18">
        <f t="shared" si="57"/>
        <v>-0.2823692106197373</v>
      </c>
      <c r="AD52" s="18">
        <f t="shared" ref="AD52:AF52" si="66">IF($F$6-$D$6 &lt;&gt; 0,(EXP(LN(1+(AD32/100))/($F$6-$D$6))-1)*100,0)</f>
        <v>-0.2823692106197373</v>
      </c>
      <c r="AE52" s="18">
        <f t="shared" si="66"/>
        <v>2.8339136342923954</v>
      </c>
      <c r="AF52" s="18">
        <f t="shared" si="66"/>
        <v>2.6442683164435987</v>
      </c>
    </row>
    <row r="53" spans="1:32" x14ac:dyDescent="0.2">
      <c r="A53" t="str">
        <f>$A$15</f>
        <v>Process, plant and machine operatives</v>
      </c>
      <c r="B53" s="18">
        <f t="shared" si="42"/>
        <v>3.4170274909827603</v>
      </c>
      <c r="C53" s="18">
        <f t="shared" si="42"/>
        <v>-15.531355160752348</v>
      </c>
      <c r="D53" s="18">
        <f t="shared" si="42"/>
        <v>0.68009509191373496</v>
      </c>
      <c r="E53" s="18">
        <f t="shared" si="42"/>
        <v>-0.29895837452165175</v>
      </c>
      <c r="F53" s="18">
        <f t="shared" si="54"/>
        <v>2.6330326506829316E-2</v>
      </c>
      <c r="H53" s="18">
        <f t="shared" si="51"/>
        <v>2.6330326506829316E-2</v>
      </c>
      <c r="I53" s="18">
        <f t="shared" si="51"/>
        <v>2.6520489161167893</v>
      </c>
      <c r="J53" s="18">
        <f t="shared" si="51"/>
        <v>2.6703117945377608</v>
      </c>
      <c r="L53" t="str">
        <f>$A$15</f>
        <v>Process, plant and machine operatives</v>
      </c>
      <c r="M53" s="18">
        <f t="shared" si="43"/>
        <v>3.7408470290316798</v>
      </c>
      <c r="N53" s="18">
        <f t="shared" si="44"/>
        <v>-15.696020888457285</v>
      </c>
      <c r="O53" s="18">
        <f t="shared" si="45"/>
        <v>0.19110744316976902</v>
      </c>
      <c r="P53" s="18">
        <f t="shared" si="46"/>
        <v>-0.43117186698998777</v>
      </c>
      <c r="Q53" s="18">
        <f t="shared" si="55"/>
        <v>-0.22417605658523465</v>
      </c>
      <c r="S53" s="18">
        <f t="shared" ref="S53:U53" si="67">IF($F$6-$D$6 &lt;&gt; 0,(EXP(LN(1+(S33/100))/($F$6-$D$6))-1)*100,0)</f>
        <v>-0.22417605658523465</v>
      </c>
      <c r="T53" s="18">
        <f t="shared" si="67"/>
        <v>2.5493031584958192</v>
      </c>
      <c r="U53" s="18">
        <f t="shared" si="67"/>
        <v>2.3924939487857788</v>
      </c>
      <c r="W53" t="str">
        <f>$A$15</f>
        <v>Process, plant and machine operatives</v>
      </c>
      <c r="X53" s="18">
        <f t="shared" si="47"/>
        <v>1.0593301948599976</v>
      </c>
      <c r="Y53" s="18">
        <f t="shared" si="48"/>
        <v>-14.25090302816383</v>
      </c>
      <c r="Z53" s="18">
        <f t="shared" si="49"/>
        <v>4.1366483818892741</v>
      </c>
      <c r="AA53" s="18">
        <f t="shared" si="50"/>
        <v>0.49992050001776978</v>
      </c>
      <c r="AB53" s="18">
        <f t="shared" si="57"/>
        <v>1.6978279548962361</v>
      </c>
      <c r="AD53" s="18">
        <f t="shared" ref="AD53:AF53" si="68">IF($F$6-$D$6 &lt;&gt; 0,(EXP(LN(1+(AD33/100))/($F$6-$D$6))-1)*100,0)</f>
        <v>1.6978279548962361</v>
      </c>
      <c r="AE53" s="18">
        <f t="shared" si="68"/>
        <v>3.3933871469097321</v>
      </c>
      <c r="AF53" s="18">
        <f t="shared" si="68"/>
        <v>4.5059463505139563</v>
      </c>
    </row>
    <row r="54" spans="1:32" x14ac:dyDescent="0.2">
      <c r="A54" t="str">
        <f>$A$16</f>
        <v>Elementary occupations</v>
      </c>
      <c r="B54" s="18">
        <f t="shared" si="42"/>
        <v>1.2439135803438806</v>
      </c>
      <c r="C54" s="18">
        <f t="shared" si="42"/>
        <v>-9.295265475453995</v>
      </c>
      <c r="D54" s="18">
        <f t="shared" si="42"/>
        <v>0.14772050880449417</v>
      </c>
      <c r="E54" s="18">
        <f t="shared" si="42"/>
        <v>-0.40690538649220676</v>
      </c>
      <c r="F54" s="18">
        <f t="shared" si="54"/>
        <v>-0.22237221542315</v>
      </c>
      <c r="H54" s="18">
        <f t="shared" si="51"/>
        <v>-0.22237221542315</v>
      </c>
      <c r="I54" s="18">
        <f t="shared" si="51"/>
        <v>2.5759185106793092</v>
      </c>
      <c r="J54" s="18">
        <f t="shared" si="51"/>
        <v>2.4209353552116841</v>
      </c>
      <c r="L54" t="str">
        <f>$A$16</f>
        <v>Elementary occupations</v>
      </c>
      <c r="M54" s="18">
        <f t="shared" si="43"/>
        <v>1.0671456175866512</v>
      </c>
      <c r="N54" s="18">
        <f t="shared" si="44"/>
        <v>-8.9859332954141724</v>
      </c>
      <c r="O54" s="18">
        <f t="shared" si="45"/>
        <v>0.80705542260268714</v>
      </c>
      <c r="P54" s="18">
        <f t="shared" si="46"/>
        <v>-0.49484039607577968</v>
      </c>
      <c r="Q54" s="18">
        <f t="shared" si="55"/>
        <v>-6.2754109126794688E-2</v>
      </c>
      <c r="S54" s="18">
        <f t="shared" ref="S54:U54" si="69">IF($F$6-$D$6 &lt;&gt; 0,(EXP(LN(1+(S34/100))/($F$6-$D$6))-1)*100,0)</f>
        <v>-6.2754109126794688E-2</v>
      </c>
      <c r="T54" s="18">
        <f t="shared" si="69"/>
        <v>2.1837955349796268</v>
      </c>
      <c r="U54" s="18">
        <f t="shared" si="69"/>
        <v>2.1374759659460896</v>
      </c>
      <c r="W54" t="str">
        <f>$A$16</f>
        <v>Elementary occupations</v>
      </c>
      <c r="X54" s="18">
        <f t="shared" si="47"/>
        <v>1.4296832316298858</v>
      </c>
      <c r="Y54" s="18">
        <f t="shared" si="48"/>
        <v>-9.6174530019442432</v>
      </c>
      <c r="Z54" s="18">
        <f t="shared" si="49"/>
        <v>-0.56299550882531468</v>
      </c>
      <c r="AA54" s="18">
        <f t="shared" si="50"/>
        <v>-0.30897073726787738</v>
      </c>
      <c r="AB54" s="18">
        <f t="shared" si="57"/>
        <v>-0.39371768374714122</v>
      </c>
      <c r="AD54" s="18">
        <f t="shared" ref="AD54:AF54" si="70">IF($F$6-$D$6 &lt;&gt; 0,(EXP(LN(1+(AD34/100))/($F$6-$D$6))-1)*100,0)</f>
        <v>-0.39371768374714122</v>
      </c>
      <c r="AE54" s="18">
        <f t="shared" si="70"/>
        <v>2.9658188741460201</v>
      </c>
      <c r="AF54" s="18">
        <f t="shared" si="70"/>
        <v>2.7068897927391866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2.0948516243296966</v>
      </c>
      <c r="C56" s="26">
        <f>IF(D$6-C$6 &lt;&gt; 0,(EXP(LN(D18/C18)/(D$6-C$6))-1)*100,0)</f>
        <v>-2.0929588196585192</v>
      </c>
      <c r="D56" s="26">
        <f>IF(E$6-D$6 &lt;&gt; 0,(EXP(LN(E18/D18)/(E$6-D$6))-1)*100,0)</f>
        <v>0.47438206144148065</v>
      </c>
      <c r="E56" s="26">
        <f>IF(F$6-E$6 &lt;&gt; 0,(EXP(LN(F18/E18)/(F$6-E$6))-1)*100,0)</f>
        <v>0.31872037196463143</v>
      </c>
      <c r="F56" s="26">
        <f t="shared" si="54"/>
        <v>0.37058078759095725</v>
      </c>
      <c r="H56" s="26">
        <f t="shared" si="51"/>
        <v>0.37058078759095725</v>
      </c>
      <c r="I56" s="26">
        <f t="shared" ref="I56" si="71">IF($F$6-$D$6 &lt;&gt; 0,(EXP(LN(1+(I36/100))/($F$6-$D$6))-1)*100,0)</f>
        <v>2.6987882943527497</v>
      </c>
      <c r="J56" s="26">
        <f t="shared" ref="J56" si="72">IF($F$6-$D$6 &lt;&gt; 0,(EXP(LN(1+(J36/100))/($F$6-$D$6))-1)*100,0)</f>
        <v>2.9562028857158751</v>
      </c>
      <c r="L56" s="24" t="str">
        <f>$A$18</f>
        <v>All occupations</v>
      </c>
      <c r="M56" s="26">
        <f>IF(N$6-M$6 &lt;&gt; 0,(EXP(LN(N18/M18)/(N$6-M$6))-1)*100,0)</f>
        <v>2.2272145109640373</v>
      </c>
      <c r="N56" s="26">
        <f>IF(O$6-N$6 &lt;&gt; 0,(EXP(LN(O18/N18)/(O$6-N$6))-1)*100,0)</f>
        <v>-3.4814152818861133</v>
      </c>
      <c r="O56" s="26">
        <f>IF(P$6-O$6 &lt;&gt; 0,(EXP(LN(P18/O18)/(P$6-O$6))-1)*100,0)</f>
        <v>0.52395585215876395</v>
      </c>
      <c r="P56" s="26">
        <f>IF(Q$6-P$6 &lt;&gt; 0,(EXP(LN(Q18/P18)/(Q$6-P$6))-1)*100,0)</f>
        <v>0.3181768396742779</v>
      </c>
      <c r="Q56" s="26">
        <f t="shared" ref="Q56" si="73">IF(Q$6-O$6 &lt;&gt; 0,(EXP(LN(Q18/O18)/(Q$6-O$6))-1)*100,0)</f>
        <v>0.38672299643569552</v>
      </c>
      <c r="S56" s="26">
        <f t="shared" ref="S56:U56" si="74">IF($F$6-$D$6 &lt;&gt; 0,(EXP(LN(1+(S36/100))/($F$6-$D$6))-1)*100,0)</f>
        <v>0.38672299643569552</v>
      </c>
      <c r="T56" s="26">
        <f t="shared" si="74"/>
        <v>2.316507716156968</v>
      </c>
      <c r="U56" s="26">
        <f t="shared" si="74"/>
        <v>2.599341616325046</v>
      </c>
      <c r="W56" s="24" t="str">
        <f>$A$18</f>
        <v>All occupations</v>
      </c>
      <c r="X56" s="26">
        <f>IF(Y$6-X$6 &lt;&gt; 0,(EXP(LN(Y18/X18)/(Y$6-X$6))-1)*100,0)</f>
        <v>1.9528229376456707</v>
      </c>
      <c r="Y56" s="26">
        <f>IF(Z$6-Y$6 &lt;&gt; 0,(EXP(LN(Z18/Y18)/(Z$6-Y$6))-1)*100,0)</f>
        <v>-0.59306554503759656</v>
      </c>
      <c r="Z56" s="26">
        <f>IF(AA$6-Z$6 &lt;&gt; 0,(EXP(LN(AA18/Z18)/(AA$6-Z$6))-1)*100,0)</f>
        <v>0.42228017372096804</v>
      </c>
      <c r="AA56" s="26">
        <f>IF(AB$6-AA$6 &lt;&gt; 0,(EXP(LN(AB18/AA18)/(AB$6-AA$6))-1)*100,0)</f>
        <v>0.31929333079607769</v>
      </c>
      <c r="AB56" s="26">
        <f t="shared" ref="AB56" si="75">IF(AB$6-Z$6 &lt;&gt; 0,(EXP(LN(AB18/Z18)/(AB$6-Z$6))-1)*100,0)</f>
        <v>0.35361053787466012</v>
      </c>
      <c r="AD56" s="26">
        <f t="shared" ref="AD56:AF56" si="76">IF($F$6-$D$6 &lt;&gt; 0,(EXP(LN(1+(AD36/100))/($F$6-$D$6))-1)*100,0)</f>
        <v>0.35361053787466012</v>
      </c>
      <c r="AE56" s="26">
        <f t="shared" si="76"/>
        <v>3.0794342833988742</v>
      </c>
      <c r="AF56" s="26">
        <f t="shared" si="76"/>
        <v>3.3127819252310564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5.3186731964342329</v>
      </c>
      <c r="C64" s="27">
        <f t="shared" si="77"/>
        <v>0.18350989124390082</v>
      </c>
      <c r="D64" s="27">
        <f t="shared" si="77"/>
        <v>-1.7066502238096817</v>
      </c>
      <c r="E64" s="27">
        <f t="shared" si="77"/>
        <v>3.1945022569692227</v>
      </c>
      <c r="F64" s="27">
        <f>F8-D8</f>
        <v>1.4878520331595411</v>
      </c>
      <c r="L64" t="str">
        <f>$A$8</f>
        <v>Managers, directors and senior officials</v>
      </c>
      <c r="M64" s="27">
        <f t="shared" ref="M64:M72" si="78">N8-M8</f>
        <v>2.9693152316011791</v>
      </c>
      <c r="N64" s="27">
        <f t="shared" ref="N64:N72" si="79">O8-N8</f>
        <v>-0.35640485718564818</v>
      </c>
      <c r="O64" s="27">
        <f t="shared" ref="O64:O72" si="80">P8-O8</f>
        <v>-1.407809061688738</v>
      </c>
      <c r="P64" s="27">
        <f t="shared" ref="P64:P72" si="81">Q8-P8</f>
        <v>1.2447918645716491</v>
      </c>
      <c r="Q64" s="27">
        <f>Q8-O8</f>
        <v>-0.16301719711708884</v>
      </c>
      <c r="W64" t="str">
        <f>$A$8</f>
        <v>Managers, directors and senior officials</v>
      </c>
      <c r="X64" s="27">
        <f t="shared" ref="X64:X72" si="82">Y8-X8</f>
        <v>2.3493579648329757</v>
      </c>
      <c r="Y64" s="27">
        <f t="shared" ref="Y64:Y72" si="83">Z8-Y8</f>
        <v>0.53991474842955967</v>
      </c>
      <c r="Z64" s="27">
        <f t="shared" ref="Z64:Z72" si="84">AA8-Z8</f>
        <v>-0.29884116212096323</v>
      </c>
      <c r="AA64" s="27">
        <f t="shared" ref="AA64:AA72" si="85">AB8-AA8</f>
        <v>1.9497103923976145</v>
      </c>
      <c r="AB64" s="27">
        <f>AB8-Z8</f>
        <v>1.6508692302766512</v>
      </c>
    </row>
    <row r="65" spans="1:31" x14ac:dyDescent="0.2">
      <c r="A65" t="str">
        <f>$A$9</f>
        <v>Professional occupations</v>
      </c>
      <c r="B65" s="27">
        <f t="shared" si="77"/>
        <v>8.1189877808705688</v>
      </c>
      <c r="C65" s="27">
        <f t="shared" si="77"/>
        <v>1.7722996165591525</v>
      </c>
      <c r="D65" s="27">
        <f t="shared" si="77"/>
        <v>4.8978702720752381</v>
      </c>
      <c r="E65" s="27">
        <f t="shared" si="77"/>
        <v>6.134720755929024</v>
      </c>
      <c r="F65" s="27">
        <f t="shared" ref="F65:F72" si="86">F9-D9</f>
        <v>11.032591028004262</v>
      </c>
      <c r="L65" t="str">
        <f>$A$9</f>
        <v>Professional occupations</v>
      </c>
      <c r="M65" s="27">
        <f t="shared" si="78"/>
        <v>3.7147033853163371</v>
      </c>
      <c r="N65" s="27">
        <f t="shared" si="79"/>
        <v>0.68138414200231523</v>
      </c>
      <c r="O65" s="27">
        <f t="shared" si="80"/>
        <v>3.5468298395127249</v>
      </c>
      <c r="P65" s="27">
        <f t="shared" si="81"/>
        <v>3.0498237664511549</v>
      </c>
      <c r="Q65" s="27">
        <f t="shared" ref="Q65:Q72" si="87">Q9-O9</f>
        <v>6.5966536059638798</v>
      </c>
      <c r="W65" t="str">
        <f>$A$9</f>
        <v>Professional occupations</v>
      </c>
      <c r="X65" s="27">
        <f t="shared" si="82"/>
        <v>4.4042843955542139</v>
      </c>
      <c r="Y65" s="27">
        <f t="shared" si="83"/>
        <v>1.0909154745568728</v>
      </c>
      <c r="Z65" s="27">
        <f t="shared" si="84"/>
        <v>1.3510404325625132</v>
      </c>
      <c r="AA65" s="27">
        <f t="shared" si="85"/>
        <v>3.0848969894778691</v>
      </c>
      <c r="AB65" s="27">
        <f t="shared" ref="AB65:AB72" si="88">AB9-Z9</f>
        <v>4.4359374220403822</v>
      </c>
    </row>
    <row r="66" spans="1:31" x14ac:dyDescent="0.2">
      <c r="A66" t="str">
        <f>$A$10</f>
        <v>Associate professional occupations</v>
      </c>
      <c r="B66" s="27">
        <f t="shared" si="77"/>
        <v>2.7454617955554497</v>
      </c>
      <c r="C66" s="27">
        <f t="shared" si="77"/>
        <v>1.3335709393969637</v>
      </c>
      <c r="D66" s="27">
        <f t="shared" si="77"/>
        <v>1.4688821252349982</v>
      </c>
      <c r="E66" s="27">
        <f t="shared" si="77"/>
        <v>3.0054763005234477</v>
      </c>
      <c r="F66" s="27">
        <f t="shared" si="86"/>
        <v>4.4743584257584459</v>
      </c>
      <c r="L66" t="str">
        <f>$A$10</f>
        <v>Associate professional occupations</v>
      </c>
      <c r="M66" s="27">
        <f t="shared" si="78"/>
        <v>1.0445193433004363</v>
      </c>
      <c r="N66" s="27">
        <f t="shared" si="79"/>
        <v>0.47820507410428803</v>
      </c>
      <c r="O66" s="27">
        <f t="shared" si="80"/>
        <v>-0.81308421637842443</v>
      </c>
      <c r="P66" s="27">
        <f t="shared" si="81"/>
        <v>0.66686336093011889</v>
      </c>
      <c r="Q66" s="27">
        <f t="shared" si="87"/>
        <v>-0.14622085544830554</v>
      </c>
      <c r="W66" t="str">
        <f>$A$10</f>
        <v>Associate professional occupations</v>
      </c>
      <c r="X66" s="27">
        <f t="shared" si="82"/>
        <v>1.7009424522549672</v>
      </c>
      <c r="Y66" s="27">
        <f t="shared" si="83"/>
        <v>0.85536586529268988</v>
      </c>
      <c r="Z66" s="27">
        <f t="shared" si="84"/>
        <v>2.2819663416134262</v>
      </c>
      <c r="AA66" s="27">
        <f t="shared" si="85"/>
        <v>2.3386129395933857</v>
      </c>
      <c r="AB66" s="27">
        <f t="shared" si="88"/>
        <v>4.6205792812068118</v>
      </c>
    </row>
    <row r="67" spans="1:31" x14ac:dyDescent="0.2">
      <c r="A67" t="str">
        <f>$A$11</f>
        <v>Administrative and secretarial occupations</v>
      </c>
      <c r="B67" s="27">
        <f t="shared" si="77"/>
        <v>-0.33536566985094396</v>
      </c>
      <c r="C67" s="27">
        <f t="shared" si="77"/>
        <v>0.30540138933275429</v>
      </c>
      <c r="D67" s="27">
        <f t="shared" si="77"/>
        <v>-1.1683510942212649E-2</v>
      </c>
      <c r="E67" s="27">
        <f t="shared" si="77"/>
        <v>-2.2949421049612511</v>
      </c>
      <c r="F67" s="27">
        <f t="shared" si="86"/>
        <v>-2.3066256159034637</v>
      </c>
      <c r="L67" t="str">
        <f>$A$11</f>
        <v>Administrative and secretarial occupations</v>
      </c>
      <c r="M67" s="27">
        <f t="shared" si="78"/>
        <v>-0.19808933602323808</v>
      </c>
      <c r="N67" s="27">
        <f t="shared" si="79"/>
        <v>0.78787812894615961</v>
      </c>
      <c r="O67" s="27">
        <f t="shared" si="80"/>
        <v>0.28983840870702959</v>
      </c>
      <c r="P67" s="27">
        <f t="shared" si="81"/>
        <v>0.61494308293454214</v>
      </c>
      <c r="Q67" s="27">
        <f t="shared" si="87"/>
        <v>0.90478149164157173</v>
      </c>
      <c r="W67" t="str">
        <f>$A$11</f>
        <v>Administrative and secretarial occupations</v>
      </c>
      <c r="X67" s="27">
        <f t="shared" si="82"/>
        <v>-0.13727633382772808</v>
      </c>
      <c r="Y67" s="27">
        <f t="shared" si="83"/>
        <v>-0.48247673961337867</v>
      </c>
      <c r="Z67" s="27">
        <f t="shared" si="84"/>
        <v>-0.30152191964923958</v>
      </c>
      <c r="AA67" s="27">
        <f t="shared" si="85"/>
        <v>-2.9098851878957674</v>
      </c>
      <c r="AB67" s="27">
        <f t="shared" si="88"/>
        <v>-3.211407107545007</v>
      </c>
    </row>
    <row r="68" spans="1:31" x14ac:dyDescent="0.2">
      <c r="A68" t="str">
        <f>$A$12</f>
        <v>Skilled trades occupations</v>
      </c>
      <c r="B68" s="27">
        <f t="shared" si="77"/>
        <v>2.1678904616381516</v>
      </c>
      <c r="C68" s="27">
        <f t="shared" si="77"/>
        <v>-3.2452847199810293</v>
      </c>
      <c r="D68" s="27">
        <f t="shared" si="77"/>
        <v>0.92114031871907898</v>
      </c>
      <c r="E68" s="27">
        <f t="shared" si="77"/>
        <v>-0.34405452867943609</v>
      </c>
      <c r="F68" s="27">
        <f t="shared" si="86"/>
        <v>0.57708579003964289</v>
      </c>
      <c r="L68" t="str">
        <f>$A$12</f>
        <v>Skilled trades occupations</v>
      </c>
      <c r="M68" s="27">
        <f t="shared" si="78"/>
        <v>2.271706477498487</v>
      </c>
      <c r="N68" s="27">
        <f t="shared" si="79"/>
        <v>-3.4091968121624809</v>
      </c>
      <c r="O68" s="27">
        <f t="shared" si="80"/>
        <v>0.50467053910070092</v>
      </c>
      <c r="P68" s="27">
        <f t="shared" si="81"/>
        <v>-0.8231572683676518</v>
      </c>
      <c r="Q68" s="27">
        <f t="shared" si="87"/>
        <v>-0.31848672926695087</v>
      </c>
      <c r="W68" t="str">
        <f>$A$12</f>
        <v>Skilled trades occupations</v>
      </c>
      <c r="X68" s="27">
        <f t="shared" si="82"/>
        <v>-0.10381601586034961</v>
      </c>
      <c r="Y68" s="27">
        <f t="shared" si="83"/>
        <v>0.16391209218146496</v>
      </c>
      <c r="Z68" s="27">
        <f t="shared" si="84"/>
        <v>0.41646977961838427</v>
      </c>
      <c r="AA68" s="27">
        <f t="shared" si="85"/>
        <v>0.47910273968823258</v>
      </c>
      <c r="AB68" s="27">
        <f t="shared" si="88"/>
        <v>0.89557251930661685</v>
      </c>
    </row>
    <row r="69" spans="1:31" x14ac:dyDescent="0.2">
      <c r="A69" t="str">
        <f>$A$13</f>
        <v>Caring, leisure and other service occupations</v>
      </c>
      <c r="B69" s="27">
        <f t="shared" si="77"/>
        <v>1.3750516443668914</v>
      </c>
      <c r="C69" s="27">
        <f t="shared" si="77"/>
        <v>-1.3808703341435979</v>
      </c>
      <c r="D69" s="27">
        <f t="shared" si="77"/>
        <v>0.25160756720300625</v>
      </c>
      <c r="E69" s="27">
        <f t="shared" si="77"/>
        <v>1.2046907708333663</v>
      </c>
      <c r="F69" s="27">
        <f t="shared" si="86"/>
        <v>1.4562983380363725</v>
      </c>
      <c r="L69" t="str">
        <f>$A$13</f>
        <v>Caring, leisure and other service occupations</v>
      </c>
      <c r="M69" s="27">
        <f t="shared" si="78"/>
        <v>0.22849372468081519</v>
      </c>
      <c r="N69" s="27">
        <f t="shared" si="79"/>
        <v>-0.23060043233838901</v>
      </c>
      <c r="O69" s="27">
        <f t="shared" si="80"/>
        <v>0.55004292106965202</v>
      </c>
      <c r="P69" s="27">
        <f t="shared" si="81"/>
        <v>0.83942896807038814</v>
      </c>
      <c r="Q69" s="27">
        <f t="shared" si="87"/>
        <v>1.3894718891400402</v>
      </c>
      <c r="W69" t="str">
        <f>$A$13</f>
        <v>Caring, leisure and other service occupations</v>
      </c>
      <c r="X69" s="27">
        <f t="shared" si="82"/>
        <v>1.1465579196860638</v>
      </c>
      <c r="Y69" s="27">
        <f t="shared" si="83"/>
        <v>-1.1502699018051992</v>
      </c>
      <c r="Z69" s="27">
        <f t="shared" si="84"/>
        <v>-0.2984353538666511</v>
      </c>
      <c r="AA69" s="27">
        <f t="shared" si="85"/>
        <v>0.36526180276298703</v>
      </c>
      <c r="AB69" s="27">
        <f t="shared" si="88"/>
        <v>6.6826448896335933E-2</v>
      </c>
    </row>
    <row r="70" spans="1:31" x14ac:dyDescent="0.2">
      <c r="A70" t="str">
        <f>$A$14</f>
        <v>Sales and customer service occupations</v>
      </c>
      <c r="B70" s="27">
        <f t="shared" si="77"/>
        <v>0.35389894085386331</v>
      </c>
      <c r="C70" s="27">
        <f t="shared" si="77"/>
        <v>2.9454788473810112E-2</v>
      </c>
      <c r="D70" s="27">
        <f t="shared" si="77"/>
        <v>0.33898071662549611</v>
      </c>
      <c r="E70" s="27">
        <f t="shared" si="77"/>
        <v>-4.2799086425731048E-2</v>
      </c>
      <c r="F70" s="27">
        <f t="shared" si="86"/>
        <v>0.29618163019976507</v>
      </c>
      <c r="L70" t="str">
        <f>$A$14</f>
        <v>Sales and customer service occupations</v>
      </c>
      <c r="M70" s="27">
        <f t="shared" si="78"/>
        <v>0.29486758464680562</v>
      </c>
      <c r="N70" s="27">
        <f t="shared" si="79"/>
        <v>0.16880982965516722</v>
      </c>
      <c r="O70" s="27">
        <f t="shared" si="80"/>
        <v>0.46481090076981957</v>
      </c>
      <c r="P70" s="27">
        <f t="shared" si="81"/>
        <v>0.37233548345960621</v>
      </c>
      <c r="Q70" s="27">
        <f t="shared" si="87"/>
        <v>0.83714638422942578</v>
      </c>
      <c r="W70" t="str">
        <f>$A$14</f>
        <v>Sales and customer service occupations</v>
      </c>
      <c r="X70" s="27">
        <f t="shared" si="82"/>
        <v>5.9031356207032815E-2</v>
      </c>
      <c r="Y70" s="27">
        <f t="shared" si="83"/>
        <v>-0.13935504118136244</v>
      </c>
      <c r="Z70" s="27">
        <f t="shared" si="84"/>
        <v>-0.12583018414432168</v>
      </c>
      <c r="AA70" s="27">
        <f t="shared" si="85"/>
        <v>-0.41513456988530351</v>
      </c>
      <c r="AB70" s="27">
        <f t="shared" si="88"/>
        <v>-0.54096475402962518</v>
      </c>
    </row>
    <row r="71" spans="1:31" x14ac:dyDescent="0.2">
      <c r="A71" t="str">
        <f>$A$15</f>
        <v>Process, plant and machine operatives</v>
      </c>
      <c r="B71" s="27">
        <f t="shared" si="77"/>
        <v>1.7183831663826101</v>
      </c>
      <c r="C71" s="27">
        <f t="shared" si="77"/>
        <v>-2.1222407251452626</v>
      </c>
      <c r="D71" s="27">
        <f t="shared" si="77"/>
        <v>0.39785759269438614</v>
      </c>
      <c r="E71" s="27">
        <f t="shared" si="77"/>
        <v>-0.35218780872613564</v>
      </c>
      <c r="F71" s="27">
        <f t="shared" si="86"/>
        <v>4.5669783968250499E-2</v>
      </c>
      <c r="L71" t="str">
        <f>$A$15</f>
        <v>Process, plant and machine operatives</v>
      </c>
      <c r="M71" s="27">
        <f t="shared" si="78"/>
        <v>1.6541194723289365</v>
      </c>
      <c r="N71" s="27">
        <f t="shared" si="79"/>
        <v>-1.9003558867963459</v>
      </c>
      <c r="O71" s="27">
        <f t="shared" si="80"/>
        <v>9.7904124863305242E-2</v>
      </c>
      <c r="P71" s="27">
        <f t="shared" si="81"/>
        <v>-0.43579122103060541</v>
      </c>
      <c r="Q71" s="27">
        <f t="shared" si="87"/>
        <v>-0.33788709616730017</v>
      </c>
      <c r="W71" t="str">
        <f>$A$15</f>
        <v>Process, plant and machine operatives</v>
      </c>
      <c r="X71" s="27">
        <f t="shared" si="82"/>
        <v>6.4263694053685816E-2</v>
      </c>
      <c r="Y71" s="27">
        <f t="shared" si="83"/>
        <v>-0.2218848383489318</v>
      </c>
      <c r="Z71" s="27">
        <f t="shared" si="84"/>
        <v>0.29995346783108046</v>
      </c>
      <c r="AA71" s="27">
        <f t="shared" si="85"/>
        <v>8.3603412304489755E-2</v>
      </c>
      <c r="AB71" s="27">
        <f t="shared" si="88"/>
        <v>0.38355688013557021</v>
      </c>
    </row>
    <row r="72" spans="1:31" x14ac:dyDescent="0.2">
      <c r="A72" t="str">
        <f>$A$16</f>
        <v>Elementary occupations</v>
      </c>
      <c r="B72" s="27">
        <f t="shared" si="77"/>
        <v>1.5150186837495099</v>
      </c>
      <c r="C72" s="27">
        <f t="shared" si="77"/>
        <v>-2.9188408457367601</v>
      </c>
      <c r="D72" s="27">
        <f t="shared" si="77"/>
        <v>0.21099514219945092</v>
      </c>
      <c r="E72" s="27">
        <f t="shared" si="77"/>
        <v>-1.1464065554625975</v>
      </c>
      <c r="F72" s="27">
        <f t="shared" si="86"/>
        <v>-0.93541141326314658</v>
      </c>
      <c r="L72" t="str">
        <f>$A$16</f>
        <v>Elementary occupations</v>
      </c>
      <c r="M72" s="27">
        <f t="shared" si="78"/>
        <v>0.66597770743227969</v>
      </c>
      <c r="N72" s="27">
        <f t="shared" si="79"/>
        <v>-1.439572769374454</v>
      </c>
      <c r="O72" s="27">
        <f t="shared" si="80"/>
        <v>0.59794637241006576</v>
      </c>
      <c r="P72" s="27">
        <f t="shared" si="81"/>
        <v>-0.73459510729987265</v>
      </c>
      <c r="Q72" s="27">
        <f t="shared" si="87"/>
        <v>-0.13664873488980689</v>
      </c>
      <c r="W72" t="str">
        <f>$A$16</f>
        <v>Elementary occupations</v>
      </c>
      <c r="X72" s="27">
        <f t="shared" si="82"/>
        <v>0.8490409763172142</v>
      </c>
      <c r="Y72" s="27">
        <f t="shared" si="83"/>
        <v>-1.4792680763623345</v>
      </c>
      <c r="Z72" s="27">
        <f t="shared" si="84"/>
        <v>-0.38695123021061661</v>
      </c>
      <c r="AA72" s="27">
        <f t="shared" si="85"/>
        <v>-0.41181144816273552</v>
      </c>
      <c r="AB72" s="27">
        <f t="shared" si="88"/>
        <v>-0.79876267837335213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22.978000000000293</v>
      </c>
      <c r="C74" s="29">
        <f t="shared" ref="C74" si="89">D18-C18</f>
        <v>-6.0430000000000632</v>
      </c>
      <c r="D74" s="29">
        <f>E18-D18</f>
        <v>6.7689999999997781</v>
      </c>
      <c r="E74" s="29">
        <f>F18-E18</f>
        <v>9.3589999999998668</v>
      </c>
      <c r="F74" s="29">
        <f>F18-D18</f>
        <v>16.127999999999645</v>
      </c>
      <c r="L74" s="24" t="str">
        <f>$A$18</f>
        <v>All occupations</v>
      </c>
      <c r="M74" s="29">
        <f>N18-M18</f>
        <v>12.645613590782091</v>
      </c>
      <c r="N74" s="29">
        <f t="shared" ref="N74" si="90">O18-N18</f>
        <v>-5.2198535831493871</v>
      </c>
      <c r="O74" s="29">
        <f>P18-O18</f>
        <v>3.8311498283661365</v>
      </c>
      <c r="P74" s="29">
        <f>Q18-P18</f>
        <v>4.7946429297192878</v>
      </c>
      <c r="Q74" s="29">
        <f>Q18-O18</f>
        <v>8.6257927580854243</v>
      </c>
      <c r="W74" s="24" t="str">
        <f>$A$18</f>
        <v>All occupations</v>
      </c>
      <c r="X74" s="29">
        <f>Y18-X18</f>
        <v>10.332386409218088</v>
      </c>
      <c r="Y74" s="29">
        <f t="shared" ref="Y74" si="91">Z18-Y18</f>
        <v>-0.82314641685064771</v>
      </c>
      <c r="Z74" s="29">
        <f>AA18-Z18</f>
        <v>2.9378501716336132</v>
      </c>
      <c r="AA74" s="29">
        <f>AB18-AA18</f>
        <v>4.5643570702807494</v>
      </c>
      <c r="AB74" s="29">
        <f>AB18-Z18</f>
        <v>7.5022072419143626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30.611981468367027</v>
      </c>
      <c r="C80" s="11">
        <f t="shared" si="92"/>
        <v>35.93065466480126</v>
      </c>
      <c r="D80" s="11">
        <f t="shared" si="92"/>
        <v>36.114164556045161</v>
      </c>
      <c r="E80" s="11">
        <f t="shared" si="92"/>
        <v>34.407514332235479</v>
      </c>
      <c r="F80" s="11">
        <f t="shared" si="92"/>
        <v>37.602016589204702</v>
      </c>
      <c r="H80" s="40">
        <f>IF(D$6-B$6 &lt;&gt; 0,(EXP(LN(D8/B8)/(D$6-B$6))-1)*100,0)</f>
        <v>3.36112465694407</v>
      </c>
      <c r="I80" s="40">
        <f t="shared" ref="I80:I88" si="93">F46</f>
        <v>0.26951268950372587</v>
      </c>
      <c r="L80" t="str">
        <f t="shared" ref="L80:Q88" si="94">L8</f>
        <v>Managers, directors and senior officials</v>
      </c>
      <c r="M80" s="11">
        <f t="shared" si="94"/>
        <v>19.809978655329829</v>
      </c>
      <c r="N80" s="11">
        <f t="shared" si="94"/>
        <v>22.779293886931008</v>
      </c>
      <c r="O80" s="11">
        <f t="shared" si="94"/>
        <v>22.42288902974536</v>
      </c>
      <c r="P80" s="11">
        <f t="shared" si="94"/>
        <v>21.015079968056622</v>
      </c>
      <c r="Q80" s="11">
        <f t="shared" si="94"/>
        <v>22.259871832628271</v>
      </c>
      <c r="S80" s="40">
        <f t="shared" ref="S80:S88" si="95">IF(O$6-M$6 &lt;&gt; 0,(EXP(LN(O8/M8)/(O$6-M$6))-1)*100,0)</f>
        <v>2.5088855492171103</v>
      </c>
      <c r="T80" s="40">
        <f t="shared" ref="T80:T88" si="96">Q46</f>
        <v>-4.8632708757168075E-2</v>
      </c>
      <c r="W80" t="str">
        <f t="shared" ref="W80:AB88" si="97">W8</f>
        <v>Managers, directors and senior officials</v>
      </c>
      <c r="X80" s="11">
        <f t="shared" si="97"/>
        <v>10.802002813037255</v>
      </c>
      <c r="Y80" s="11">
        <f t="shared" si="97"/>
        <v>13.151360777870231</v>
      </c>
      <c r="Z80" s="11">
        <f t="shared" si="97"/>
        <v>13.69127552629979</v>
      </c>
      <c r="AA80" s="11">
        <f t="shared" si="97"/>
        <v>13.392434364178827</v>
      </c>
      <c r="AB80" s="11">
        <f t="shared" si="97"/>
        <v>15.342144756576442</v>
      </c>
      <c r="AD80" s="40">
        <f t="shared" ref="AD80:AD88" si="98">IF(Z$6-X$6 &lt;&gt; 0,(EXP(LN(Z8/X8)/(Z$6-X$6))-1)*100,0)</f>
        <v>4.8547055154525509</v>
      </c>
      <c r="AE80" s="40">
        <f t="shared" ref="AE80:AE88" si="99">AB46</f>
        <v>0.76185273335631631</v>
      </c>
    </row>
    <row r="81" spans="1:31" x14ac:dyDescent="0.2">
      <c r="A81" t="str">
        <f t="shared" si="92"/>
        <v>Professional occupations</v>
      </c>
      <c r="B81" s="11">
        <f t="shared" si="92"/>
        <v>56.043017416900554</v>
      </c>
      <c r="C81" s="11">
        <f t="shared" si="92"/>
        <v>64.162005197771123</v>
      </c>
      <c r="D81" s="11">
        <f t="shared" si="92"/>
        <v>65.934304814330275</v>
      </c>
      <c r="E81" s="11">
        <f t="shared" si="92"/>
        <v>70.832175086405513</v>
      </c>
      <c r="F81" s="11">
        <f t="shared" si="92"/>
        <v>76.966895842334537</v>
      </c>
      <c r="H81" s="40">
        <f t="shared" ref="H81:H88" si="100">IF(D$6-B$6 &lt;&gt; 0,(EXP(LN(D9/B9)/(D$6-B$6))-1)*100,0)</f>
        <v>3.3042012966947532</v>
      </c>
      <c r="I81" s="40">
        <f t="shared" si="93"/>
        <v>1.0367813194646747</v>
      </c>
      <c r="L81" t="str">
        <f t="shared" si="94"/>
        <v>Professional occupations</v>
      </c>
      <c r="M81" s="11">
        <f t="shared" si="94"/>
        <v>29.896613402785281</v>
      </c>
      <c r="N81" s="11">
        <f t="shared" si="94"/>
        <v>33.611316788101618</v>
      </c>
      <c r="O81" s="11">
        <f t="shared" si="94"/>
        <v>34.292700930103933</v>
      </c>
      <c r="P81" s="11">
        <f t="shared" si="94"/>
        <v>37.839530769616658</v>
      </c>
      <c r="Q81" s="11">
        <f t="shared" si="94"/>
        <v>40.889354536067813</v>
      </c>
      <c r="S81" s="40">
        <f t="shared" si="95"/>
        <v>2.7817337675658749</v>
      </c>
      <c r="T81" s="40">
        <f t="shared" si="96"/>
        <v>1.1798204062514417</v>
      </c>
      <c r="W81" t="str">
        <f t="shared" si="97"/>
        <v>Professional occupations</v>
      </c>
      <c r="X81" s="11">
        <f t="shared" si="97"/>
        <v>26.146404014115241</v>
      </c>
      <c r="Y81" s="11">
        <f t="shared" si="97"/>
        <v>30.550688409669455</v>
      </c>
      <c r="Z81" s="11">
        <f t="shared" si="97"/>
        <v>31.641603884226328</v>
      </c>
      <c r="AA81" s="11">
        <f t="shared" si="97"/>
        <v>32.992644316788841</v>
      </c>
      <c r="AB81" s="11">
        <f t="shared" si="97"/>
        <v>36.07754130626671</v>
      </c>
      <c r="AD81" s="40">
        <f t="shared" si="98"/>
        <v>3.8889374299779123</v>
      </c>
      <c r="AE81" s="40">
        <f t="shared" si="99"/>
        <v>0.87848767858385024</v>
      </c>
    </row>
    <row r="82" spans="1:31" x14ac:dyDescent="0.2">
      <c r="A82" t="str">
        <f t="shared" si="92"/>
        <v>Associate professional occupations</v>
      </c>
      <c r="B82" s="11">
        <f t="shared" si="92"/>
        <v>35.802085547318818</v>
      </c>
      <c r="C82" s="11">
        <f t="shared" si="92"/>
        <v>38.547547342874267</v>
      </c>
      <c r="D82" s="11">
        <f t="shared" si="92"/>
        <v>39.881118282271231</v>
      </c>
      <c r="E82" s="11">
        <f t="shared" si="92"/>
        <v>41.350000407506229</v>
      </c>
      <c r="F82" s="11">
        <f t="shared" si="92"/>
        <v>44.355476708029677</v>
      </c>
      <c r="H82" s="40">
        <f t="shared" si="100"/>
        <v>2.1813886169660623</v>
      </c>
      <c r="I82" s="40">
        <f t="shared" si="93"/>
        <v>0.71140658285016034</v>
      </c>
      <c r="L82" t="str">
        <f t="shared" si="94"/>
        <v>Associate professional occupations</v>
      </c>
      <c r="M82" s="11">
        <f t="shared" si="94"/>
        <v>19.113591504441132</v>
      </c>
      <c r="N82" s="11">
        <f t="shared" si="94"/>
        <v>20.158110847741568</v>
      </c>
      <c r="O82" s="11">
        <f t="shared" si="94"/>
        <v>20.636315921845856</v>
      </c>
      <c r="P82" s="11">
        <f t="shared" si="94"/>
        <v>19.823231705467432</v>
      </c>
      <c r="Q82" s="11">
        <f t="shared" si="94"/>
        <v>20.490095066397551</v>
      </c>
      <c r="S82" s="40">
        <f t="shared" si="95"/>
        <v>1.5448666402190447</v>
      </c>
      <c r="T82" s="40">
        <f t="shared" si="96"/>
        <v>-4.7394302914227637E-2</v>
      </c>
      <c r="W82" t="str">
        <f t="shared" si="97"/>
        <v>Associate professional occupations</v>
      </c>
      <c r="X82" s="11">
        <f t="shared" si="97"/>
        <v>16.688494042877714</v>
      </c>
      <c r="Y82" s="11">
        <f t="shared" si="97"/>
        <v>18.389436495132681</v>
      </c>
      <c r="Z82" s="11">
        <f t="shared" si="97"/>
        <v>19.244802360425371</v>
      </c>
      <c r="AA82" s="11">
        <f t="shared" si="97"/>
        <v>21.526768702038797</v>
      </c>
      <c r="AB82" s="11">
        <f t="shared" si="97"/>
        <v>23.865381641632183</v>
      </c>
      <c r="AD82" s="40">
        <f t="shared" si="98"/>
        <v>2.8914438146235844</v>
      </c>
      <c r="AE82" s="40">
        <f t="shared" si="99"/>
        <v>1.4449257381579983</v>
      </c>
    </row>
    <row r="83" spans="1:31" x14ac:dyDescent="0.2">
      <c r="A83" t="str">
        <f t="shared" si="92"/>
        <v>Administrative and secretarial occupations</v>
      </c>
      <c r="B83" s="11">
        <f t="shared" si="92"/>
        <v>28.674718604027074</v>
      </c>
      <c r="C83" s="11">
        <f t="shared" si="92"/>
        <v>28.33935293417613</v>
      </c>
      <c r="D83" s="11">
        <f t="shared" si="92"/>
        <v>28.644754323508884</v>
      </c>
      <c r="E83" s="11">
        <f t="shared" si="92"/>
        <v>28.633070812566672</v>
      </c>
      <c r="F83" s="11">
        <f t="shared" si="92"/>
        <v>26.338128707605421</v>
      </c>
      <c r="H83" s="40">
        <f t="shared" si="100"/>
        <v>-2.0908182936596464E-2</v>
      </c>
      <c r="I83" s="40">
        <f t="shared" si="93"/>
        <v>-0.55812122524802055</v>
      </c>
      <c r="L83" t="str">
        <f t="shared" si="94"/>
        <v>Administrative and secretarial occupations</v>
      </c>
      <c r="M83" s="11">
        <f t="shared" si="94"/>
        <v>5.8463250936615356</v>
      </c>
      <c r="N83" s="11">
        <f t="shared" si="94"/>
        <v>5.6482357576382975</v>
      </c>
      <c r="O83" s="11">
        <f t="shared" si="94"/>
        <v>6.4361138865844572</v>
      </c>
      <c r="P83" s="11">
        <f t="shared" si="94"/>
        <v>6.7259522952914867</v>
      </c>
      <c r="Q83" s="11">
        <f t="shared" si="94"/>
        <v>7.3408953782260289</v>
      </c>
      <c r="S83" s="40">
        <f t="shared" si="95"/>
        <v>1.9408268359410785</v>
      </c>
      <c r="T83" s="40">
        <f t="shared" si="96"/>
        <v>0.88076206435887539</v>
      </c>
      <c r="W83" t="str">
        <f t="shared" si="97"/>
        <v>Administrative and secretarial occupations</v>
      </c>
      <c r="X83" s="11">
        <f t="shared" si="97"/>
        <v>22.828393510365519</v>
      </c>
      <c r="Y83" s="11">
        <f t="shared" si="97"/>
        <v>22.691117176537791</v>
      </c>
      <c r="Z83" s="11">
        <f t="shared" si="97"/>
        <v>22.208640436924412</v>
      </c>
      <c r="AA83" s="11">
        <f t="shared" si="97"/>
        <v>21.907118517275173</v>
      </c>
      <c r="AB83" s="11">
        <f t="shared" si="97"/>
        <v>18.997233329379405</v>
      </c>
      <c r="AD83" s="40">
        <f t="shared" si="98"/>
        <v>-0.54896104272577073</v>
      </c>
      <c r="AE83" s="40">
        <f t="shared" si="99"/>
        <v>-1.0358515042285799</v>
      </c>
    </row>
    <row r="84" spans="1:31" x14ac:dyDescent="0.2">
      <c r="A84" t="str">
        <f t="shared" si="92"/>
        <v>Skilled trades occupations</v>
      </c>
      <c r="B84" s="11">
        <f t="shared" si="92"/>
        <v>25.100242525466186</v>
      </c>
      <c r="C84" s="11">
        <f t="shared" si="92"/>
        <v>27.268132987104337</v>
      </c>
      <c r="D84" s="11">
        <f t="shared" si="92"/>
        <v>24.022848267123308</v>
      </c>
      <c r="E84" s="11">
        <f t="shared" si="92"/>
        <v>24.943988585842387</v>
      </c>
      <c r="F84" s="11">
        <f t="shared" si="92"/>
        <v>24.599934057162951</v>
      </c>
      <c r="H84" s="40">
        <f t="shared" si="100"/>
        <v>-0.87360410581418524</v>
      </c>
      <c r="I84" s="40">
        <f t="shared" si="93"/>
        <v>0.15838111547301637</v>
      </c>
      <c r="L84" t="str">
        <f t="shared" si="94"/>
        <v>Skilled trades occupations</v>
      </c>
      <c r="M84" s="11">
        <f t="shared" si="94"/>
        <v>21.859065255229762</v>
      </c>
      <c r="N84" s="11">
        <f t="shared" si="94"/>
        <v>24.130771732728249</v>
      </c>
      <c r="O84" s="11">
        <f t="shared" si="94"/>
        <v>20.721574920565768</v>
      </c>
      <c r="P84" s="11">
        <f t="shared" si="94"/>
        <v>21.226245459666469</v>
      </c>
      <c r="Q84" s="11">
        <f t="shared" si="94"/>
        <v>20.403088191298817</v>
      </c>
      <c r="S84" s="40">
        <f t="shared" si="95"/>
        <v>-1.0631145069444847</v>
      </c>
      <c r="T84" s="40">
        <f t="shared" si="96"/>
        <v>-0.1032077232426265</v>
      </c>
      <c r="W84" t="str">
        <f t="shared" si="97"/>
        <v>Skilled trades occupations</v>
      </c>
      <c r="X84" s="11">
        <f t="shared" si="97"/>
        <v>3.2411772702364221</v>
      </c>
      <c r="Y84" s="11">
        <f t="shared" si="97"/>
        <v>3.1373612543760725</v>
      </c>
      <c r="Z84" s="11">
        <f t="shared" si="97"/>
        <v>3.3012733465575375</v>
      </c>
      <c r="AA84" s="11">
        <f t="shared" si="97"/>
        <v>3.7177431261759217</v>
      </c>
      <c r="AB84" s="11">
        <f t="shared" si="97"/>
        <v>4.1968458658641543</v>
      </c>
      <c r="AD84" s="40">
        <f t="shared" si="98"/>
        <v>0.36810861811342743</v>
      </c>
      <c r="AE84" s="40">
        <f t="shared" si="99"/>
        <v>1.6130379104447812</v>
      </c>
    </row>
    <row r="85" spans="1:31" x14ac:dyDescent="0.2">
      <c r="A85" t="str">
        <f t="shared" si="92"/>
        <v>Caring, leisure and other service occupations</v>
      </c>
      <c r="B85" s="11">
        <f t="shared" si="92"/>
        <v>25.228919908633291</v>
      </c>
      <c r="C85" s="11">
        <f t="shared" si="92"/>
        <v>26.603971553000182</v>
      </c>
      <c r="D85" s="11">
        <f t="shared" si="92"/>
        <v>25.223101218856584</v>
      </c>
      <c r="E85" s="11">
        <f t="shared" si="92"/>
        <v>25.47470878605959</v>
      </c>
      <c r="F85" s="11">
        <f t="shared" si="92"/>
        <v>26.679399556892957</v>
      </c>
      <c r="H85" s="40">
        <f t="shared" si="100"/>
        <v>-4.6131397389403972E-3</v>
      </c>
      <c r="I85" s="40">
        <f t="shared" si="93"/>
        <v>0.37491054331755258</v>
      </c>
      <c r="L85" t="str">
        <f t="shared" si="94"/>
        <v>Caring, leisure and other service occupations</v>
      </c>
      <c r="M85" s="11">
        <f t="shared" si="94"/>
        <v>5.6040765755367898</v>
      </c>
      <c r="N85" s="11">
        <f t="shared" si="94"/>
        <v>5.832570300217605</v>
      </c>
      <c r="O85" s="11">
        <f t="shared" si="94"/>
        <v>5.601969867879216</v>
      </c>
      <c r="P85" s="11">
        <f t="shared" si="94"/>
        <v>6.152012788948868</v>
      </c>
      <c r="Q85" s="11">
        <f t="shared" si="94"/>
        <v>6.9914417570192562</v>
      </c>
      <c r="S85" s="40">
        <f t="shared" si="95"/>
        <v>-7.5196135725486002E-3</v>
      </c>
      <c r="T85" s="40">
        <f t="shared" si="96"/>
        <v>1.4880866935375048</v>
      </c>
      <c r="W85" t="str">
        <f t="shared" si="97"/>
        <v>Caring, leisure and other service occupations</v>
      </c>
      <c r="X85" s="11">
        <f t="shared" si="97"/>
        <v>19.624843333096521</v>
      </c>
      <c r="Y85" s="11">
        <f t="shared" si="97"/>
        <v>20.771401252782585</v>
      </c>
      <c r="Z85" s="11">
        <f t="shared" si="97"/>
        <v>19.621131350977386</v>
      </c>
      <c r="AA85" s="11">
        <f t="shared" si="97"/>
        <v>19.322695997110735</v>
      </c>
      <c r="AB85" s="11">
        <f t="shared" si="97"/>
        <v>19.687957799873722</v>
      </c>
      <c r="AD85" s="40">
        <f>IF(Z$6-X$6 &lt;&gt; 0,(EXP(LN(Z13/X13)/(Z$6-X$6))-1)*100,0)</f>
        <v>-3.7832281585714611E-3</v>
      </c>
      <c r="AE85" s="40">
        <f t="shared" si="99"/>
        <v>2.2669595957691691E-2</v>
      </c>
    </row>
    <row r="86" spans="1:31" x14ac:dyDescent="0.2">
      <c r="A86" t="str">
        <f t="shared" si="92"/>
        <v>Sales and customer service occupations</v>
      </c>
      <c r="B86" s="11">
        <f t="shared" si="92"/>
        <v>22.45883077802895</v>
      </c>
      <c r="C86" s="11">
        <f t="shared" si="92"/>
        <v>22.812729718882814</v>
      </c>
      <c r="D86" s="11">
        <f t="shared" si="92"/>
        <v>22.842184507356624</v>
      </c>
      <c r="E86" s="11">
        <f t="shared" si="92"/>
        <v>23.18116522398212</v>
      </c>
      <c r="F86" s="11">
        <f t="shared" si="92"/>
        <v>23.138366137556389</v>
      </c>
      <c r="H86" s="40">
        <f t="shared" si="100"/>
        <v>0.33907625047455703</v>
      </c>
      <c r="I86" s="40">
        <f t="shared" si="93"/>
        <v>8.5924143107574125E-2</v>
      </c>
      <c r="L86" t="str">
        <f t="shared" si="94"/>
        <v>Sales and customer service occupations</v>
      </c>
      <c r="M86" s="11">
        <f t="shared" si="94"/>
        <v>9.3521103544045499</v>
      </c>
      <c r="N86" s="11">
        <f t="shared" si="94"/>
        <v>9.6469779390513555</v>
      </c>
      <c r="O86" s="11">
        <f t="shared" si="94"/>
        <v>9.8157877687065227</v>
      </c>
      <c r="P86" s="11">
        <f t="shared" si="94"/>
        <v>10.280598669476342</v>
      </c>
      <c r="Q86" s="11">
        <f t="shared" si="94"/>
        <v>10.652934152935948</v>
      </c>
      <c r="S86" s="40">
        <f t="shared" si="95"/>
        <v>0.97249958151792715</v>
      </c>
      <c r="T86" s="40">
        <f t="shared" si="96"/>
        <v>0.54711306224399792</v>
      </c>
      <c r="W86" t="str">
        <f t="shared" si="97"/>
        <v>Sales and customer service occupations</v>
      </c>
      <c r="X86" s="11">
        <f t="shared" si="97"/>
        <v>13.106720423624415</v>
      </c>
      <c r="Y86" s="11">
        <f t="shared" si="97"/>
        <v>13.165751779831448</v>
      </c>
      <c r="Z86" s="11">
        <f t="shared" si="97"/>
        <v>13.026396738650085</v>
      </c>
      <c r="AA86" s="11">
        <f t="shared" si="97"/>
        <v>12.900566554505764</v>
      </c>
      <c r="AB86" s="11">
        <f t="shared" si="97"/>
        <v>12.48543198462046</v>
      </c>
      <c r="AD86" s="40">
        <f t="shared" si="98"/>
        <v>-0.12287027252128047</v>
      </c>
      <c r="AE86" s="40">
        <f t="shared" si="99"/>
        <v>-0.2823692106197373</v>
      </c>
    </row>
    <row r="87" spans="1:31" x14ac:dyDescent="0.2">
      <c r="A87" t="str">
        <f t="shared" si="92"/>
        <v>Process, plant and machine operatives</v>
      </c>
      <c r="B87" s="11">
        <f t="shared" si="92"/>
        <v>11.945850914801458</v>
      </c>
      <c r="C87" s="11">
        <f t="shared" si="92"/>
        <v>13.664234081184068</v>
      </c>
      <c r="D87" s="11">
        <f t="shared" si="92"/>
        <v>11.541993356038805</v>
      </c>
      <c r="E87" s="11">
        <f t="shared" si="92"/>
        <v>11.939850948733191</v>
      </c>
      <c r="F87" s="11">
        <f t="shared" si="92"/>
        <v>11.587663140007056</v>
      </c>
      <c r="H87" s="40">
        <f t="shared" si="100"/>
        <v>-0.68548046365368709</v>
      </c>
      <c r="I87" s="40">
        <f t="shared" si="93"/>
        <v>2.6330326506829316E-2</v>
      </c>
      <c r="L87" t="str">
        <f t="shared" si="94"/>
        <v>Process, plant and machine operatives</v>
      </c>
      <c r="M87" s="11">
        <f t="shared" si="94"/>
        <v>10.453126690893562</v>
      </c>
      <c r="N87" s="11">
        <f t="shared" si="94"/>
        <v>12.107246163222499</v>
      </c>
      <c r="O87" s="11">
        <f t="shared" si="94"/>
        <v>10.206890276426153</v>
      </c>
      <c r="P87" s="11">
        <f t="shared" si="94"/>
        <v>10.304794401289458</v>
      </c>
      <c r="Q87" s="11">
        <f t="shared" si="94"/>
        <v>9.8690031802588525</v>
      </c>
      <c r="S87" s="40">
        <f t="shared" si="95"/>
        <v>-0.47562787122409356</v>
      </c>
      <c r="T87" s="40">
        <f t="shared" si="96"/>
        <v>-0.22417605658523465</v>
      </c>
      <c r="W87" t="str">
        <f t="shared" si="97"/>
        <v>Process, plant and machine operatives</v>
      </c>
      <c r="X87" s="11">
        <f t="shared" si="97"/>
        <v>1.4927242239078942</v>
      </c>
      <c r="Y87" s="11">
        <f t="shared" si="97"/>
        <v>1.55698791796158</v>
      </c>
      <c r="Z87" s="11">
        <f t="shared" si="97"/>
        <v>1.3351030796126482</v>
      </c>
      <c r="AA87" s="11">
        <f t="shared" si="97"/>
        <v>1.6350565474437286</v>
      </c>
      <c r="AB87" s="11">
        <f t="shared" si="97"/>
        <v>1.7186599597482184</v>
      </c>
      <c r="AD87" s="40">
        <f t="shared" si="98"/>
        <v>-2.2071634306488175</v>
      </c>
      <c r="AE87" s="40">
        <f t="shared" si="99"/>
        <v>1.6978279548962361</v>
      </c>
    </row>
    <row r="88" spans="1:31" x14ac:dyDescent="0.2">
      <c r="A88" t="str">
        <f t="shared" si="92"/>
        <v>Elementary occupations</v>
      </c>
      <c r="B88" s="11">
        <f t="shared" si="92"/>
        <v>29.88635283645657</v>
      </c>
      <c r="C88" s="11">
        <f t="shared" si="92"/>
        <v>31.40137152020608</v>
      </c>
      <c r="D88" s="11">
        <f t="shared" si="92"/>
        <v>28.48253067446932</v>
      </c>
      <c r="E88" s="11">
        <f t="shared" si="92"/>
        <v>28.693525816668771</v>
      </c>
      <c r="F88" s="11">
        <f t="shared" si="92"/>
        <v>27.547119261206173</v>
      </c>
      <c r="H88" s="40">
        <f t="shared" si="100"/>
        <v>-0.95760564975779783</v>
      </c>
      <c r="I88" s="40">
        <f t="shared" si="93"/>
        <v>-0.22237221542315</v>
      </c>
      <c r="L88" t="str">
        <f t="shared" si="94"/>
        <v>Elementary occupations</v>
      </c>
      <c r="M88" s="11">
        <f t="shared" si="94"/>
        <v>15.354314476453798</v>
      </c>
      <c r="N88" s="11">
        <f t="shared" si="94"/>
        <v>16.020292183886077</v>
      </c>
      <c r="O88" s="11">
        <f t="shared" si="94"/>
        <v>14.580719414511623</v>
      </c>
      <c r="P88" s="11">
        <f t="shared" si="94"/>
        <v>15.178665786921689</v>
      </c>
      <c r="Q88" s="11">
        <f t="shared" si="94"/>
        <v>14.444070679621817</v>
      </c>
      <c r="S88" s="40">
        <f t="shared" si="95"/>
        <v>-1.028602130016365</v>
      </c>
      <c r="T88" s="40">
        <f t="shared" si="96"/>
        <v>-6.2754109126794688E-2</v>
      </c>
      <c r="W88" t="str">
        <f t="shared" si="97"/>
        <v>Elementary occupations</v>
      </c>
      <c r="X88" s="11">
        <f t="shared" si="97"/>
        <v>14.532038360002801</v>
      </c>
      <c r="Y88" s="11">
        <f t="shared" si="97"/>
        <v>15.381079336320015</v>
      </c>
      <c r="Z88" s="11">
        <f t="shared" si="97"/>
        <v>13.901811259957681</v>
      </c>
      <c r="AA88" s="11">
        <f t="shared" si="97"/>
        <v>13.514860029747064</v>
      </c>
      <c r="AB88" s="11">
        <f t="shared" si="97"/>
        <v>13.103048581584329</v>
      </c>
      <c r="AD88" s="40">
        <f t="shared" si="98"/>
        <v>-0.88281244236448897</v>
      </c>
      <c r="AE88" s="40">
        <f t="shared" si="99"/>
        <v>-0.39371768374714122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265.75199999999995</v>
      </c>
      <c r="C90" s="34">
        <f t="shared" si="101"/>
        <v>288.73000000000025</v>
      </c>
      <c r="D90" s="34">
        <f t="shared" si="101"/>
        <v>282.68700000000018</v>
      </c>
      <c r="E90" s="34">
        <f t="shared" si="101"/>
        <v>289.45599999999996</v>
      </c>
      <c r="F90" s="34">
        <f t="shared" si="101"/>
        <v>298.81499999999983</v>
      </c>
      <c r="H90" s="43">
        <f>IF(D$6-B$6 &lt;&gt; 0,(EXP(LN(D18/B18)/(D$6-B$6))-1)*100,0)</f>
        <v>1.2431989711302105</v>
      </c>
      <c r="I90" s="43">
        <f>F56</f>
        <v>0.37058078759095725</v>
      </c>
      <c r="L90" s="24" t="str">
        <f t="shared" ref="L90:Q90" si="102">L18</f>
        <v>All occupations</v>
      </c>
      <c r="M90" s="34">
        <f t="shared" si="102"/>
        <v>137.28920200873623</v>
      </c>
      <c r="N90" s="34">
        <f t="shared" si="102"/>
        <v>149.93481559951832</v>
      </c>
      <c r="O90" s="34">
        <f t="shared" si="102"/>
        <v>144.71496201636893</v>
      </c>
      <c r="P90" s="34">
        <f t="shared" si="102"/>
        <v>148.54611184473507</v>
      </c>
      <c r="Q90" s="34">
        <f t="shared" si="102"/>
        <v>153.34075477445435</v>
      </c>
      <c r="S90" s="43">
        <f>IF(O$6-M$6 &lt;&gt; 0,(EXP(LN(O18/M18)/(O$6-M$6))-1)*100,0)</f>
        <v>1.0590964209683751</v>
      </c>
      <c r="T90" s="43">
        <f>Q56</f>
        <v>0.38672299643569552</v>
      </c>
      <c r="W90" s="24" t="str">
        <f t="shared" ref="W90:AB90" si="103">W18</f>
        <v>All occupations</v>
      </c>
      <c r="X90" s="34">
        <f t="shared" si="103"/>
        <v>128.46279799126378</v>
      </c>
      <c r="Y90" s="34">
        <f t="shared" si="103"/>
        <v>138.79518440048187</v>
      </c>
      <c r="Z90" s="34">
        <f t="shared" si="103"/>
        <v>137.97203798363122</v>
      </c>
      <c r="AA90" s="34">
        <f t="shared" si="103"/>
        <v>140.90988815526484</v>
      </c>
      <c r="AB90" s="34">
        <f t="shared" si="103"/>
        <v>145.47424522554559</v>
      </c>
      <c r="AD90" s="43">
        <f>IF(Z$6-X$6 &lt;&gt; 0,(EXP(LN(Z18/X18)/(Z$6-X$6))-1)*100,0)</f>
        <v>1.4384817627684177</v>
      </c>
      <c r="AE90" s="43">
        <f>AB56</f>
        <v>0.35361053787466012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Buckinghamshire Thames Valley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Buckinghamshire Thames Valley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Buckinghamshire Thames Valley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20.900947161793695</v>
      </c>
      <c r="C8" s="11">
        <v>25.531731903473602</v>
      </c>
      <c r="D8" s="11">
        <v>25.792705099895056</v>
      </c>
      <c r="E8" s="11">
        <v>23.547596953595445</v>
      </c>
      <c r="F8" s="11">
        <v>25.419595205720181</v>
      </c>
      <c r="G8" s="10"/>
      <c r="H8" s="11">
        <f>F8-D8</f>
        <v>-0.37310989417487406</v>
      </c>
      <c r="I8" s="11">
        <f>'RD T1'!E7</f>
        <v>12.410854513575686</v>
      </c>
      <c r="J8" s="11">
        <f>SUM(H8:I8)</f>
        <v>12.037744619400812</v>
      </c>
      <c r="L8" s="10" t="str">
        <f>name!D4</f>
        <v>11 Corporate managers and directors</v>
      </c>
      <c r="M8" s="11">
        <v>14.237983208201822</v>
      </c>
      <c r="N8" s="11">
        <v>16.782751616787866</v>
      </c>
      <c r="O8" s="11">
        <v>16.773476991769986</v>
      </c>
      <c r="P8" s="11">
        <v>14.580862893472485</v>
      </c>
      <c r="Q8" s="11">
        <v>15.079547187867838</v>
      </c>
      <c r="R8" s="10"/>
      <c r="S8" s="11">
        <f>Q8-O8</f>
        <v>-1.6939298039021473</v>
      </c>
      <c r="T8" s="11">
        <f>'RD T1'!T7</f>
        <v>6.9067765652301674</v>
      </c>
      <c r="U8" s="11">
        <f>SUM(S8:T8)</f>
        <v>5.2128467613280201</v>
      </c>
      <c r="W8" s="10" t="str">
        <f>name!D4</f>
        <v>11 Corporate managers and directors</v>
      </c>
      <c r="X8" s="11">
        <v>6.6629639535919019</v>
      </c>
      <c r="Y8" s="11">
        <v>8.7489802866857289</v>
      </c>
      <c r="Z8" s="11">
        <v>9.0192281081250627</v>
      </c>
      <c r="AA8" s="11">
        <v>8.9667340601229242</v>
      </c>
      <c r="AB8" s="11">
        <v>10.340048017852371</v>
      </c>
      <c r="AC8" s="10"/>
      <c r="AD8" s="11">
        <f>AB8-Z8</f>
        <v>1.3208199097273088</v>
      </c>
      <c r="AE8" s="11">
        <f>'RD T1'!T36</f>
        <v>5.5040779483455191</v>
      </c>
      <c r="AF8" s="11">
        <f>SUM(AD8:AE8)</f>
        <v>6.8248978580728279</v>
      </c>
    </row>
    <row r="9" spans="1:32" x14ac:dyDescent="0.2">
      <c r="A9" s="10" t="str">
        <f>name!D5</f>
        <v>12 Other managers and proprietors</v>
      </c>
      <c r="B9" s="11">
        <v>9.7110343065733336</v>
      </c>
      <c r="C9" s="11">
        <v>10.398922761327658</v>
      </c>
      <c r="D9" s="11">
        <v>10.321459456150103</v>
      </c>
      <c r="E9" s="11">
        <v>10.859917378640031</v>
      </c>
      <c r="F9" s="11">
        <v>12.18242138348452</v>
      </c>
      <c r="H9" s="11">
        <f t="shared" ref="H9:H32" si="2">F9-D9</f>
        <v>1.8609619273344169</v>
      </c>
      <c r="I9" s="11">
        <f>'RD T1'!E8</f>
        <v>6.3242954373906546</v>
      </c>
      <c r="J9" s="11">
        <f>SUM(H9:I9)</f>
        <v>8.1852573647250715</v>
      </c>
      <c r="L9" s="10" t="str">
        <f>name!D5</f>
        <v>12 Other managers and proprietors</v>
      </c>
      <c r="M9" s="11">
        <v>5.5719954471280051</v>
      </c>
      <c r="N9" s="11">
        <v>5.9965422701431423</v>
      </c>
      <c r="O9" s="11">
        <v>5.6494120379753747</v>
      </c>
      <c r="P9" s="11">
        <v>6.4342170745841356</v>
      </c>
      <c r="Q9" s="11">
        <v>7.1803246447604305</v>
      </c>
      <c r="S9" s="11">
        <f t="shared" ref="S9:S32" si="3">Q9-O9</f>
        <v>1.5309126067850558</v>
      </c>
      <c r="T9" s="11">
        <f>'RD T1'!T8</f>
        <v>3.338535300427941</v>
      </c>
      <c r="U9" s="11">
        <f>SUM(S9:T9)</f>
        <v>4.8694479072129973</v>
      </c>
      <c r="W9" s="10" t="str">
        <f>name!D5</f>
        <v>12 Other managers and proprietors</v>
      </c>
      <c r="X9" s="11">
        <v>4.1390388594453542</v>
      </c>
      <c r="Y9" s="11">
        <v>4.4023804911845028</v>
      </c>
      <c r="Z9" s="11">
        <v>4.6720474181747269</v>
      </c>
      <c r="AA9" s="11">
        <v>4.4257003040559031</v>
      </c>
      <c r="AB9" s="11">
        <v>5.0020967387240711</v>
      </c>
      <c r="AD9" s="11">
        <f t="shared" ref="AD9:AD32" si="4">AB9-Z9</f>
        <v>0.33004932054934422</v>
      </c>
      <c r="AE9" s="11">
        <f>'RD T1'!T37</f>
        <v>2.9857601369627131</v>
      </c>
      <c r="AF9" s="11">
        <f>SUM(AD9:AE9)</f>
        <v>3.3158094575120574</v>
      </c>
    </row>
    <row r="10" spans="1:32" x14ac:dyDescent="0.2">
      <c r="A10" s="10" t="str">
        <f>name!D6</f>
        <v>21 Science, research, engineering and technology professionals</v>
      </c>
      <c r="B10" s="11">
        <v>17.747369988322959</v>
      </c>
      <c r="C10" s="11">
        <v>20.25620538923776</v>
      </c>
      <c r="D10" s="11">
        <v>20.83503634357935</v>
      </c>
      <c r="E10" s="11">
        <v>25.423029115151298</v>
      </c>
      <c r="F10" s="11">
        <v>28.418236709307809</v>
      </c>
      <c r="G10" s="11"/>
      <c r="H10" s="11">
        <f t="shared" si="2"/>
        <v>7.5832003657284588</v>
      </c>
      <c r="I10" s="11">
        <f>'RD T1'!E9</f>
        <v>9.734330161430222</v>
      </c>
      <c r="J10" s="11">
        <f t="shared" ref="J10:J32" si="5">SUM(H10:I10)</f>
        <v>17.317530527158681</v>
      </c>
      <c r="L10" s="10" t="str">
        <f>name!D6</f>
        <v>21 Science, research, engineering and technology professionals</v>
      </c>
      <c r="M10" s="11">
        <v>14.021180704753551</v>
      </c>
      <c r="N10" s="11">
        <v>16.152023641341692</v>
      </c>
      <c r="O10" s="11">
        <v>15.930043705118722</v>
      </c>
      <c r="P10" s="11">
        <v>18.802971939400322</v>
      </c>
      <c r="Q10" s="11">
        <v>20.568735273531029</v>
      </c>
      <c r="R10" s="11"/>
      <c r="S10" s="11">
        <f t="shared" si="3"/>
        <v>4.6386915684123071</v>
      </c>
      <c r="T10" s="11">
        <f>'RD T1'!T9</f>
        <v>6.2328544121182361</v>
      </c>
      <c r="U10" s="11">
        <f t="shared" ref="U10:U32" si="6">SUM(S10:T10)</f>
        <v>10.871545980530543</v>
      </c>
      <c r="W10" s="10" t="str">
        <f>name!D6</f>
        <v>21 Science, research, engineering and technology professionals</v>
      </c>
      <c r="X10" s="11">
        <v>3.7261892835693855</v>
      </c>
      <c r="Y10" s="11">
        <v>4.1041817478960283</v>
      </c>
      <c r="Z10" s="11">
        <v>4.9049926384606186</v>
      </c>
      <c r="AA10" s="11">
        <v>6.6200571757509614</v>
      </c>
      <c r="AB10" s="11">
        <v>7.8495014357767765</v>
      </c>
      <c r="AC10" s="11"/>
      <c r="AD10" s="11">
        <f t="shared" si="4"/>
        <v>2.9445087973161579</v>
      </c>
      <c r="AE10" s="11">
        <f>'RD T1'!T38</f>
        <v>3.5014757493119859</v>
      </c>
      <c r="AF10" s="11">
        <f t="shared" ref="AF10:AF32" si="7">SUM(AD10:AE10)</f>
        <v>6.4459845466281438</v>
      </c>
    </row>
    <row r="11" spans="1:32" x14ac:dyDescent="0.2">
      <c r="A11" s="10" t="str">
        <f>name!D7</f>
        <v>22 Health professionals</v>
      </c>
      <c r="B11" s="11">
        <v>8.8775307594801678</v>
      </c>
      <c r="C11" s="11">
        <v>10.901019432141014</v>
      </c>
      <c r="D11" s="11">
        <v>10.868146626134912</v>
      </c>
      <c r="E11" s="11">
        <v>10.545103640406499</v>
      </c>
      <c r="F11" s="11">
        <v>10.869329172008625</v>
      </c>
      <c r="G11" s="11"/>
      <c r="H11" s="11">
        <f t="shared" si="2"/>
        <v>1.1825458737124706E-3</v>
      </c>
      <c r="I11" s="11">
        <f>'RD T1'!E10</f>
        <v>5.6803100279695977</v>
      </c>
      <c r="J11" s="11">
        <f t="shared" si="5"/>
        <v>5.6814925738433102</v>
      </c>
      <c r="L11" s="10" t="str">
        <f>name!D7</f>
        <v>22 Health professionals</v>
      </c>
      <c r="M11" s="11">
        <v>1.9037829590653332</v>
      </c>
      <c r="N11" s="11">
        <v>2.3136866060116215</v>
      </c>
      <c r="O11" s="11">
        <v>2.5257416632177097</v>
      </c>
      <c r="P11" s="11">
        <v>2.4816342569378813</v>
      </c>
      <c r="Q11" s="11">
        <v>2.5950977522867889</v>
      </c>
      <c r="R11" s="11"/>
      <c r="S11" s="11">
        <f t="shared" si="3"/>
        <v>6.9356089069079196E-2</v>
      </c>
      <c r="T11" s="11">
        <f>'RD T1'!T10</f>
        <v>0.93559057093557818</v>
      </c>
      <c r="U11" s="11">
        <f t="shared" si="6"/>
        <v>1.0049466600046575</v>
      </c>
      <c r="W11" s="10" t="str">
        <f>name!D7</f>
        <v>22 Health professionals</v>
      </c>
      <c r="X11" s="11">
        <v>6.9737478004148343</v>
      </c>
      <c r="Y11" s="11">
        <v>8.5873328261293995</v>
      </c>
      <c r="Z11" s="11">
        <v>8.3424049629172199</v>
      </c>
      <c r="AA11" s="11">
        <v>8.06346938346862</v>
      </c>
      <c r="AB11" s="11">
        <v>8.2742314197218398</v>
      </c>
      <c r="AC11" s="11"/>
      <c r="AD11" s="11">
        <f t="shared" si="4"/>
        <v>-6.8173543195380049E-2</v>
      </c>
      <c r="AE11" s="11">
        <f>'RD T1'!T39</f>
        <v>4.7447194570340212</v>
      </c>
      <c r="AF11" s="11">
        <f t="shared" si="7"/>
        <v>4.6765459138386412</v>
      </c>
    </row>
    <row r="12" spans="1:32" x14ac:dyDescent="0.2">
      <c r="A12" s="10" t="str">
        <f>name!D8</f>
        <v>23 Teaching and other educational professionals</v>
      </c>
      <c r="B12" s="11">
        <v>12.341708184875415</v>
      </c>
      <c r="C12" s="11">
        <v>13.137807181938275</v>
      </c>
      <c r="D12" s="11">
        <v>13.246493334508346</v>
      </c>
      <c r="E12" s="11">
        <v>12.819001042338455</v>
      </c>
      <c r="F12" s="11">
        <v>13.568246137822394</v>
      </c>
      <c r="G12" s="11"/>
      <c r="H12" s="11">
        <f t="shared" si="2"/>
        <v>0.32175280331404821</v>
      </c>
      <c r="I12" s="11">
        <f>'RD T1'!E11</f>
        <v>6.7484569236027721</v>
      </c>
      <c r="J12" s="11">
        <f t="shared" si="5"/>
        <v>7.0702097269168203</v>
      </c>
      <c r="L12" s="10" t="str">
        <f>name!D8</f>
        <v>23 Teaching and other educational professionals</v>
      </c>
      <c r="M12" s="11">
        <v>3.8649289137087517</v>
      </c>
      <c r="N12" s="11">
        <v>3.9086528291364648</v>
      </c>
      <c r="O12" s="11">
        <v>4.1340729081442493</v>
      </c>
      <c r="P12" s="11">
        <v>4.1434008250402448</v>
      </c>
      <c r="Q12" s="11">
        <v>4.3775432974616013</v>
      </c>
      <c r="R12" s="11"/>
      <c r="S12" s="11">
        <f t="shared" si="3"/>
        <v>0.24347038931735199</v>
      </c>
      <c r="T12" s="11">
        <f>'RD T1'!T11</f>
        <v>1.8070590543940981</v>
      </c>
      <c r="U12" s="11">
        <f t="shared" si="6"/>
        <v>2.0505294437114499</v>
      </c>
      <c r="W12" s="10" t="str">
        <f>name!D8</f>
        <v>23 Teaching and other educational professionals</v>
      </c>
      <c r="X12" s="11">
        <v>8.4767792711666683</v>
      </c>
      <c r="Y12" s="11">
        <v>9.2291543528018032</v>
      </c>
      <c r="Z12" s="11">
        <v>9.1124204263640909</v>
      </c>
      <c r="AA12" s="11">
        <v>8.6756002172982001</v>
      </c>
      <c r="AB12" s="11">
        <v>9.1907028403607907</v>
      </c>
      <c r="AC12" s="11"/>
      <c r="AD12" s="11">
        <f t="shared" si="4"/>
        <v>7.8282413996699773E-2</v>
      </c>
      <c r="AE12" s="11">
        <f>'RD T1'!T40</f>
        <v>4.9413978692086742</v>
      </c>
      <c r="AF12" s="11">
        <f t="shared" si="7"/>
        <v>5.019680283205374</v>
      </c>
    </row>
    <row r="13" spans="1:32" x14ac:dyDescent="0.2">
      <c r="A13" s="10" t="str">
        <f>name!D9</f>
        <v>24 Business, media and public service professionals</v>
      </c>
      <c r="B13" s="11">
        <v>17.076408484222011</v>
      </c>
      <c r="C13" s="11">
        <v>19.866973194454076</v>
      </c>
      <c r="D13" s="11">
        <v>20.984628510107669</v>
      </c>
      <c r="E13" s="11">
        <v>22.045041288509257</v>
      </c>
      <c r="F13" s="11">
        <v>24.111083823195713</v>
      </c>
      <c r="G13" s="11"/>
      <c r="H13" s="11">
        <f t="shared" si="2"/>
        <v>3.1264553130880444</v>
      </c>
      <c r="I13" s="11">
        <f>'RD T1'!E12</f>
        <v>10.689080234836284</v>
      </c>
      <c r="J13" s="11">
        <f t="shared" si="5"/>
        <v>13.815535547924329</v>
      </c>
      <c r="L13" s="10" t="str">
        <f>name!D9</f>
        <v>24 Business, media and public service professionals</v>
      </c>
      <c r="M13" s="11">
        <v>10.106720825257646</v>
      </c>
      <c r="N13" s="11">
        <v>11.236953711611838</v>
      </c>
      <c r="O13" s="11">
        <v>11.70284265362325</v>
      </c>
      <c r="P13" s="11">
        <v>12.411523748238212</v>
      </c>
      <c r="Q13" s="11">
        <v>13.347978212788389</v>
      </c>
      <c r="R13" s="11"/>
      <c r="S13" s="11">
        <f t="shared" si="3"/>
        <v>1.6451355591651389</v>
      </c>
      <c r="T13" s="11">
        <f>'RD T1'!T12</f>
        <v>5.2921825539398935</v>
      </c>
      <c r="U13" s="11">
        <f t="shared" si="6"/>
        <v>6.9373181131050323</v>
      </c>
      <c r="W13" s="10" t="str">
        <f>name!D9</f>
        <v>24 Business, media and public service professionals</v>
      </c>
      <c r="X13" s="11">
        <v>6.9696876589643546</v>
      </c>
      <c r="Y13" s="11">
        <v>8.6300194828422239</v>
      </c>
      <c r="Z13" s="11">
        <v>9.2817858564843956</v>
      </c>
      <c r="AA13" s="11">
        <v>9.633517540271054</v>
      </c>
      <c r="AB13" s="11">
        <v>10.763105610407305</v>
      </c>
      <c r="AC13" s="11"/>
      <c r="AD13" s="11">
        <f t="shared" si="4"/>
        <v>1.481319753922909</v>
      </c>
      <c r="AE13" s="11">
        <f>'RD T1'!T41</f>
        <v>5.3968976808963927</v>
      </c>
      <c r="AF13" s="11">
        <f t="shared" si="7"/>
        <v>6.8782174348193017</v>
      </c>
    </row>
    <row r="14" spans="1:32" x14ac:dyDescent="0.2">
      <c r="A14" s="10" t="str">
        <f>name!D10</f>
        <v>31 Science, engineering and technology associate professionals</v>
      </c>
      <c r="B14" s="11">
        <v>4.439433097785134</v>
      </c>
      <c r="C14" s="11">
        <v>5.2687998289743225</v>
      </c>
      <c r="D14" s="11">
        <v>5.6345609808367891</v>
      </c>
      <c r="E14" s="11">
        <v>5.2955396054677308</v>
      </c>
      <c r="F14" s="11">
        <v>5.7155400206275901</v>
      </c>
      <c r="G14" s="11"/>
      <c r="H14" s="11">
        <f t="shared" si="2"/>
        <v>8.0979039790801011E-2</v>
      </c>
      <c r="I14" s="11">
        <f>'RD T1'!E13</f>
        <v>2.2559562735357508</v>
      </c>
      <c r="J14" s="11">
        <f t="shared" si="5"/>
        <v>2.3369353133265518</v>
      </c>
      <c r="L14" s="10" t="str">
        <f>name!D10</f>
        <v>31 Science, engineering and technology associate professionals</v>
      </c>
      <c r="M14" s="11">
        <v>3.0399799096407611</v>
      </c>
      <c r="N14" s="11">
        <v>3.8041773267459904</v>
      </c>
      <c r="O14" s="11">
        <v>3.8842347545207176</v>
      </c>
      <c r="P14" s="11">
        <v>3.4329177255894292</v>
      </c>
      <c r="Q14" s="11">
        <v>3.5307440316206149</v>
      </c>
      <c r="R14" s="11"/>
      <c r="S14" s="11">
        <f t="shared" si="3"/>
        <v>-0.35349072290010275</v>
      </c>
      <c r="T14" s="11">
        <f>'RD T1'!T13</f>
        <v>1.2743327643724878</v>
      </c>
      <c r="U14" s="11">
        <f t="shared" si="6"/>
        <v>0.92084204147238502</v>
      </c>
      <c r="W14" s="10" t="str">
        <f>name!D10</f>
        <v>31 Science, engineering and technology associate professionals</v>
      </c>
      <c r="X14" s="11">
        <v>1.3994531881443688</v>
      </c>
      <c r="Y14" s="11">
        <v>1.4646225022283224</v>
      </c>
      <c r="Z14" s="11">
        <v>1.7503262263160935</v>
      </c>
      <c r="AA14" s="11">
        <v>1.8626218798783021</v>
      </c>
      <c r="AB14" s="11">
        <v>2.1847959890069846</v>
      </c>
      <c r="AC14" s="11"/>
      <c r="AD14" s="11">
        <f t="shared" si="4"/>
        <v>0.4344697626908911</v>
      </c>
      <c r="AE14" s="11">
        <f>'RD T1'!T42</f>
        <v>0.98162350916326335</v>
      </c>
      <c r="AF14" s="11">
        <f t="shared" si="7"/>
        <v>1.4160932718541543</v>
      </c>
    </row>
    <row r="15" spans="1:32" x14ac:dyDescent="0.2">
      <c r="A15" s="10" t="str">
        <f>name!D11</f>
        <v>32 Health and social care associate professionals</v>
      </c>
      <c r="B15" s="11">
        <v>3.969414833703758</v>
      </c>
      <c r="C15" s="11">
        <v>4.6418698797265412</v>
      </c>
      <c r="D15" s="11">
        <v>4.7388223368851463</v>
      </c>
      <c r="E15" s="11">
        <v>7.2692277547640529</v>
      </c>
      <c r="F15" s="11">
        <v>8.2546458827233629</v>
      </c>
      <c r="G15" s="11"/>
      <c r="H15" s="11">
        <f t="shared" si="2"/>
        <v>3.5158235458382165</v>
      </c>
      <c r="I15" s="11">
        <f>'RD T1'!E14</f>
        <v>4.2392680032060319</v>
      </c>
      <c r="J15" s="11">
        <f t="shared" si="5"/>
        <v>7.7550915490442485</v>
      </c>
      <c r="L15" s="10" t="str">
        <f>name!D11</f>
        <v>32 Health and social care associate professionals</v>
      </c>
      <c r="M15" s="11">
        <v>0.81142000159589089</v>
      </c>
      <c r="N15" s="11">
        <v>0.84941738408654532</v>
      </c>
      <c r="O15" s="11">
        <v>0.96926337109933713</v>
      </c>
      <c r="P15" s="11">
        <v>1.274798502401002</v>
      </c>
      <c r="Q15" s="11">
        <v>1.4044250488803776</v>
      </c>
      <c r="R15" s="11"/>
      <c r="S15" s="11">
        <f t="shared" si="3"/>
        <v>0.43516167778104042</v>
      </c>
      <c r="T15" s="11">
        <f>'RD T1'!T14</f>
        <v>0.5926366475812449</v>
      </c>
      <c r="U15" s="11">
        <f t="shared" si="6"/>
        <v>1.0277983253622853</v>
      </c>
      <c r="W15" s="10" t="str">
        <f>name!D11</f>
        <v>32 Health and social care associate professionals</v>
      </c>
      <c r="X15" s="11">
        <v>3.1579948321078679</v>
      </c>
      <c r="Y15" s="11">
        <v>3.7924524956399908</v>
      </c>
      <c r="Z15" s="11">
        <v>3.7695589657858091</v>
      </c>
      <c r="AA15" s="11">
        <v>5.9944292523630498</v>
      </c>
      <c r="AB15" s="11">
        <v>6.850220833842986</v>
      </c>
      <c r="AC15" s="11"/>
      <c r="AD15" s="11">
        <f t="shared" si="4"/>
        <v>3.0806618680571769</v>
      </c>
      <c r="AE15" s="11">
        <f>'RD T1'!T43</f>
        <v>3.6466313556247867</v>
      </c>
      <c r="AF15" s="11">
        <f t="shared" si="7"/>
        <v>6.7272932236819631</v>
      </c>
    </row>
    <row r="16" spans="1:32" x14ac:dyDescent="0.2">
      <c r="A16" s="10" t="str">
        <f>name!D12</f>
        <v>33 Protective service occupations</v>
      </c>
      <c r="B16" s="11">
        <v>3.1578622977437565</v>
      </c>
      <c r="C16" s="11">
        <v>3.0927426346628151</v>
      </c>
      <c r="D16" s="11">
        <v>3.2231710057088154</v>
      </c>
      <c r="E16" s="11">
        <v>2.8018172895741023</v>
      </c>
      <c r="F16" s="11">
        <v>2.9905923271309751</v>
      </c>
      <c r="G16" s="11"/>
      <c r="H16" s="11">
        <f t="shared" si="2"/>
        <v>-0.23257867857784031</v>
      </c>
      <c r="I16" s="11">
        <f>'RD T1'!E15</f>
        <v>0.98762671238844335</v>
      </c>
      <c r="J16" s="11">
        <f t="shared" si="5"/>
        <v>0.75504803381060304</v>
      </c>
      <c r="L16" s="10" t="str">
        <f>name!D12</f>
        <v>33 Protective service occupations</v>
      </c>
      <c r="M16" s="11">
        <v>2.449744149825352</v>
      </c>
      <c r="N16" s="11">
        <v>2.3172082523659254</v>
      </c>
      <c r="O16" s="11">
        <v>2.37454804250364</v>
      </c>
      <c r="P16" s="11">
        <v>2.0353770310482973</v>
      </c>
      <c r="Q16" s="11">
        <v>2.0102893240651829</v>
      </c>
      <c r="R16" s="11"/>
      <c r="S16" s="11">
        <f t="shared" si="3"/>
        <v>-0.36425871843845714</v>
      </c>
      <c r="T16" s="11">
        <f>'RD T1'!T15</f>
        <v>0.57172263899078646</v>
      </c>
      <c r="U16" s="11">
        <f t="shared" si="6"/>
        <v>0.20746392055232932</v>
      </c>
      <c r="W16" s="10" t="str">
        <f>name!D12</f>
        <v>33 Protective service occupations</v>
      </c>
      <c r="X16" s="11">
        <v>0.70811814791840322</v>
      </c>
      <c r="Y16" s="11">
        <v>0.77553438229688976</v>
      </c>
      <c r="Z16" s="11">
        <v>0.84862296320517538</v>
      </c>
      <c r="AA16" s="11">
        <v>0.76644025852580189</v>
      </c>
      <c r="AB16" s="11">
        <v>0.98030300306579554</v>
      </c>
      <c r="AC16" s="11"/>
      <c r="AD16" s="11">
        <f t="shared" si="4"/>
        <v>0.13168003986062016</v>
      </c>
      <c r="AE16" s="11">
        <f>'RD T1'!T44</f>
        <v>0.41590407339765689</v>
      </c>
      <c r="AF16" s="11">
        <f t="shared" si="7"/>
        <v>0.54758411325827705</v>
      </c>
    </row>
    <row r="17" spans="1:32" x14ac:dyDescent="0.2">
      <c r="A17" s="10" t="str">
        <f>name!D13</f>
        <v>34 Culture, media and sports occupations</v>
      </c>
      <c r="B17" s="11">
        <v>6.8366842407669637</v>
      </c>
      <c r="C17" s="11">
        <v>6.4363978370869592</v>
      </c>
      <c r="D17" s="11">
        <v>6.8521522089594171</v>
      </c>
      <c r="E17" s="11">
        <v>6.2024807801223183</v>
      </c>
      <c r="F17" s="11">
        <v>6.6135029610226601</v>
      </c>
      <c r="G17" s="11"/>
      <c r="H17" s="11">
        <f t="shared" si="2"/>
        <v>-0.23864924793675701</v>
      </c>
      <c r="I17" s="11">
        <f>'RD T1'!E16</f>
        <v>2.9890882279862132</v>
      </c>
      <c r="J17" s="11">
        <f t="shared" si="5"/>
        <v>2.7504389800494562</v>
      </c>
      <c r="L17" s="10" t="str">
        <f>name!D13</f>
        <v>34 Culture, media and sports occupations</v>
      </c>
      <c r="M17" s="11">
        <v>3.6845026546199393</v>
      </c>
      <c r="N17" s="11">
        <v>3.3180999235287398</v>
      </c>
      <c r="O17" s="11">
        <v>3.3241574833370167</v>
      </c>
      <c r="P17" s="11">
        <v>2.9562548944434162</v>
      </c>
      <c r="Q17" s="11">
        <v>3.2167870898755822</v>
      </c>
      <c r="R17" s="11"/>
      <c r="S17" s="11">
        <f t="shared" si="3"/>
        <v>-0.10737039346143451</v>
      </c>
      <c r="T17" s="11">
        <f>'RD T1'!T16</f>
        <v>1.2257200867426126</v>
      </c>
      <c r="U17" s="11">
        <f t="shared" si="6"/>
        <v>1.1183496932811781</v>
      </c>
      <c r="W17" s="10" t="str">
        <f>name!D13</f>
        <v>34 Culture, media and sports occupations</v>
      </c>
      <c r="X17" s="11">
        <v>3.1521815861470266</v>
      </c>
      <c r="Y17" s="11">
        <v>3.1182979135582203</v>
      </c>
      <c r="Z17" s="11">
        <v>3.5279947256224076</v>
      </c>
      <c r="AA17" s="11">
        <v>3.2462258856788986</v>
      </c>
      <c r="AB17" s="11">
        <v>3.3967158711470802</v>
      </c>
      <c r="AC17" s="11"/>
      <c r="AD17" s="11">
        <f t="shared" si="4"/>
        <v>-0.13127885447532739</v>
      </c>
      <c r="AE17" s="11">
        <f>'RD T1'!T45</f>
        <v>1.7633681412436013</v>
      </c>
      <c r="AF17" s="11">
        <f t="shared" si="7"/>
        <v>1.6320892867682739</v>
      </c>
    </row>
    <row r="18" spans="1:32" x14ac:dyDescent="0.2">
      <c r="A18" s="10" t="str">
        <f>name!D14</f>
        <v>35 Business and public service associate professionals</v>
      </c>
      <c r="B18" s="11">
        <v>17.398691077319206</v>
      </c>
      <c r="C18" s="11">
        <v>19.107737162423632</v>
      </c>
      <c r="D18" s="11">
        <v>19.432411749881059</v>
      </c>
      <c r="E18" s="11">
        <v>19.780934977578024</v>
      </c>
      <c r="F18" s="11">
        <v>20.781195516525088</v>
      </c>
      <c r="G18" s="11"/>
      <c r="H18" s="11">
        <f t="shared" si="2"/>
        <v>1.3487837666440292</v>
      </c>
      <c r="I18" s="11">
        <f>'RD T1'!E17</f>
        <v>9.1780939581221954</v>
      </c>
      <c r="J18" s="11">
        <f t="shared" si="5"/>
        <v>10.526877724766225</v>
      </c>
      <c r="L18" s="10" t="str">
        <f>name!D14</f>
        <v>35 Business and public service associate professionals</v>
      </c>
      <c r="M18" s="11">
        <v>9.1279447887591871</v>
      </c>
      <c r="N18" s="11">
        <v>9.8692079610143661</v>
      </c>
      <c r="O18" s="11">
        <v>10.084112270385143</v>
      </c>
      <c r="P18" s="11">
        <v>10.123883551985287</v>
      </c>
      <c r="Q18" s="11">
        <v>10.327849571955793</v>
      </c>
      <c r="R18" s="11"/>
      <c r="S18" s="11">
        <f t="shared" si="3"/>
        <v>0.24373730157065054</v>
      </c>
      <c r="T18" s="11">
        <f>'RD T1'!T17</f>
        <v>3.90103852368114</v>
      </c>
      <c r="U18" s="11">
        <f t="shared" si="6"/>
        <v>4.1447758252517906</v>
      </c>
      <c r="W18" s="10" t="str">
        <f>name!D14</f>
        <v>35 Business and public service associate professionals</v>
      </c>
      <c r="X18" s="11">
        <v>8.2707462885600496</v>
      </c>
      <c r="Y18" s="11">
        <v>9.238529201409257</v>
      </c>
      <c r="Z18" s="11">
        <v>9.3482994794958856</v>
      </c>
      <c r="AA18" s="11">
        <v>9.657051425592746</v>
      </c>
      <c r="AB18" s="11">
        <v>10.453345944569335</v>
      </c>
      <c r="AC18" s="11"/>
      <c r="AD18" s="11">
        <f t="shared" si="4"/>
        <v>1.1050464650734497</v>
      </c>
      <c r="AE18" s="11">
        <f>'RD T1'!T46</f>
        <v>5.2770554344410572</v>
      </c>
      <c r="AF18" s="11">
        <f t="shared" si="7"/>
        <v>6.3821018995145069</v>
      </c>
    </row>
    <row r="19" spans="1:32" x14ac:dyDescent="0.2">
      <c r="A19" s="10" t="str">
        <f>name!D15</f>
        <v>41 Administrative occupations</v>
      </c>
      <c r="B19" s="11">
        <v>22.033147595606255</v>
      </c>
      <c r="C19" s="11">
        <v>22.229920403236008</v>
      </c>
      <c r="D19" s="11">
        <v>22.692202322967166</v>
      </c>
      <c r="E19" s="11">
        <v>23.242939429614879</v>
      </c>
      <c r="F19" s="11">
        <v>22.243135499914533</v>
      </c>
      <c r="G19" s="11"/>
      <c r="H19" s="11">
        <f t="shared" si="2"/>
        <v>-0.44906682305263246</v>
      </c>
      <c r="I19" s="11">
        <f>'RD T1'!E18</f>
        <v>11.478297861835879</v>
      </c>
      <c r="J19" s="11">
        <f t="shared" si="5"/>
        <v>11.029231038783246</v>
      </c>
      <c r="L19" s="10" t="str">
        <f>name!D15</f>
        <v>41 Administrative occupations</v>
      </c>
      <c r="M19" s="11">
        <v>5.5343218787770514</v>
      </c>
      <c r="N19" s="11">
        <v>5.3876901503162262</v>
      </c>
      <c r="O19" s="11">
        <v>6.1962783428119304</v>
      </c>
      <c r="P19" s="11">
        <v>6.4948531869692951</v>
      </c>
      <c r="Q19" s="11">
        <v>7.0851254127391057</v>
      </c>
      <c r="R19" s="11"/>
      <c r="S19" s="11">
        <f t="shared" si="3"/>
        <v>0.88884706992717533</v>
      </c>
      <c r="T19" s="11">
        <f>'RD T1'!T18</f>
        <v>2.4588963190432072</v>
      </c>
      <c r="U19" s="11">
        <f t="shared" si="6"/>
        <v>3.3477433889703825</v>
      </c>
      <c r="W19" s="10" t="str">
        <f>name!D15</f>
        <v>41 Administrative occupations</v>
      </c>
      <c r="X19" s="11">
        <v>16.498825716829185</v>
      </c>
      <c r="Y19" s="11">
        <v>16.842230252919741</v>
      </c>
      <c r="Z19" s="11">
        <v>16.495923980155222</v>
      </c>
      <c r="AA19" s="11">
        <v>16.74808624264557</v>
      </c>
      <c r="AB19" s="11">
        <v>15.158010087175441</v>
      </c>
      <c r="AC19" s="11"/>
      <c r="AD19" s="11">
        <f t="shared" si="4"/>
        <v>-1.3379138929797811</v>
      </c>
      <c r="AE19" s="11">
        <f>'RD T1'!T47</f>
        <v>9.0194015427926715</v>
      </c>
      <c r="AF19" s="11">
        <f t="shared" si="7"/>
        <v>7.6814876498128903</v>
      </c>
    </row>
    <row r="20" spans="1:32" x14ac:dyDescent="0.2">
      <c r="A20" s="10" t="str">
        <f>name!D16</f>
        <v>42 Secretarial and related occupations</v>
      </c>
      <c r="B20" s="11">
        <v>6.6415710084208195</v>
      </c>
      <c r="C20" s="11">
        <v>6.1094325309401212</v>
      </c>
      <c r="D20" s="11">
        <v>5.9525520005417185</v>
      </c>
      <c r="E20" s="11">
        <v>5.3901313829517932</v>
      </c>
      <c r="F20" s="11">
        <v>4.0949932076908864</v>
      </c>
      <c r="G20" s="11"/>
      <c r="H20" s="11">
        <f t="shared" si="2"/>
        <v>-1.8575587928508321</v>
      </c>
      <c r="I20" s="11">
        <f>'RD T1'!E19</f>
        <v>2.661363160429024</v>
      </c>
      <c r="J20" s="11">
        <f t="shared" si="5"/>
        <v>0.80380436757819185</v>
      </c>
      <c r="L20" s="10" t="str">
        <f>name!D16</f>
        <v>42 Secretarial and related occupations</v>
      </c>
      <c r="M20" s="11">
        <v>0.31200321488448424</v>
      </c>
      <c r="N20" s="11">
        <v>0.26054560732207094</v>
      </c>
      <c r="O20" s="11">
        <v>0.239835543772527</v>
      </c>
      <c r="P20" s="11">
        <v>0.23109910832219158</v>
      </c>
      <c r="Q20" s="11">
        <v>0.25576996548692343</v>
      </c>
      <c r="R20" s="11"/>
      <c r="S20" s="11">
        <f t="shared" si="3"/>
        <v>1.5934421714396435E-2</v>
      </c>
      <c r="T20" s="11">
        <f>'RD T1'!T19</f>
        <v>7.6379388156001343E-2</v>
      </c>
      <c r="U20" s="11">
        <f t="shared" si="6"/>
        <v>9.2313809870397778E-2</v>
      </c>
      <c r="W20" s="10" t="str">
        <f>name!D16</f>
        <v>42 Secretarial and related occupations</v>
      </c>
      <c r="X20" s="11">
        <v>6.3295677935363335</v>
      </c>
      <c r="Y20" s="11">
        <v>5.848886923618049</v>
      </c>
      <c r="Z20" s="11">
        <v>5.7127164567691908</v>
      </c>
      <c r="AA20" s="11">
        <v>5.1590322746296016</v>
      </c>
      <c r="AB20" s="11">
        <v>3.8392232422039623</v>
      </c>
      <c r="AC20" s="11"/>
      <c r="AD20" s="11">
        <f t="shared" si="4"/>
        <v>-1.8734932145652285</v>
      </c>
      <c r="AE20" s="11">
        <f>'RD T1'!T48</f>
        <v>2.5849837722730227</v>
      </c>
      <c r="AF20" s="11">
        <f t="shared" si="7"/>
        <v>0.71149055770779412</v>
      </c>
    </row>
    <row r="21" spans="1:32" x14ac:dyDescent="0.2">
      <c r="A21" s="10" t="str">
        <f>name!D17</f>
        <v>51 Skilled agricultural and related trades</v>
      </c>
      <c r="B21" s="11">
        <v>2.6006862534796706</v>
      </c>
      <c r="C21" s="11">
        <v>3.07409206439694</v>
      </c>
      <c r="D21" s="11">
        <v>2.409147457015453</v>
      </c>
      <c r="E21" s="11">
        <v>2.4586282447370831</v>
      </c>
      <c r="F21" s="11">
        <v>2.8367783040128152</v>
      </c>
      <c r="G21" s="11"/>
      <c r="H21" s="11">
        <f t="shared" si="2"/>
        <v>0.4276308469973622</v>
      </c>
      <c r="I21" s="11">
        <f>'RD T1'!E20</f>
        <v>1.438409011928848</v>
      </c>
      <c r="J21" s="11">
        <f t="shared" si="5"/>
        <v>1.8660398589262102</v>
      </c>
      <c r="L21" s="10" t="str">
        <f>name!D17</f>
        <v>51 Skilled agricultural and related trades</v>
      </c>
      <c r="M21" s="11">
        <v>1.9978723053222178</v>
      </c>
      <c r="N21" s="11">
        <v>2.6127925768629656</v>
      </c>
      <c r="O21" s="11">
        <v>1.8101124307242065</v>
      </c>
      <c r="P21" s="11">
        <v>1.7984000263682354</v>
      </c>
      <c r="Q21" s="11">
        <v>2.01749614499025</v>
      </c>
      <c r="R21" s="11"/>
      <c r="S21" s="11">
        <f t="shared" si="3"/>
        <v>0.20738371426604352</v>
      </c>
      <c r="T21" s="11">
        <f>'RD T1'!T20</f>
        <v>0.95741323280156398</v>
      </c>
      <c r="U21" s="11">
        <f t="shared" si="6"/>
        <v>1.1647969470676074</v>
      </c>
      <c r="W21" s="10" t="str">
        <f>name!D17</f>
        <v>51 Skilled agricultural and related trades</v>
      </c>
      <c r="X21" s="11">
        <v>0.60281394815745648</v>
      </c>
      <c r="Y21" s="11">
        <v>0.46129948753397532</v>
      </c>
      <c r="Z21" s="11">
        <v>0.59903502629124727</v>
      </c>
      <c r="AA21" s="11">
        <v>0.6602282183688466</v>
      </c>
      <c r="AB21" s="11">
        <v>0.81928215902256452</v>
      </c>
      <c r="AC21" s="11"/>
      <c r="AD21" s="11">
        <f t="shared" si="4"/>
        <v>0.22024713273131724</v>
      </c>
      <c r="AE21" s="11">
        <f>'RD T1'!T49</f>
        <v>0.48099577912728408</v>
      </c>
      <c r="AF21" s="11">
        <f t="shared" si="7"/>
        <v>0.70124291185860133</v>
      </c>
    </row>
    <row r="22" spans="1:32" x14ac:dyDescent="0.2">
      <c r="A22" s="10" t="str">
        <f>name!D18</f>
        <v>52 Skilled metal, electrical and electronic trades</v>
      </c>
      <c r="B22" s="11">
        <v>8.9744752119237887</v>
      </c>
      <c r="C22" s="11">
        <v>10.073057370429153</v>
      </c>
      <c r="D22" s="11">
        <v>8.7074108561123147</v>
      </c>
      <c r="E22" s="11">
        <v>8.8703138655982041</v>
      </c>
      <c r="F22" s="11">
        <v>8.5819876369054136</v>
      </c>
      <c r="G22" s="11"/>
      <c r="H22" s="11">
        <f t="shared" si="2"/>
        <v>-0.12542321920690114</v>
      </c>
      <c r="I22" s="11">
        <f>'RD T1'!E21</f>
        <v>3.3330801985493363</v>
      </c>
      <c r="J22" s="11">
        <f t="shared" si="5"/>
        <v>3.2076569793424352</v>
      </c>
      <c r="L22" s="10" t="str">
        <f>name!D18</f>
        <v>52 Skilled metal, electrical and electronic trades</v>
      </c>
      <c r="M22" s="11">
        <v>8.7648759512598229</v>
      </c>
      <c r="N22" s="11">
        <v>9.6922425571226878</v>
      </c>
      <c r="O22" s="11">
        <v>8.4329484468340414</v>
      </c>
      <c r="P22" s="11">
        <v>8.3730880098753957</v>
      </c>
      <c r="Q22" s="11">
        <v>7.9462711260536452</v>
      </c>
      <c r="R22" s="11"/>
      <c r="S22" s="11">
        <f t="shared" si="3"/>
        <v>-0.48667732078039627</v>
      </c>
      <c r="T22" s="11">
        <f>'RD T1'!T21</f>
        <v>3.0459352485548599</v>
      </c>
      <c r="U22" s="11">
        <f t="shared" si="6"/>
        <v>2.5592579277744636</v>
      </c>
      <c r="W22" s="10" t="str">
        <f>name!D18</f>
        <v>52 Skilled metal, electrical and electronic trades</v>
      </c>
      <c r="X22" s="11">
        <v>0.20959926066396284</v>
      </c>
      <c r="Y22" s="11">
        <v>0.38081481330646</v>
      </c>
      <c r="Z22" s="11">
        <v>0.27446240927826665</v>
      </c>
      <c r="AA22" s="11">
        <v>0.49722585572280315</v>
      </c>
      <c r="AB22" s="11">
        <v>0.63571651085177894</v>
      </c>
      <c r="AC22" s="11"/>
      <c r="AD22" s="11">
        <f t="shared" si="4"/>
        <v>0.36125410157351229</v>
      </c>
      <c r="AE22" s="11">
        <f>'RD T1'!T50</f>
        <v>0.28714494999447654</v>
      </c>
      <c r="AF22" s="11">
        <f t="shared" si="7"/>
        <v>0.64839905156798883</v>
      </c>
    </row>
    <row r="23" spans="1:32" x14ac:dyDescent="0.2">
      <c r="A23" s="10" t="str">
        <f>name!D19</f>
        <v>53 Skilled construction and building trades</v>
      </c>
      <c r="B23" s="11">
        <v>7.5637401221279355</v>
      </c>
      <c r="C23" s="11">
        <v>8.506001650628308</v>
      </c>
      <c r="D23" s="11">
        <v>7.6860578838564049</v>
      </c>
      <c r="E23" s="11">
        <v>7.9201619677050878</v>
      </c>
      <c r="F23" s="11">
        <v>7.272541411132778</v>
      </c>
      <c r="G23" s="11"/>
      <c r="H23" s="11">
        <f t="shared" si="2"/>
        <v>-0.4135164727236269</v>
      </c>
      <c r="I23" s="11">
        <f>'RD T1'!E22</f>
        <v>3.2064584228227733</v>
      </c>
      <c r="J23" s="11">
        <f t="shared" si="5"/>
        <v>2.7929419500991464</v>
      </c>
      <c r="L23" s="10" t="str">
        <f>name!D19</f>
        <v>53 Skilled construction and building trades</v>
      </c>
      <c r="M23" s="11">
        <v>7.4377911030593049</v>
      </c>
      <c r="N23" s="11">
        <v>8.3374709425886024</v>
      </c>
      <c r="O23" s="11">
        <v>7.5265583010905557</v>
      </c>
      <c r="P23" s="11">
        <v>7.8143166790922205</v>
      </c>
      <c r="Q23" s="11">
        <v>7.1446948823158491</v>
      </c>
      <c r="R23" s="11"/>
      <c r="S23" s="11">
        <f t="shared" si="3"/>
        <v>-0.38186341877470653</v>
      </c>
      <c r="T23" s="11">
        <f>'RD T1'!T22</f>
        <v>3.1451600986390478</v>
      </c>
      <c r="U23" s="11">
        <f t="shared" si="6"/>
        <v>2.7632966798643412</v>
      </c>
      <c r="W23" s="10" t="str">
        <f>name!D19</f>
        <v>53 Skilled construction and building trades</v>
      </c>
      <c r="X23" s="11">
        <v>0.12594901906863362</v>
      </c>
      <c r="Y23" s="11">
        <v>0.16853070803970488</v>
      </c>
      <c r="Z23" s="11">
        <v>0.15949958276585921</v>
      </c>
      <c r="AA23" s="11">
        <v>0.10584528861287018</v>
      </c>
      <c r="AB23" s="11">
        <v>0.12784652881693118</v>
      </c>
      <c r="AC23" s="11"/>
      <c r="AD23" s="11">
        <f t="shared" si="4"/>
        <v>-3.1653053948928034E-2</v>
      </c>
      <c r="AE23" s="11">
        <f>'RD T1'!T51</f>
        <v>6.1298324183725168E-2</v>
      </c>
      <c r="AF23" s="11">
        <f t="shared" si="7"/>
        <v>2.9645270234797134E-2</v>
      </c>
    </row>
    <row r="24" spans="1:32" x14ac:dyDescent="0.2">
      <c r="A24" s="10" t="str">
        <f>name!D20</f>
        <v>54 Textiles, printing and other skilled trades</v>
      </c>
      <c r="B24" s="11">
        <v>5.961340937934791</v>
      </c>
      <c r="C24" s="11">
        <v>5.6149819016499363</v>
      </c>
      <c r="D24" s="11">
        <v>5.2202320701391312</v>
      </c>
      <c r="E24" s="11">
        <v>5.6948845078020129</v>
      </c>
      <c r="F24" s="11">
        <v>5.9086267051119457</v>
      </c>
      <c r="G24" s="11"/>
      <c r="H24" s="11">
        <f t="shared" si="2"/>
        <v>0.6883946349728145</v>
      </c>
      <c r="I24" s="11">
        <f>'RD T1'!E23</f>
        <v>2.487253174117857</v>
      </c>
      <c r="J24" s="11">
        <f t="shared" si="5"/>
        <v>3.1756478090906715</v>
      </c>
      <c r="L24" s="10" t="str">
        <f>name!D20</f>
        <v>54 Textiles, printing and other skilled trades</v>
      </c>
      <c r="M24" s="11">
        <v>3.6585258955884137</v>
      </c>
      <c r="N24" s="11">
        <v>3.4882656561539918</v>
      </c>
      <c r="O24" s="11">
        <v>2.9519557419169664</v>
      </c>
      <c r="P24" s="11">
        <v>3.2404407443306158</v>
      </c>
      <c r="Q24" s="11">
        <v>3.2946260379390711</v>
      </c>
      <c r="R24" s="11"/>
      <c r="S24" s="11">
        <f t="shared" si="3"/>
        <v>0.34267029602210464</v>
      </c>
      <c r="T24" s="11">
        <f>'RD T1'!T23</f>
        <v>1.0481498734388219</v>
      </c>
      <c r="U24" s="11">
        <f t="shared" si="6"/>
        <v>1.3908201694609266</v>
      </c>
      <c r="W24" s="10" t="str">
        <f>name!D20</f>
        <v>54 Textiles, printing and other skilled trades</v>
      </c>
      <c r="X24" s="11">
        <v>2.3028150423463689</v>
      </c>
      <c r="Y24" s="11">
        <v>2.1267162454959325</v>
      </c>
      <c r="Z24" s="11">
        <v>2.2682763282221643</v>
      </c>
      <c r="AA24" s="11">
        <v>2.4544437634714016</v>
      </c>
      <c r="AB24" s="11">
        <v>2.6140006671728799</v>
      </c>
      <c r="AC24" s="11"/>
      <c r="AD24" s="11">
        <f t="shared" si="4"/>
        <v>0.34572433895071564</v>
      </c>
      <c r="AE24" s="11">
        <f>'RD T1'!T52</f>
        <v>1.4391033006790348</v>
      </c>
      <c r="AF24" s="11">
        <f t="shared" si="7"/>
        <v>1.7848276396297504</v>
      </c>
    </row>
    <row r="25" spans="1:32" x14ac:dyDescent="0.2">
      <c r="A25" s="10" t="str">
        <f>name!D21</f>
        <v>61 Caring personal service occupations</v>
      </c>
      <c r="B25" s="11">
        <v>18.190001581061228</v>
      </c>
      <c r="C25" s="11">
        <v>19.341082027389739</v>
      </c>
      <c r="D25" s="11">
        <v>18.472219113051672</v>
      </c>
      <c r="E25" s="11">
        <v>19.160499723347371</v>
      </c>
      <c r="F25" s="11">
        <v>20.330448872558136</v>
      </c>
      <c r="G25" s="11"/>
      <c r="H25" s="11">
        <f t="shared" si="2"/>
        <v>1.8582297595064645</v>
      </c>
      <c r="I25" s="11">
        <f>'RD T1'!E24</f>
        <v>10.727868673126316</v>
      </c>
      <c r="J25" s="11">
        <f t="shared" si="5"/>
        <v>12.586098432632781</v>
      </c>
      <c r="L25" s="10" t="str">
        <f>name!D21</f>
        <v>61 Caring personal service occupations</v>
      </c>
      <c r="M25" s="11">
        <v>3.4312922386874689</v>
      </c>
      <c r="N25" s="11">
        <v>3.5002083836160862</v>
      </c>
      <c r="O25" s="11">
        <v>3.4668158592558571</v>
      </c>
      <c r="P25" s="11">
        <v>4.13064502091897</v>
      </c>
      <c r="Q25" s="11">
        <v>4.7609383590101819</v>
      </c>
      <c r="R25" s="11"/>
      <c r="S25" s="11">
        <f t="shared" si="3"/>
        <v>1.2941224997543248</v>
      </c>
      <c r="T25" s="11">
        <f>'RD T1'!T24</f>
        <v>1.881488189538526</v>
      </c>
      <c r="U25" s="11">
        <f t="shared" si="6"/>
        <v>3.1756106892928511</v>
      </c>
      <c r="W25" s="10" t="str">
        <f>name!D21</f>
        <v>61 Caring personal service occupations</v>
      </c>
      <c r="X25" s="11">
        <v>14.758709342373777</v>
      </c>
      <c r="Y25" s="11">
        <v>15.840873643773657</v>
      </c>
      <c r="Z25" s="11">
        <v>15.005403253795834</v>
      </c>
      <c r="AA25" s="11">
        <v>15.029854702428407</v>
      </c>
      <c r="AB25" s="11">
        <v>15.569510513547984</v>
      </c>
      <c r="AC25" s="11"/>
      <c r="AD25" s="11">
        <f t="shared" si="4"/>
        <v>0.56410725975215037</v>
      </c>
      <c r="AE25" s="11">
        <f>'RD T1'!T53</f>
        <v>8.8463804835877884</v>
      </c>
      <c r="AF25" s="11">
        <f t="shared" si="7"/>
        <v>9.4104877433399388</v>
      </c>
    </row>
    <row r="26" spans="1:32" x14ac:dyDescent="0.2">
      <c r="A26" s="10" t="str">
        <f>name!D22</f>
        <v>62 Leisure, travel and related personal service occupations</v>
      </c>
      <c r="B26" s="11">
        <v>6.7531960069055783</v>
      </c>
      <c r="C26" s="11">
        <v>7.015474708839835</v>
      </c>
      <c r="D26" s="11">
        <v>6.4495982086858854</v>
      </c>
      <c r="E26" s="11">
        <v>6.0891385479907809</v>
      </c>
      <c r="F26" s="11">
        <v>6.1075080487181097</v>
      </c>
      <c r="G26" s="11"/>
      <c r="H26" s="11">
        <f t="shared" si="2"/>
        <v>-0.3420901599677757</v>
      </c>
      <c r="I26" s="11">
        <f>'RD T1'!E25</f>
        <v>3.1030438460303906</v>
      </c>
      <c r="J26" s="11">
        <f t="shared" si="5"/>
        <v>2.7609536860626149</v>
      </c>
      <c r="L26" s="10" t="str">
        <f>name!D22</f>
        <v>62 Leisure, travel and related personal service occupations</v>
      </c>
      <c r="M26" s="11">
        <v>1.9571061543398103</v>
      </c>
      <c r="N26" s="11">
        <v>2.1690129639677478</v>
      </c>
      <c r="O26" s="11">
        <v>1.9041483326218913</v>
      </c>
      <c r="P26" s="11">
        <v>1.8922798240448706</v>
      </c>
      <c r="Q26" s="11">
        <v>2.0842386335492478</v>
      </c>
      <c r="R26" s="11"/>
      <c r="S26" s="11">
        <f t="shared" si="3"/>
        <v>0.18009030092735645</v>
      </c>
      <c r="T26" s="11">
        <f>'RD T1'!T25</f>
        <v>0.85371220383589774</v>
      </c>
      <c r="U26" s="11">
        <f t="shared" si="6"/>
        <v>1.0338025047632542</v>
      </c>
      <c r="W26" s="10" t="str">
        <f>name!D22</f>
        <v>62 Leisure, travel and related personal service occupations</v>
      </c>
      <c r="X26" s="11">
        <v>4.7960898525657694</v>
      </c>
      <c r="Y26" s="11">
        <v>4.8464617448720926</v>
      </c>
      <c r="Z26" s="11">
        <v>4.5454498760639908</v>
      </c>
      <c r="AA26" s="11">
        <v>4.1968587239459154</v>
      </c>
      <c r="AB26" s="11">
        <v>4.0232694151688566</v>
      </c>
      <c r="AC26" s="11"/>
      <c r="AD26" s="11">
        <f t="shared" si="4"/>
        <v>-0.52218046089513415</v>
      </c>
      <c r="AE26" s="11">
        <f>'RD T1'!T54</f>
        <v>2.2493316421944938</v>
      </c>
      <c r="AF26" s="11">
        <f t="shared" si="7"/>
        <v>1.7271511812993596</v>
      </c>
    </row>
    <row r="27" spans="1:32" x14ac:dyDescent="0.2">
      <c r="A27" s="10" t="str">
        <f>name!D23</f>
        <v>63 Community and civil enforcement occupations</v>
      </c>
      <c r="B27" s="11">
        <v>0.28572232066648451</v>
      </c>
      <c r="C27" s="11">
        <v>0.24741481677060656</v>
      </c>
      <c r="D27" s="11">
        <v>0.3012838971190287</v>
      </c>
      <c r="E27" s="11">
        <v>0.22507051472143888</v>
      </c>
      <c r="F27" s="11">
        <v>0.24144263561670901</v>
      </c>
      <c r="G27" s="11"/>
      <c r="H27" s="11">
        <f t="shared" si="2"/>
        <v>-5.9841261502319693E-2</v>
      </c>
      <c r="I27" s="11">
        <f>'RD T1'!E26</f>
        <v>0.11475169082077008</v>
      </c>
      <c r="J27" s="11">
        <f t="shared" si="5"/>
        <v>5.4910429318450388E-2</v>
      </c>
      <c r="L27" s="10" t="str">
        <f>name!D23</f>
        <v>63 Community and civil enforcement occupations</v>
      </c>
      <c r="M27" s="11">
        <v>0.21567818250951099</v>
      </c>
      <c r="N27" s="11">
        <v>0.16334895263377089</v>
      </c>
      <c r="O27" s="11">
        <v>0.2310056760014676</v>
      </c>
      <c r="P27" s="11">
        <v>0.12908794398502746</v>
      </c>
      <c r="Q27" s="11">
        <v>0.14626476445982661</v>
      </c>
      <c r="R27" s="11"/>
      <c r="S27" s="11">
        <f t="shared" si="3"/>
        <v>-8.4740911541640984E-2</v>
      </c>
      <c r="T27" s="11">
        <f>'RD T1'!T26</f>
        <v>5.7775901652227672E-2</v>
      </c>
      <c r="U27" s="11">
        <f t="shared" si="6"/>
        <v>-2.6965009889413312E-2</v>
      </c>
      <c r="W27" s="10" t="str">
        <f>name!D23</f>
        <v>63 Community and civil enforcement occupations</v>
      </c>
      <c r="X27" s="11">
        <v>7.0044138156973232E-2</v>
      </c>
      <c r="Y27" s="11">
        <v>8.40658641368357E-2</v>
      </c>
      <c r="Z27" s="11">
        <v>7.0278221117561643E-2</v>
      </c>
      <c r="AA27" s="11">
        <v>9.5982570736411532E-2</v>
      </c>
      <c r="AB27" s="11">
        <v>9.5177871156882282E-2</v>
      </c>
      <c r="AC27" s="11"/>
      <c r="AD27" s="11">
        <f t="shared" si="4"/>
        <v>2.4899650039320639E-2</v>
      </c>
      <c r="AE27" s="11">
        <f>'RD T1'!T55</f>
        <v>5.6975789168542401E-2</v>
      </c>
      <c r="AF27" s="11">
        <f t="shared" si="7"/>
        <v>8.1875439207863041E-2</v>
      </c>
    </row>
    <row r="28" spans="1:32" x14ac:dyDescent="0.2">
      <c r="A28" s="10" t="str">
        <f>name!D24</f>
        <v>71 Sales occupations</v>
      </c>
      <c r="B28" s="11">
        <v>18.518962054534438</v>
      </c>
      <c r="C28" s="11">
        <v>18.382932484578777</v>
      </c>
      <c r="D28" s="11">
        <v>18.36478224664436</v>
      </c>
      <c r="E28" s="11">
        <v>18.191109845915328</v>
      </c>
      <c r="F28" s="11">
        <v>17.594083363861238</v>
      </c>
      <c r="G28" s="11"/>
      <c r="H28" s="11">
        <f t="shared" si="2"/>
        <v>-0.77069888278312249</v>
      </c>
      <c r="I28" s="11">
        <f>'RD T1'!E27</f>
        <v>7.9169549762083511</v>
      </c>
      <c r="J28" s="11">
        <f t="shared" si="5"/>
        <v>7.1462560934252286</v>
      </c>
      <c r="L28" s="10" t="str">
        <f>name!D24</f>
        <v>71 Sales occupations</v>
      </c>
      <c r="M28" s="11">
        <v>7.9458188495247732</v>
      </c>
      <c r="N28" s="11">
        <v>8.2892156257116572</v>
      </c>
      <c r="O28" s="11">
        <v>8.2733528792783062</v>
      </c>
      <c r="P28" s="11">
        <v>8.3434941706140506</v>
      </c>
      <c r="Q28" s="11">
        <v>8.3847391865028964</v>
      </c>
      <c r="R28" s="11"/>
      <c r="S28" s="11">
        <f t="shared" si="3"/>
        <v>0.1113863072245902</v>
      </c>
      <c r="T28" s="11">
        <f>'RD T1'!T27</f>
        <v>2.7747120877137266</v>
      </c>
      <c r="U28" s="11">
        <f t="shared" si="6"/>
        <v>2.8860983949383168</v>
      </c>
      <c r="W28" s="10" t="str">
        <f>name!D24</f>
        <v>71 Sales occupations</v>
      </c>
      <c r="X28" s="11">
        <v>10.573143205009679</v>
      </c>
      <c r="Y28" s="11">
        <v>10.093716858867102</v>
      </c>
      <c r="Z28" s="11">
        <v>10.09142936736605</v>
      </c>
      <c r="AA28" s="11">
        <v>9.8476156753012596</v>
      </c>
      <c r="AB28" s="11">
        <v>9.209344177358366</v>
      </c>
      <c r="AC28" s="11"/>
      <c r="AD28" s="11">
        <f t="shared" si="4"/>
        <v>-0.88208519000768426</v>
      </c>
      <c r="AE28" s="11">
        <f>'RD T1'!T56</f>
        <v>5.1422428884946241</v>
      </c>
      <c r="AF28" s="11">
        <f t="shared" si="7"/>
        <v>4.2601576984869398</v>
      </c>
    </row>
    <row r="29" spans="1:32" x14ac:dyDescent="0.2">
      <c r="A29" s="10" t="str">
        <f>name!D25</f>
        <v>72 Customer service occupations</v>
      </c>
      <c r="B29" s="11">
        <v>3.9398687234945133</v>
      </c>
      <c r="C29" s="11">
        <v>4.4297972343040364</v>
      </c>
      <c r="D29" s="11">
        <v>4.477402260712263</v>
      </c>
      <c r="E29" s="11">
        <v>4.9900553780667911</v>
      </c>
      <c r="F29" s="11">
        <v>5.5442827736951497</v>
      </c>
      <c r="G29" s="11"/>
      <c r="H29" s="11">
        <f t="shared" si="2"/>
        <v>1.0668805129828867</v>
      </c>
      <c r="I29" s="11">
        <f>'RD T1'!E28</f>
        <v>2.3171139430394767</v>
      </c>
      <c r="J29" s="11">
        <f t="shared" si="5"/>
        <v>3.3839944560223634</v>
      </c>
      <c r="L29" s="10" t="str">
        <f>name!D25</f>
        <v>72 Customer service occupations</v>
      </c>
      <c r="M29" s="11">
        <v>1.4062915048797762</v>
      </c>
      <c r="N29" s="11">
        <v>1.3577623133396979</v>
      </c>
      <c r="O29" s="11">
        <v>1.542434889428216</v>
      </c>
      <c r="P29" s="11">
        <v>1.9371044988622916</v>
      </c>
      <c r="Q29" s="11">
        <v>2.268194966433053</v>
      </c>
      <c r="R29" s="11"/>
      <c r="S29" s="11">
        <f t="shared" si="3"/>
        <v>0.72576007700483691</v>
      </c>
      <c r="T29" s="11">
        <f>'RD T1'!T28</f>
        <v>0.67642445795467654</v>
      </c>
      <c r="U29" s="11">
        <f t="shared" si="6"/>
        <v>1.4021845349595135</v>
      </c>
      <c r="W29" s="10" t="str">
        <f>name!D25</f>
        <v>72 Customer service occupations</v>
      </c>
      <c r="X29" s="11">
        <v>2.5335772186147363</v>
      </c>
      <c r="Y29" s="11">
        <v>3.0720349209643456</v>
      </c>
      <c r="Z29" s="11">
        <v>2.9349673712840341</v>
      </c>
      <c r="AA29" s="11">
        <v>3.0529508792045035</v>
      </c>
      <c r="AB29" s="11">
        <v>3.276087807262094</v>
      </c>
      <c r="AC29" s="11"/>
      <c r="AD29" s="11">
        <f t="shared" si="4"/>
        <v>0.34112043597805997</v>
      </c>
      <c r="AE29" s="11">
        <f>'RD T1'!T57</f>
        <v>1.6406894850848002</v>
      </c>
      <c r="AF29" s="11">
        <f t="shared" si="7"/>
        <v>1.9818099210628601</v>
      </c>
    </row>
    <row r="30" spans="1:32" x14ac:dyDescent="0.2">
      <c r="A30" s="10" t="str">
        <f>name!D26</f>
        <v>81 Process, plant and machine operatives</v>
      </c>
      <c r="B30" s="11">
        <v>4.1596470713836391</v>
      </c>
      <c r="C30" s="11">
        <v>4.6277191206445227</v>
      </c>
      <c r="D30" s="11">
        <v>4.0598807167155107</v>
      </c>
      <c r="E30" s="11">
        <v>4.3102834606178924</v>
      </c>
      <c r="F30" s="11">
        <v>4.0753902260852977</v>
      </c>
      <c r="G30" s="11"/>
      <c r="H30" s="11">
        <f t="shared" si="2"/>
        <v>1.5509509369787011E-2</v>
      </c>
      <c r="I30" s="11">
        <f>'RD T1'!E29</f>
        <v>1.6050804043752764</v>
      </c>
      <c r="J30" s="11">
        <f t="shared" si="5"/>
        <v>1.6205899137450634</v>
      </c>
      <c r="L30" s="10" t="str">
        <f>name!D26</f>
        <v>81 Process, plant and machine operatives</v>
      </c>
      <c r="M30" s="11">
        <v>3.4300946927930358</v>
      </c>
      <c r="N30" s="11">
        <v>3.8405450947720245</v>
      </c>
      <c r="O30" s="11">
        <v>3.372441498578723</v>
      </c>
      <c r="P30" s="11">
        <v>3.5158866353702654</v>
      </c>
      <c r="Q30" s="11">
        <v>3.2955508688142428</v>
      </c>
      <c r="R30" s="11"/>
      <c r="S30" s="11">
        <f t="shared" si="3"/>
        <v>-7.6890629764480245E-2</v>
      </c>
      <c r="T30" s="11">
        <f>'RD T1'!T29</f>
        <v>1.2376152087279222</v>
      </c>
      <c r="U30" s="11">
        <f t="shared" si="6"/>
        <v>1.1607245789634419</v>
      </c>
      <c r="W30" s="10" t="str">
        <f>name!D26</f>
        <v>81 Process, plant and machine operatives</v>
      </c>
      <c r="X30" s="11">
        <v>0.72955237859060662</v>
      </c>
      <c r="Y30" s="11">
        <v>0.78717402587250263</v>
      </c>
      <c r="Z30" s="11">
        <v>0.68743921813679054</v>
      </c>
      <c r="AA30" s="11">
        <v>0.79439682524762523</v>
      </c>
      <c r="AB30" s="11">
        <v>0.77983935727105769</v>
      </c>
      <c r="AC30" s="11"/>
      <c r="AD30" s="11">
        <f t="shared" si="4"/>
        <v>9.2400139134267145E-2</v>
      </c>
      <c r="AE30" s="11">
        <f>'RD T1'!T58</f>
        <v>0.36746519564735397</v>
      </c>
      <c r="AF30" s="11">
        <f t="shared" si="7"/>
        <v>0.45986533478162112</v>
      </c>
    </row>
    <row r="31" spans="1:32" x14ac:dyDescent="0.2">
      <c r="A31" s="10" t="str">
        <f>name!D27</f>
        <v>82 Transport and mobile machine drivers and operatives</v>
      </c>
      <c r="B31" s="11">
        <v>7.7862038434178178</v>
      </c>
      <c r="C31" s="11">
        <v>9.0365149605395452</v>
      </c>
      <c r="D31" s="11">
        <v>7.4821126393232955</v>
      </c>
      <c r="E31" s="11">
        <v>7.6295674881152999</v>
      </c>
      <c r="F31" s="11">
        <v>7.512272913921759</v>
      </c>
      <c r="G31" s="11"/>
      <c r="H31" s="11">
        <f t="shared" si="2"/>
        <v>3.0160274598463488E-2</v>
      </c>
      <c r="I31" s="11">
        <f>'RD T1'!E30</f>
        <v>3.9450155501339816</v>
      </c>
      <c r="J31" s="11">
        <f t="shared" si="5"/>
        <v>3.9751758247324451</v>
      </c>
      <c r="L31" s="10" t="str">
        <f>name!D27</f>
        <v>82 Transport and mobile machine drivers and operatives</v>
      </c>
      <c r="M31" s="11">
        <v>7.0230319981005263</v>
      </c>
      <c r="N31" s="11">
        <v>8.2667010684504731</v>
      </c>
      <c r="O31" s="11">
        <v>6.8344487778474292</v>
      </c>
      <c r="P31" s="11">
        <v>6.788907765919193</v>
      </c>
      <c r="Q31" s="11">
        <v>6.5734523114446093</v>
      </c>
      <c r="R31" s="11"/>
      <c r="S31" s="11">
        <f t="shared" si="3"/>
        <v>-0.26099646640281993</v>
      </c>
      <c r="T31" s="11">
        <f>'RD T1'!T30</f>
        <v>3.4451328910944943</v>
      </c>
      <c r="U31" s="11">
        <f t="shared" si="6"/>
        <v>3.1841364246916743</v>
      </c>
      <c r="W31" s="10" t="str">
        <f>name!D27</f>
        <v>82 Transport and mobile machine drivers and operatives</v>
      </c>
      <c r="X31" s="11">
        <v>0.76317184531728754</v>
      </c>
      <c r="Y31" s="11">
        <v>0.76981389208907747</v>
      </c>
      <c r="Z31" s="11">
        <v>0.64766386147585753</v>
      </c>
      <c r="AA31" s="11">
        <v>0.8406597221961033</v>
      </c>
      <c r="AB31" s="11">
        <v>0.9388206024771607</v>
      </c>
      <c r="AC31" s="11"/>
      <c r="AD31" s="11">
        <f t="shared" si="4"/>
        <v>0.29115674100130318</v>
      </c>
      <c r="AE31" s="11">
        <f>'RD T1'!T59</f>
        <v>0.49988265903948759</v>
      </c>
      <c r="AF31" s="11">
        <f t="shared" si="7"/>
        <v>0.79103940004079076</v>
      </c>
    </row>
    <row r="32" spans="1:32" x14ac:dyDescent="0.2">
      <c r="A32" s="10" t="str">
        <f>name!D28</f>
        <v>91 Elementary trades and related occupations</v>
      </c>
      <c r="B32" s="11">
        <v>3.6213553917073225</v>
      </c>
      <c r="C32" s="11">
        <v>3.5229000716758576</v>
      </c>
      <c r="D32" s="11">
        <v>3.1046679962962265</v>
      </c>
      <c r="E32" s="11">
        <v>5.7773078159272977</v>
      </c>
      <c r="F32" s="11">
        <v>6.4656980083225584</v>
      </c>
      <c r="G32" s="11"/>
      <c r="H32" s="11">
        <f t="shared" si="2"/>
        <v>3.3610300120263319</v>
      </c>
      <c r="I32" s="11">
        <f>'RD T1'!E31</f>
        <v>2.4820208095891414</v>
      </c>
      <c r="J32" s="11">
        <f t="shared" si="5"/>
        <v>5.8430508216154733</v>
      </c>
      <c r="L32" s="10" t="str">
        <f>name!D28</f>
        <v>91 Elementary trades and related occupations</v>
      </c>
      <c r="M32" s="11">
        <v>2.8842273517300816</v>
      </c>
      <c r="N32" s="11">
        <v>2.8962443352299254</v>
      </c>
      <c r="O32" s="11">
        <v>2.5585422484478375</v>
      </c>
      <c r="P32" s="11">
        <v>3.5445144380649425</v>
      </c>
      <c r="Q32" s="11">
        <v>3.8482634648210374</v>
      </c>
      <c r="R32" s="11"/>
      <c r="S32" s="11">
        <f t="shared" si="3"/>
        <v>1.2897212163731999</v>
      </c>
      <c r="T32" s="11">
        <f>'RD T1'!T31</f>
        <v>1.1710633642549269</v>
      </c>
      <c r="U32" s="11">
        <f t="shared" si="6"/>
        <v>2.4607845806281268</v>
      </c>
      <c r="W32" s="10" t="str">
        <f>name!D28</f>
        <v>91 Elementary trades and related occupations</v>
      </c>
      <c r="X32" s="11">
        <v>0.73712803997723553</v>
      </c>
      <c r="Y32" s="11">
        <v>0.62665573644593331</v>
      </c>
      <c r="Z32" s="11">
        <v>0.54612574784838575</v>
      </c>
      <c r="AA32" s="11">
        <v>2.2327933778623557</v>
      </c>
      <c r="AB32" s="11">
        <v>2.6174345435015085</v>
      </c>
      <c r="AC32" s="11"/>
      <c r="AD32" s="11">
        <f t="shared" si="4"/>
        <v>2.0713087956531226</v>
      </c>
      <c r="AE32" s="11">
        <f>'RD T1'!T60</f>
        <v>1.3109574453342143</v>
      </c>
      <c r="AF32" s="11">
        <f t="shared" si="7"/>
        <v>3.3822662409873372</v>
      </c>
    </row>
    <row r="33" spans="1:32" x14ac:dyDescent="0.2">
      <c r="A33" s="10" t="str">
        <f>name!D29</f>
        <v>92 Elementary administration and service occupations</v>
      </c>
      <c r="B33" s="11">
        <v>26.264997444749248</v>
      </c>
      <c r="C33" s="11">
        <v>27.878471448530224</v>
      </c>
      <c r="D33" s="11">
        <v>25.377862678173095</v>
      </c>
      <c r="E33" s="11">
        <v>22.916218000741473</v>
      </c>
      <c r="F33" s="11">
        <v>21.081421252883615</v>
      </c>
      <c r="G33" s="11"/>
      <c r="H33" s="11">
        <f t="shared" ref="H33" si="8">F33-D33</f>
        <v>-4.2964414252894798</v>
      </c>
      <c r="I33" s="11">
        <f>'RD T1'!E32</f>
        <v>10.747331129088517</v>
      </c>
      <c r="J33" s="11">
        <f>SUM(H33:I33)</f>
        <v>6.4508897037990369</v>
      </c>
      <c r="L33" s="10" t="str">
        <f>name!D29</f>
        <v>92 Elementary administration and service occupations</v>
      </c>
      <c r="M33" s="11">
        <v>12.470087124723715</v>
      </c>
      <c r="N33" s="11">
        <v>13.124047848656152</v>
      </c>
      <c r="O33" s="11">
        <v>12.022177166063786</v>
      </c>
      <c r="P33" s="11">
        <v>11.634151348856747</v>
      </c>
      <c r="Q33" s="11">
        <v>10.595807214800779</v>
      </c>
      <c r="R33" s="11"/>
      <c r="S33" s="11">
        <f t="shared" ref="S33" si="9">Q33-O33</f>
        <v>-1.4263699512630073</v>
      </c>
      <c r="T33" s="11">
        <f>'RD T1'!T32</f>
        <v>4.4090935296129814</v>
      </c>
      <c r="U33" s="11">
        <f t="shared" ref="U33" si="10">SUM(S33:T33)</f>
        <v>2.9827235783499741</v>
      </c>
      <c r="W33" s="10" t="str">
        <f>name!D29</f>
        <v>92 Elementary administration and service occupations</v>
      </c>
      <c r="X33" s="11">
        <v>13.794910320025565</v>
      </c>
      <c r="Y33" s="11">
        <v>14.754423599874082</v>
      </c>
      <c r="Z33" s="11">
        <v>13.355685512109295</v>
      </c>
      <c r="AA33" s="11">
        <v>11.282066651884708</v>
      </c>
      <c r="AB33" s="11">
        <v>10.48561403808282</v>
      </c>
      <c r="AC33" s="11"/>
      <c r="AD33" s="11">
        <f t="shared" ref="AD33" si="11">AB33-Z33</f>
        <v>-2.8700714740264743</v>
      </c>
      <c r="AE33" s="11">
        <f>'RD T1'!T61</f>
        <v>6.3382375994755344</v>
      </c>
      <c r="AF33" s="11">
        <f t="shared" ref="AF33" si="12">SUM(AD33:AE33)</f>
        <v>3.4681661254490601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265.7519999999999</v>
      </c>
      <c r="C35" s="34">
        <f>SUM(C8:C33)</f>
        <v>288.73000000000025</v>
      </c>
      <c r="D35" s="34">
        <f>SUM(D8:D33)</f>
        <v>282.68700000000018</v>
      </c>
      <c r="E35" s="34">
        <f>SUM(E8:E33)</f>
        <v>289.45599999999996</v>
      </c>
      <c r="F35" s="34">
        <f>SUM(F8:F33)</f>
        <v>298.81499999999983</v>
      </c>
      <c r="G35" s="11"/>
      <c r="H35" s="34">
        <f>F35-D35</f>
        <v>16.127999999999645</v>
      </c>
      <c r="I35" s="34">
        <f>SUM(I8:I33)</f>
        <v>138.80140332613976</v>
      </c>
      <c r="J35" s="34">
        <f>SUM(J8:J33)</f>
        <v>154.92940332613946</v>
      </c>
      <c r="L35" s="231" t="str">
        <f>name!D3</f>
        <v>All occupations</v>
      </c>
      <c r="M35" s="34">
        <f>SUM(M8:M33)</f>
        <v>137.2892020087362</v>
      </c>
      <c r="N35" s="34">
        <f>SUM(N8:N33)</f>
        <v>149.93481559951829</v>
      </c>
      <c r="O35" s="34">
        <f>SUM(O8:O33)</f>
        <v>144.71496201636893</v>
      </c>
      <c r="P35" s="34">
        <f>SUM(P8:P33)</f>
        <v>148.54611184473504</v>
      </c>
      <c r="Q35" s="34">
        <f>SUM(Q8:Q33)</f>
        <v>153.34075477445433</v>
      </c>
      <c r="R35" s="11"/>
      <c r="S35" s="34">
        <f>Q35-O35</f>
        <v>8.6257927580853959</v>
      </c>
      <c r="T35" s="34">
        <f>SUM(T8:T33)</f>
        <v>59.317401113433057</v>
      </c>
      <c r="U35" s="34">
        <f>SUM(U8:U33)</f>
        <v>67.943193871518503</v>
      </c>
      <c r="W35" s="231" t="str">
        <f>name!D3</f>
        <v>All occupations</v>
      </c>
      <c r="X35" s="34">
        <f>SUM(X8:X33)</f>
        <v>128.46279799126378</v>
      </c>
      <c r="Y35" s="34">
        <f>SUM(Y8:Y33)</f>
        <v>138.79518440048184</v>
      </c>
      <c r="Z35" s="34">
        <f>SUM(Z8:Z33)</f>
        <v>137.97203798363125</v>
      </c>
      <c r="AA35" s="34">
        <f>SUM(AA8:AA33)</f>
        <v>140.90988815526484</v>
      </c>
      <c r="AB35" s="34">
        <f>SUM(AB8:AB33)</f>
        <v>145.47424522554559</v>
      </c>
      <c r="AC35" s="11"/>
      <c r="AD35" s="34">
        <f t="shared" ref="AD35" si="13">AB35-Z35</f>
        <v>7.5022072419143342</v>
      </c>
      <c r="AE35" s="34">
        <f>SUM(AE8:AE33)</f>
        <v>79.484002212706727</v>
      </c>
      <c r="AF35" s="34">
        <f>SUM(AF8:AF33)</f>
        <v>86.986209454621118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Buckinghamshire Thames Valley (Continued)</v>
      </c>
      <c r="L38" s="19" t="str">
        <f>CONCATENATE(L$1," (Continued)")</f>
        <v>Occupation Table 2.1  Males: Employment Change by Occupation (SOC 2020) and Replacement Demand, 2015-2035, Buckinghamshire Thames Valley (Continued)</v>
      </c>
      <c r="W38" s="19" t="str">
        <f>CONCATENATE(W$1," (Continued)")</f>
        <v>Occupation Table 2.2  Females: Employment Change by Occupation (SOC 2020) and Replacement Demand, 2015-2035, Buckinghamshire Thames Valley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7.8648315579162924</v>
      </c>
      <c r="C45" s="173">
        <f t="shared" si="20"/>
        <v>8.8427707212529274</v>
      </c>
      <c r="D45" s="173">
        <f t="shared" si="20"/>
        <v>9.1241214133989317</v>
      </c>
      <c r="E45" s="173">
        <f t="shared" si="20"/>
        <v>8.1351213841120753</v>
      </c>
      <c r="F45" s="173">
        <f t="shared" si="20"/>
        <v>8.5068002629453652</v>
      </c>
      <c r="H45" s="68">
        <f t="shared" ref="H45:H70" si="21">IF(D8&gt;0,(H8/D8)*100,0)</f>
        <v>-1.4465713957873776</v>
      </c>
      <c r="I45" s="69">
        <f t="shared" ref="I45:I70" si="22">IF(D8&gt;0,I8/D8*100,0)</f>
        <v>48.117692446404867</v>
      </c>
      <c r="J45" s="69">
        <f t="shared" ref="J45:J70" si="23">IF(D8&gt;0,(J8/D8)*100,0)</f>
        <v>46.671121050617487</v>
      </c>
      <c r="L45" t="str">
        <f t="shared" ref="L45:L70" si="24">L8</f>
        <v>11 Corporate managers and directors</v>
      </c>
      <c r="M45" s="173">
        <f t="shared" ref="M45:Q45" si="25">M8/M$35*100</f>
        <v>10.370796100406942</v>
      </c>
      <c r="N45" s="173">
        <f t="shared" si="25"/>
        <v>11.193365296566775</v>
      </c>
      <c r="O45" s="173">
        <f t="shared" si="25"/>
        <v>11.590699923531551</v>
      </c>
      <c r="P45" s="173">
        <f t="shared" si="25"/>
        <v>9.8157149402286947</v>
      </c>
      <c r="Q45" s="173">
        <f t="shared" si="25"/>
        <v>9.8340113233745488</v>
      </c>
      <c r="S45" s="68">
        <f t="shared" ref="S45:S70" si="26">IF(O8&gt;0,(S8/O8)*100,0)</f>
        <v>-10.098859078134396</v>
      </c>
      <c r="T45" s="69">
        <f t="shared" ref="T45:T70" si="27">IF(O8&gt;0,T8/O8*100,0)</f>
        <v>41.176773119962078</v>
      </c>
      <c r="U45" s="69">
        <f t="shared" ref="U45:U70" si="28">IF(O8&gt;0,(U8/O8)*100,0)</f>
        <v>31.077914041827682</v>
      </c>
      <c r="W45" t="str">
        <f t="shared" ref="W45:W70" si="29">W8</f>
        <v>11 Corporate managers and directors</v>
      </c>
      <c r="X45" s="173">
        <f t="shared" ref="X45:AB45" si="30">X8/X$35*100</f>
        <v>5.1866875529560099</v>
      </c>
      <c r="Y45" s="173">
        <f t="shared" si="30"/>
        <v>6.3035186159206225</v>
      </c>
      <c r="Z45" s="173">
        <f t="shared" si="30"/>
        <v>6.5369970900879846</v>
      </c>
      <c r="AA45" s="173">
        <f t="shared" si="30"/>
        <v>6.3634526842024881</v>
      </c>
      <c r="AB45" s="173">
        <f t="shared" si="30"/>
        <v>7.1078203580441315</v>
      </c>
      <c r="AD45" s="68">
        <f t="shared" ref="AD45:AD70" si="31">IF(Z8&gt;0,(AD8/Z8)*100,0)</f>
        <v>14.644489460660552</v>
      </c>
      <c r="AE45" s="69">
        <f t="shared" ref="AE45:AE70" si="32">IF(Z8&gt;0,AE8/Z8*100,0)</f>
        <v>61.026042166370253</v>
      </c>
      <c r="AF45" s="69">
        <f t="shared" ref="AF45:AF70" si="33">IF(Z8&gt;0,(AF8/Z8)*100,0)</f>
        <v>75.670531627030812</v>
      </c>
    </row>
    <row r="46" spans="1:32" x14ac:dyDescent="0.2">
      <c r="A46" t="str">
        <f t="shared" si="19"/>
        <v>12 Other managers and proprietors</v>
      </c>
      <c r="B46" s="173">
        <f t="shared" si="20"/>
        <v>3.6541716738061565</v>
      </c>
      <c r="C46" s="173">
        <f t="shared" si="20"/>
        <v>3.6016079940870882</v>
      </c>
      <c r="D46" s="173">
        <f t="shared" si="20"/>
        <v>3.6511970681885253</v>
      </c>
      <c r="E46" s="173">
        <f t="shared" si="20"/>
        <v>3.75183702484662</v>
      </c>
      <c r="F46" s="173">
        <f t="shared" si="20"/>
        <v>4.0769109259858194</v>
      </c>
      <c r="H46" s="68">
        <f t="shared" si="21"/>
        <v>18.030027005779221</v>
      </c>
      <c r="I46" s="69">
        <f t="shared" si="22"/>
        <v>61.273267257008747</v>
      </c>
      <c r="J46" s="69">
        <f t="shared" si="23"/>
        <v>79.303294262787972</v>
      </c>
      <c r="L46" t="str">
        <f t="shared" si="24"/>
        <v>12 Other managers and proprietors</v>
      </c>
      <c r="M46" s="173">
        <f t="shared" ref="M46:Q46" si="34">M9/M$35*100</f>
        <v>4.0585824417374354</v>
      </c>
      <c r="N46" s="173">
        <f t="shared" si="34"/>
        <v>3.9994328509798152</v>
      </c>
      <c r="O46" s="173">
        <f t="shared" si="34"/>
        <v>3.903820281787008</v>
      </c>
      <c r="P46" s="173">
        <f t="shared" si="34"/>
        <v>4.3314611164709431</v>
      </c>
      <c r="Q46" s="173">
        <f t="shared" si="34"/>
        <v>4.6825937796653072</v>
      </c>
      <c r="S46" s="68">
        <f t="shared" si="26"/>
        <v>27.098618342833802</v>
      </c>
      <c r="T46" s="69">
        <f t="shared" si="27"/>
        <v>59.095270056180901</v>
      </c>
      <c r="U46" s="69">
        <f t="shared" si="28"/>
        <v>86.193888399014725</v>
      </c>
      <c r="W46" t="str">
        <f t="shared" si="29"/>
        <v>12 Other managers and proprietors</v>
      </c>
      <c r="X46" s="173">
        <f t="shared" ref="X46:AB46" si="35">X9/X$35*100</f>
        <v>3.221974707204208</v>
      </c>
      <c r="Y46" s="173">
        <f t="shared" si="35"/>
        <v>3.1718539156818317</v>
      </c>
      <c r="Z46" s="173">
        <f t="shared" si="35"/>
        <v>3.3862277360351882</v>
      </c>
      <c r="AA46" s="173">
        <f t="shared" si="35"/>
        <v>3.1408018003529619</v>
      </c>
      <c r="AB46" s="173">
        <f t="shared" si="35"/>
        <v>3.4384758147180903</v>
      </c>
      <c r="AD46" s="68">
        <f t="shared" si="31"/>
        <v>7.0643401277439883</v>
      </c>
      <c r="AE46" s="69">
        <f t="shared" si="32"/>
        <v>63.906888559131716</v>
      </c>
      <c r="AF46" s="69">
        <f t="shared" si="33"/>
        <v>70.971228686875705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6.6781698682692747</v>
      </c>
      <c r="C47" s="173">
        <f t="shared" si="20"/>
        <v>7.0156219960647466</v>
      </c>
      <c r="D47" s="173">
        <f t="shared" si="20"/>
        <v>7.3703553200463192</v>
      </c>
      <c r="E47" s="173">
        <f t="shared" si="20"/>
        <v>8.7830375307996036</v>
      </c>
      <c r="F47" s="173">
        <f t="shared" si="20"/>
        <v>9.5103112994019128</v>
      </c>
      <c r="H47" s="68">
        <f t="shared" si="21"/>
        <v>36.396386551374285</v>
      </c>
      <c r="I47" s="69">
        <f t="shared" si="22"/>
        <v>46.720965593275828</v>
      </c>
      <c r="J47" s="69">
        <f t="shared" si="23"/>
        <v>83.117352144650113</v>
      </c>
      <c r="L47" t="str">
        <f t="shared" si="24"/>
        <v>21 Science, research, engineering and technology professionals</v>
      </c>
      <c r="M47" s="173">
        <f t="shared" ref="M47:Q47" si="36">M10/M$35*100</f>
        <v>10.212879454176836</v>
      </c>
      <c r="N47" s="173">
        <f t="shared" si="36"/>
        <v>10.772697172939722</v>
      </c>
      <c r="O47" s="173">
        <f t="shared" si="36"/>
        <v>11.007876091842425</v>
      </c>
      <c r="P47" s="173">
        <f t="shared" si="36"/>
        <v>12.658003434686844</v>
      </c>
      <c r="Q47" s="173">
        <f t="shared" si="36"/>
        <v>13.413743335087366</v>
      </c>
      <c r="S47" s="68">
        <f t="shared" si="26"/>
        <v>29.119138994714618</v>
      </c>
      <c r="T47" s="69">
        <f t="shared" si="27"/>
        <v>39.126411248422777</v>
      </c>
      <c r="U47" s="69">
        <f t="shared" si="28"/>
        <v>68.245550243137401</v>
      </c>
      <c r="W47" t="str">
        <f t="shared" si="29"/>
        <v>21 Science, research, engineering and technology professionals</v>
      </c>
      <c r="X47" s="173">
        <f t="shared" ref="X47:AB47" si="37">X10/X$35*100</f>
        <v>2.9005979488495868</v>
      </c>
      <c r="Y47" s="173">
        <f t="shared" si="37"/>
        <v>2.9570058684844258</v>
      </c>
      <c r="Z47" s="173">
        <f t="shared" si="37"/>
        <v>3.5550628302254537</v>
      </c>
      <c r="AA47" s="173">
        <f t="shared" si="37"/>
        <v>4.6980785113224259</v>
      </c>
      <c r="AB47" s="173">
        <f t="shared" si="37"/>
        <v>5.3958014517324253</v>
      </c>
      <c r="AD47" s="68">
        <f t="shared" si="31"/>
        <v>60.030850489517995</v>
      </c>
      <c r="AE47" s="69">
        <f t="shared" si="32"/>
        <v>71.385953199124231</v>
      </c>
      <c r="AF47" s="69">
        <f t="shared" si="33"/>
        <v>131.4168036886422</v>
      </c>
    </row>
    <row r="48" spans="1:32" x14ac:dyDescent="0.2">
      <c r="A48" t="str">
        <f t="shared" si="19"/>
        <v>22 Health professionals</v>
      </c>
      <c r="B48" s="173">
        <f t="shared" si="20"/>
        <v>3.3405320597700761</v>
      </c>
      <c r="C48" s="173">
        <f t="shared" si="20"/>
        <v>3.7755063319159787</v>
      </c>
      <c r="D48" s="173">
        <f t="shared" si="20"/>
        <v>3.8445866368580459</v>
      </c>
      <c r="E48" s="173">
        <f t="shared" si="20"/>
        <v>3.6430765437256443</v>
      </c>
      <c r="F48" s="173">
        <f t="shared" si="20"/>
        <v>3.6374777611594569</v>
      </c>
      <c r="H48" s="68">
        <f t="shared" si="21"/>
        <v>1.0880842101161683E-2</v>
      </c>
      <c r="I48" s="69">
        <f t="shared" si="22"/>
        <v>52.265673471040685</v>
      </c>
      <c r="J48" s="69">
        <f t="shared" si="23"/>
        <v>52.276554313141844</v>
      </c>
      <c r="L48" t="str">
        <f t="shared" si="24"/>
        <v>22 Health professionals</v>
      </c>
      <c r="M48" s="173">
        <f t="shared" ref="M48:Q48" si="38">M11/M$35*100</f>
        <v>1.3866953345276118</v>
      </c>
      <c r="N48" s="173">
        <f t="shared" si="38"/>
        <v>1.5431283233052211</v>
      </c>
      <c r="O48" s="173">
        <f t="shared" si="38"/>
        <v>1.7453217193478716</v>
      </c>
      <c r="P48" s="173">
        <f t="shared" si="38"/>
        <v>1.6706154244762472</v>
      </c>
      <c r="Q48" s="173">
        <f t="shared" si="38"/>
        <v>1.692373143789375</v>
      </c>
      <c r="S48" s="68">
        <f t="shared" si="26"/>
        <v>2.745969236644807</v>
      </c>
      <c r="T48" s="69">
        <f t="shared" si="27"/>
        <v>37.042211583256993</v>
      </c>
      <c r="U48" s="69">
        <f t="shared" si="28"/>
        <v>39.788180819901804</v>
      </c>
      <c r="W48" t="str">
        <f t="shared" si="29"/>
        <v>22 Health professionals</v>
      </c>
      <c r="X48" s="173">
        <f t="shared" ref="X48:AB48" si="39">X11/X$35*100</f>
        <v>5.4286127263778656</v>
      </c>
      <c r="Y48" s="173">
        <f t="shared" si="39"/>
        <v>6.1870538687793175</v>
      </c>
      <c r="Z48" s="173">
        <f t="shared" si="39"/>
        <v>6.0464461385334811</v>
      </c>
      <c r="AA48" s="173">
        <f t="shared" si="39"/>
        <v>5.7224297663083084</v>
      </c>
      <c r="AB48" s="173">
        <f t="shared" si="39"/>
        <v>5.687763773507359</v>
      </c>
      <c r="AD48" s="68">
        <f t="shared" si="31"/>
        <v>-0.81719292576203029</v>
      </c>
      <c r="AE48" s="69">
        <f t="shared" si="32"/>
        <v>56.874719917394913</v>
      </c>
      <c r="AF48" s="69">
        <f t="shared" si="33"/>
        <v>56.057526991632876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4.6440697284970271</v>
      </c>
      <c r="C49" s="173">
        <f t="shared" si="20"/>
        <v>4.5502050988599256</v>
      </c>
      <c r="D49" s="173">
        <f t="shared" si="20"/>
        <v>4.6859223574159188</v>
      </c>
      <c r="E49" s="173">
        <f t="shared" si="20"/>
        <v>4.4286527286836197</v>
      </c>
      <c r="F49" s="173">
        <f t="shared" si="20"/>
        <v>4.5406844160508681</v>
      </c>
      <c r="H49" s="68">
        <f t="shared" si="21"/>
        <v>2.4289658794139295</v>
      </c>
      <c r="I49" s="69">
        <f t="shared" si="22"/>
        <v>50.945233226535628</v>
      </c>
      <c r="J49" s="69">
        <f t="shared" si="23"/>
        <v>53.37419910594955</v>
      </c>
      <c r="L49" t="str">
        <f t="shared" si="24"/>
        <v>23 Teaching and other educational professionals</v>
      </c>
      <c r="M49" s="173">
        <f t="shared" ref="M49:Q49" si="40">M12/M$35*100</f>
        <v>2.8151732672048109</v>
      </c>
      <c r="N49" s="173">
        <f t="shared" si="40"/>
        <v>2.6069014147965661</v>
      </c>
      <c r="O49" s="173">
        <f t="shared" si="40"/>
        <v>2.8567004064698152</v>
      </c>
      <c r="P49" s="173">
        <f t="shared" si="40"/>
        <v>2.7893027785008973</v>
      </c>
      <c r="Q49" s="173">
        <f t="shared" si="40"/>
        <v>2.8547813683977474</v>
      </c>
      <c r="S49" s="68">
        <f t="shared" si="26"/>
        <v>5.8893588653869147</v>
      </c>
      <c r="T49" s="69">
        <f t="shared" si="27"/>
        <v>43.711349425747592</v>
      </c>
      <c r="U49" s="69">
        <f t="shared" si="28"/>
        <v>49.600708291134495</v>
      </c>
      <c r="W49" t="str">
        <f t="shared" si="29"/>
        <v>23 Teaching and other educational professionals</v>
      </c>
      <c r="X49" s="173">
        <f t="shared" ref="X49:AB49" si="41">X12/X$35*100</f>
        <v>6.5986257529149714</v>
      </c>
      <c r="Y49" s="173">
        <f t="shared" si="41"/>
        <v>6.6494773523062971</v>
      </c>
      <c r="Z49" s="173">
        <f t="shared" si="41"/>
        <v>6.604541441538446</v>
      </c>
      <c r="AA49" s="173">
        <f t="shared" si="41"/>
        <v>6.1568427389132463</v>
      </c>
      <c r="AB49" s="173">
        <f t="shared" si="41"/>
        <v>6.3177525520832765</v>
      </c>
      <c r="AD49" s="68">
        <f t="shared" si="31"/>
        <v>0.85907377331068679</v>
      </c>
      <c r="AE49" s="69">
        <f t="shared" si="32"/>
        <v>54.227061944071444</v>
      </c>
      <c r="AF49" s="69">
        <f t="shared" si="33"/>
        <v>55.08613571738212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6.4256933096353048</v>
      </c>
      <c r="C50" s="173">
        <f t="shared" si="20"/>
        <v>6.8808136301922413</v>
      </c>
      <c r="D50" s="173">
        <f t="shared" si="20"/>
        <v>7.423273270474998</v>
      </c>
      <c r="E50" s="173">
        <f t="shared" si="20"/>
        <v>7.6160249877388138</v>
      </c>
      <c r="F50" s="173">
        <f t="shared" si="20"/>
        <v>8.068900096446205</v>
      </c>
      <c r="H50" s="68">
        <f t="shared" si="21"/>
        <v>14.898787994184048</v>
      </c>
      <c r="I50" s="69">
        <f t="shared" si="22"/>
        <v>50.937667205724765</v>
      </c>
      <c r="J50" s="69">
        <f t="shared" si="23"/>
        <v>65.836455199908812</v>
      </c>
      <c r="L50" t="str">
        <f t="shared" si="24"/>
        <v>24 Business, media and public service professionals</v>
      </c>
      <c r="M50" s="173">
        <f t="shared" ref="M50:Q50" si="42">M13/M$35*100</f>
        <v>7.3616283563324378</v>
      </c>
      <c r="N50" s="173">
        <f t="shared" si="42"/>
        <v>7.4945593301199489</v>
      </c>
      <c r="O50" s="173">
        <f t="shared" si="42"/>
        <v>8.0868228761995766</v>
      </c>
      <c r="P50" s="173">
        <f t="shared" si="42"/>
        <v>8.3553339728010645</v>
      </c>
      <c r="Q50" s="173">
        <f t="shared" si="42"/>
        <v>8.704781864691908</v>
      </c>
      <c r="S50" s="68">
        <f t="shared" si="26"/>
        <v>14.0575722314424</v>
      </c>
      <c r="T50" s="69">
        <f t="shared" si="27"/>
        <v>45.221342459914311</v>
      </c>
      <c r="U50" s="69">
        <f t="shared" si="28"/>
        <v>59.278914691356711</v>
      </c>
      <c r="W50" t="str">
        <f t="shared" si="29"/>
        <v>24 Business, media and public service professionals</v>
      </c>
      <c r="X50" s="173">
        <f t="shared" ref="X50:AB50" si="43">X13/X$35*100</f>
        <v>5.4254521682131926</v>
      </c>
      <c r="Y50" s="173">
        <f t="shared" si="43"/>
        <v>6.2178090112557705</v>
      </c>
      <c r="Z50" s="173">
        <f t="shared" si="43"/>
        <v>6.7272948867984166</v>
      </c>
      <c r="AA50" s="173">
        <f t="shared" si="43"/>
        <v>6.8366511863639676</v>
      </c>
      <c r="AB50" s="173">
        <f t="shared" si="43"/>
        <v>7.398633066437303</v>
      </c>
      <c r="AD50" s="68">
        <f t="shared" si="31"/>
        <v>15.959426093503728</v>
      </c>
      <c r="AE50" s="69">
        <f t="shared" si="32"/>
        <v>58.145035495793508</v>
      </c>
      <c r="AF50" s="69">
        <f t="shared" si="33"/>
        <v>74.10446158929723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1.6705172859602695</v>
      </c>
      <c r="C51" s="173">
        <f t="shared" si="20"/>
        <v>1.8248189758509048</v>
      </c>
      <c r="D51" s="173">
        <f t="shared" si="20"/>
        <v>1.9932154576746668</v>
      </c>
      <c r="E51" s="173">
        <f t="shared" si="20"/>
        <v>1.8294799919392695</v>
      </c>
      <c r="F51" s="173">
        <f t="shared" si="20"/>
        <v>1.9127353113557195</v>
      </c>
      <c r="H51" s="68">
        <f t="shared" si="21"/>
        <v>1.4371845484716861</v>
      </c>
      <c r="I51" s="69">
        <f t="shared" si="22"/>
        <v>40.037835799599755</v>
      </c>
      <c r="J51" s="69">
        <f t="shared" si="23"/>
        <v>41.475020348071432</v>
      </c>
      <c r="L51" t="str">
        <f t="shared" si="24"/>
        <v>31 Science, engineering and technology associate professionals</v>
      </c>
      <c r="M51" s="173">
        <f t="shared" ref="M51:Q51" si="44">M14/M$35*100</f>
        <v>2.2142891539622442</v>
      </c>
      <c r="N51" s="173">
        <f t="shared" si="44"/>
        <v>2.5372207992752633</v>
      </c>
      <c r="O51" s="173">
        <f t="shared" si="44"/>
        <v>2.6840588563892696</v>
      </c>
      <c r="P51" s="173">
        <f t="shared" si="44"/>
        <v>2.3110114986904673</v>
      </c>
      <c r="Q51" s="173">
        <f t="shared" si="44"/>
        <v>2.3025477061293405</v>
      </c>
      <c r="S51" s="68">
        <f t="shared" si="26"/>
        <v>-9.1006529018022899</v>
      </c>
      <c r="T51" s="69">
        <f t="shared" si="27"/>
        <v>32.807820456509198</v>
      </c>
      <c r="U51" s="69">
        <f t="shared" si="28"/>
        <v>23.707167554706906</v>
      </c>
      <c r="W51" t="str">
        <f t="shared" si="29"/>
        <v>31 Science, engineering and technology associate professionals</v>
      </c>
      <c r="X51" s="173">
        <f t="shared" ref="X51:AB51" si="45">X14/X$35*100</f>
        <v>1.0893840162500117</v>
      </c>
      <c r="Y51" s="173">
        <f t="shared" si="45"/>
        <v>1.0552401429161096</v>
      </c>
      <c r="Z51" s="173">
        <f t="shared" si="45"/>
        <v>1.2686093877396729</v>
      </c>
      <c r="AA51" s="173">
        <f t="shared" si="45"/>
        <v>1.3218532100642424</v>
      </c>
      <c r="AB51" s="173">
        <f t="shared" si="45"/>
        <v>1.5018438388318442</v>
      </c>
      <c r="AD51" s="68">
        <f t="shared" si="31"/>
        <v>24.822216347938657</v>
      </c>
      <c r="AE51" s="69">
        <f t="shared" si="32"/>
        <v>56.082317364876801</v>
      </c>
      <c r="AF51" s="69">
        <f t="shared" si="33"/>
        <v>80.90453371281545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1.493653795156296</v>
      </c>
      <c r="C52" s="173">
        <f t="shared" si="20"/>
        <v>1.6076853391495645</v>
      </c>
      <c r="D52" s="173">
        <f t="shared" si="20"/>
        <v>1.6763495798834553</v>
      </c>
      <c r="E52" s="173">
        <f t="shared" si="20"/>
        <v>2.5113411899439133</v>
      </c>
      <c r="F52" s="173">
        <f t="shared" si="20"/>
        <v>2.7624603459409225</v>
      </c>
      <c r="H52" s="68">
        <f t="shared" si="21"/>
        <v>74.191925670486029</v>
      </c>
      <c r="I52" s="69">
        <f t="shared" si="22"/>
        <v>89.458259918486959</v>
      </c>
      <c r="J52" s="69">
        <f t="shared" si="23"/>
        <v>163.65018558897299</v>
      </c>
      <c r="L52" t="str">
        <f t="shared" si="24"/>
        <v>32 Health and social care associate professionals</v>
      </c>
      <c r="M52" s="173">
        <f t="shared" ref="M52:Q52" si="46">M15/M$35*100</f>
        <v>0.59102973119783841</v>
      </c>
      <c r="N52" s="173">
        <f t="shared" si="46"/>
        <v>0.56652444643369027</v>
      </c>
      <c r="O52" s="173">
        <f t="shared" si="46"/>
        <v>0.66977412535249969</v>
      </c>
      <c r="P52" s="173">
        <f t="shared" si="46"/>
        <v>0.85818368893657793</v>
      </c>
      <c r="Q52" s="173">
        <f t="shared" si="46"/>
        <v>0.91588505022432987</v>
      </c>
      <c r="S52" s="68">
        <f t="shared" si="26"/>
        <v>44.896123257756109</v>
      </c>
      <c r="T52" s="69">
        <f t="shared" si="27"/>
        <v>61.142994283285176</v>
      </c>
      <c r="U52" s="69">
        <f t="shared" si="28"/>
        <v>106.03911754104129</v>
      </c>
      <c r="W52" t="str">
        <f t="shared" si="29"/>
        <v>32 Health and social care associate professionals</v>
      </c>
      <c r="X52" s="173">
        <f t="shared" ref="X52:AB52" si="47">X15/X$35*100</f>
        <v>2.4582952274810563</v>
      </c>
      <c r="Y52" s="173">
        <f t="shared" si="47"/>
        <v>2.7324092777579283</v>
      </c>
      <c r="Z52" s="173">
        <f t="shared" si="47"/>
        <v>2.7321180587569653</v>
      </c>
      <c r="AA52" s="173">
        <f t="shared" si="47"/>
        <v>4.254087013225039</v>
      </c>
      <c r="AB52" s="173">
        <f t="shared" si="47"/>
        <v>4.7088890705171176</v>
      </c>
      <c r="AD52" s="68">
        <f t="shared" si="31"/>
        <v>81.72472949802966</v>
      </c>
      <c r="AE52" s="69">
        <f t="shared" si="32"/>
        <v>96.738939189524075</v>
      </c>
      <c r="AF52" s="69">
        <f t="shared" si="33"/>
        <v>178.46366868755374</v>
      </c>
    </row>
    <row r="53" spans="1:32" x14ac:dyDescent="0.2">
      <c r="A53" t="str">
        <f t="shared" si="19"/>
        <v>33 Protective service occupations</v>
      </c>
      <c r="B53" s="173">
        <f t="shared" si="20"/>
        <v>1.1882741419608349</v>
      </c>
      <c r="C53" s="173">
        <f t="shared" si="20"/>
        <v>1.0711538927935484</v>
      </c>
      <c r="D53" s="173">
        <f t="shared" si="20"/>
        <v>1.1401907430157077</v>
      </c>
      <c r="E53" s="173">
        <f t="shared" si="20"/>
        <v>0.96795965175159693</v>
      </c>
      <c r="F53" s="173">
        <f t="shared" si="20"/>
        <v>1.0008173375268901</v>
      </c>
      <c r="H53" s="68">
        <f t="shared" si="21"/>
        <v>-7.2158342875975752</v>
      </c>
      <c r="I53" s="69">
        <f t="shared" si="22"/>
        <v>30.641461797688642</v>
      </c>
      <c r="J53" s="69">
        <f t="shared" si="23"/>
        <v>23.425627510091061</v>
      </c>
      <c r="L53" t="str">
        <f t="shared" si="24"/>
        <v>33 Protective service occupations</v>
      </c>
      <c r="M53" s="173">
        <f t="shared" ref="M53:Q53" si="48">M16/M$35*100</f>
        <v>1.7843676807659397</v>
      </c>
      <c r="N53" s="173">
        <f t="shared" si="48"/>
        <v>1.545477108235674</v>
      </c>
      <c r="O53" s="173">
        <f t="shared" si="48"/>
        <v>1.6408448783858653</v>
      </c>
      <c r="P53" s="173">
        <f t="shared" si="48"/>
        <v>1.3701987926656309</v>
      </c>
      <c r="Q53" s="173">
        <f t="shared" si="48"/>
        <v>1.3109948017551336</v>
      </c>
      <c r="S53" s="68">
        <f t="shared" si="26"/>
        <v>-15.340128391523111</v>
      </c>
      <c r="T53" s="69">
        <f t="shared" si="27"/>
        <v>24.077113992100248</v>
      </c>
      <c r="U53" s="69">
        <f t="shared" si="28"/>
        <v>8.7369856005771371</v>
      </c>
      <c r="W53" t="str">
        <f t="shared" si="29"/>
        <v>33 Protective service occupations</v>
      </c>
      <c r="X53" s="173">
        <f t="shared" ref="X53:AB53" si="49">X16/X$35*100</f>
        <v>0.5512242913832216</v>
      </c>
      <c r="Y53" s="173">
        <f t="shared" si="49"/>
        <v>0.55876173632879822</v>
      </c>
      <c r="Z53" s="173">
        <f t="shared" si="49"/>
        <v>0.61506880351064641</v>
      </c>
      <c r="AA53" s="173">
        <f t="shared" si="49"/>
        <v>0.54392226731546467</v>
      </c>
      <c r="AB53" s="173">
        <f t="shared" si="49"/>
        <v>0.67386704880023129</v>
      </c>
      <c r="AD53" s="68">
        <f t="shared" si="31"/>
        <v>15.516907457143988</v>
      </c>
      <c r="AE53" s="69">
        <f t="shared" si="32"/>
        <v>49.009288156288306</v>
      </c>
      <c r="AF53" s="69">
        <f t="shared" si="33"/>
        <v>64.526195613432293</v>
      </c>
    </row>
    <row r="54" spans="1:32" x14ac:dyDescent="0.2">
      <c r="A54" t="str">
        <f t="shared" si="19"/>
        <v>34 Culture, media and sports occupations</v>
      </c>
      <c r="B54" s="173">
        <f t="shared" si="20"/>
        <v>2.5725805415451122</v>
      </c>
      <c r="C54" s="173">
        <f t="shared" si="20"/>
        <v>2.2292099321466261</v>
      </c>
      <c r="D54" s="173">
        <f t="shared" si="20"/>
        <v>2.4239360879557292</v>
      </c>
      <c r="E54" s="173">
        <f t="shared" si="20"/>
        <v>2.1428060845594215</v>
      </c>
      <c r="F54" s="173">
        <f t="shared" si="20"/>
        <v>2.2132432980347923</v>
      </c>
      <c r="H54" s="68">
        <f t="shared" si="21"/>
        <v>-3.482836350668264</v>
      </c>
      <c r="I54" s="69">
        <f t="shared" si="22"/>
        <v>43.622618658089365</v>
      </c>
      <c r="J54" s="69">
        <f t="shared" si="23"/>
        <v>40.1397823074211</v>
      </c>
      <c r="L54" t="str">
        <f t="shared" si="24"/>
        <v>34 Culture, media and sports occupations</v>
      </c>
      <c r="M54" s="173">
        <f t="shared" ref="M54:Q54" si="50">M17/M$35*100</f>
        <v>2.6837526919163546</v>
      </c>
      <c r="N54" s="173">
        <f t="shared" si="50"/>
        <v>2.2130283151789865</v>
      </c>
      <c r="O54" s="173">
        <f t="shared" si="50"/>
        <v>2.2970378715650814</v>
      </c>
      <c r="P54" s="173">
        <f t="shared" si="50"/>
        <v>1.9901260677447987</v>
      </c>
      <c r="Q54" s="173">
        <f t="shared" si="50"/>
        <v>2.0978030886877308</v>
      </c>
      <c r="S54" s="68">
        <f t="shared" si="26"/>
        <v>-3.2300032113294694</v>
      </c>
      <c r="T54" s="69">
        <f t="shared" si="27"/>
        <v>36.873105227016829</v>
      </c>
      <c r="U54" s="69">
        <f t="shared" si="28"/>
        <v>33.643102015687361</v>
      </c>
      <c r="W54" t="str">
        <f t="shared" si="29"/>
        <v>34 Culture, media and sports occupations</v>
      </c>
      <c r="X54" s="173">
        <f t="shared" ref="X54:AB54" si="51">X17/X$35*100</f>
        <v>2.4537699905628658</v>
      </c>
      <c r="Y54" s="173">
        <f t="shared" si="51"/>
        <v>2.2466902774959641</v>
      </c>
      <c r="Z54" s="173">
        <f t="shared" si="51"/>
        <v>2.557036032214703</v>
      </c>
      <c r="AA54" s="173">
        <f t="shared" si="51"/>
        <v>2.3037601748019054</v>
      </c>
      <c r="AB54" s="173">
        <f t="shared" si="51"/>
        <v>2.334925928559215</v>
      </c>
      <c r="AD54" s="68">
        <f t="shared" si="31"/>
        <v>-3.7210615288594915</v>
      </c>
      <c r="AE54" s="69">
        <f t="shared" si="32"/>
        <v>49.98216489488965</v>
      </c>
      <c r="AF54" s="69">
        <f t="shared" si="33"/>
        <v>46.261103366030156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6.5469652447843156</v>
      </c>
      <c r="C55" s="173">
        <f t="shared" si="52"/>
        <v>6.617856531161852</v>
      </c>
      <c r="D55" s="173">
        <f t="shared" si="52"/>
        <v>6.8741794811509012</v>
      </c>
      <c r="E55" s="173">
        <f t="shared" si="52"/>
        <v>6.8338313863171001</v>
      </c>
      <c r="F55" s="173">
        <f t="shared" si="52"/>
        <v>6.9545355877466326</v>
      </c>
      <c r="H55" s="68">
        <f t="shared" si="21"/>
        <v>6.9408974243883277</v>
      </c>
      <c r="I55" s="69">
        <f t="shared" si="22"/>
        <v>47.230853669917593</v>
      </c>
      <c r="J55" s="69">
        <f t="shared" si="23"/>
        <v>54.171751094305918</v>
      </c>
      <c r="L55" t="str">
        <f t="shared" si="24"/>
        <v>35 Business and public service associate professionals</v>
      </c>
      <c r="M55" s="173">
        <f t="shared" ref="M55:Q55" si="53">M18/M$35*100</f>
        <v>6.6486982626487583</v>
      </c>
      <c r="N55" s="173">
        <f t="shared" si="53"/>
        <v>6.582332409955673</v>
      </c>
      <c r="O55" s="173">
        <f t="shared" si="53"/>
        <v>6.9682582435702214</v>
      </c>
      <c r="P55" s="173">
        <f t="shared" si="53"/>
        <v>6.8153137273408282</v>
      </c>
      <c r="Q55" s="173">
        <f t="shared" si="53"/>
        <v>6.7352280788931882</v>
      </c>
      <c r="S55" s="68">
        <f t="shared" si="26"/>
        <v>2.417042720621569</v>
      </c>
      <c r="T55" s="69">
        <f t="shared" si="27"/>
        <v>38.684996944526759</v>
      </c>
      <c r="U55" s="69">
        <f t="shared" si="28"/>
        <v>41.102039665148318</v>
      </c>
      <c r="W55" t="str">
        <f t="shared" si="29"/>
        <v>35 Business and public service associate professionals</v>
      </c>
      <c r="X55" s="173">
        <f t="shared" ref="X55:AB55" si="54">X18/X$35*100</f>
        <v>6.4382423689094086</v>
      </c>
      <c r="Y55" s="173">
        <f t="shared" si="54"/>
        <v>6.6562318003427681</v>
      </c>
      <c r="Z55" s="173">
        <f t="shared" si="54"/>
        <v>6.7755029324166038</v>
      </c>
      <c r="AA55" s="173">
        <f t="shared" si="54"/>
        <v>6.8533525588721638</v>
      </c>
      <c r="AB55" s="173">
        <f t="shared" si="54"/>
        <v>7.1857021346715371</v>
      </c>
      <c r="AD55" s="68">
        <f t="shared" si="31"/>
        <v>11.820828670467884</v>
      </c>
      <c r="AE55" s="69">
        <f t="shared" si="32"/>
        <v>56.449362218395969</v>
      </c>
      <c r="AF55" s="69">
        <f t="shared" si="33"/>
        <v>68.270190888863851</v>
      </c>
    </row>
    <row r="56" spans="1:32" x14ac:dyDescent="0.2">
      <c r="A56" t="str">
        <f t="shared" si="19"/>
        <v>41 Administrative occupations</v>
      </c>
      <c r="B56" s="173">
        <f t="shared" si="52"/>
        <v>8.2908680256804335</v>
      </c>
      <c r="C56" s="173">
        <f t="shared" si="52"/>
        <v>7.6992070111301176</v>
      </c>
      <c r="D56" s="173">
        <f t="shared" si="52"/>
        <v>8.0273243279553537</v>
      </c>
      <c r="E56" s="173">
        <f t="shared" si="52"/>
        <v>8.029869627720581</v>
      </c>
      <c r="F56" s="173">
        <f t="shared" si="52"/>
        <v>7.4437814366462689</v>
      </c>
      <c r="H56" s="68">
        <f t="shared" si="21"/>
        <v>-1.9789477313011803</v>
      </c>
      <c r="I56" s="69">
        <f t="shared" si="22"/>
        <v>50.582564435442649</v>
      </c>
      <c r="J56" s="69">
        <f t="shared" si="23"/>
        <v>48.603616704141459</v>
      </c>
      <c r="L56" t="str">
        <f t="shared" si="24"/>
        <v>41 Administrative occupations</v>
      </c>
      <c r="M56" s="173">
        <f t="shared" ref="M56:Q56" si="55">M19/M$35*100</f>
        <v>4.0311414137470791</v>
      </c>
      <c r="N56" s="173">
        <f t="shared" si="55"/>
        <v>3.5933549714743744</v>
      </c>
      <c r="O56" s="173">
        <f t="shared" si="55"/>
        <v>4.2817123098239565</v>
      </c>
      <c r="P56" s="173">
        <f t="shared" si="55"/>
        <v>4.3722808401460656</v>
      </c>
      <c r="Q56" s="173">
        <f t="shared" si="55"/>
        <v>4.6205103288818865</v>
      </c>
      <c r="S56" s="68">
        <f t="shared" si="26"/>
        <v>14.344853809840441</v>
      </c>
      <c r="T56" s="69">
        <f t="shared" si="27"/>
        <v>39.683438719238303</v>
      </c>
      <c r="U56" s="69">
        <f t="shared" si="28"/>
        <v>54.028292529078747</v>
      </c>
      <c r="W56" t="str">
        <f t="shared" si="29"/>
        <v>41 Administrative occupations</v>
      </c>
      <c r="X56" s="173">
        <f t="shared" ref="X56:AB56" si="56">X19/X$35*100</f>
        <v>12.843271339887211</v>
      </c>
      <c r="Y56" s="173">
        <f t="shared" si="56"/>
        <v>12.134592655839485</v>
      </c>
      <c r="Z56" s="173">
        <f t="shared" si="56"/>
        <v>11.95599066392878</v>
      </c>
      <c r="AA56" s="173">
        <f t="shared" si="56"/>
        <v>11.885671376157294</v>
      </c>
      <c r="AB56" s="173">
        <f t="shared" si="56"/>
        <v>10.419720730411228</v>
      </c>
      <c r="AD56" s="68">
        <f t="shared" si="31"/>
        <v>-8.1105726153279214</v>
      </c>
      <c r="AE56" s="69">
        <f t="shared" si="32"/>
        <v>54.676546482895475</v>
      </c>
      <c r="AF56" s="69">
        <f t="shared" si="33"/>
        <v>46.565973867567557</v>
      </c>
    </row>
    <row r="57" spans="1:32" x14ac:dyDescent="0.2">
      <c r="A57" t="str">
        <f t="shared" si="19"/>
        <v>42 Secretarial and related occupations</v>
      </c>
      <c r="B57" s="173">
        <f t="shared" si="52"/>
        <v>2.4991612512495944</v>
      </c>
      <c r="C57" s="173">
        <f t="shared" si="52"/>
        <v>2.1159673504450924</v>
      </c>
      <c r="D57" s="173">
        <f t="shared" si="52"/>
        <v>2.1057041889233372</v>
      </c>
      <c r="E57" s="173">
        <f t="shared" si="52"/>
        <v>1.8621591478331054</v>
      </c>
      <c r="F57" s="173">
        <f t="shared" si="52"/>
        <v>1.3704108587891803</v>
      </c>
      <c r="H57" s="68">
        <f t="shared" si="21"/>
        <v>-31.206090978823585</v>
      </c>
      <c r="I57" s="69">
        <f t="shared" si="22"/>
        <v>44.709616315604194</v>
      </c>
      <c r="J57" s="69">
        <f t="shared" si="23"/>
        <v>13.503525336780605</v>
      </c>
      <c r="L57" t="str">
        <f t="shared" si="24"/>
        <v>42 Secretarial and related occupations</v>
      </c>
      <c r="M57" s="173">
        <f t="shared" ref="M57:Q57" si="57">M20/M$35*100</f>
        <v>0.2272598356749356</v>
      </c>
      <c r="N57" s="173">
        <f t="shared" si="57"/>
        <v>0.17377258662724365</v>
      </c>
      <c r="O57" s="173">
        <f t="shared" si="57"/>
        <v>0.16572961111332693</v>
      </c>
      <c r="P57" s="173">
        <f t="shared" si="57"/>
        <v>0.15557398672524225</v>
      </c>
      <c r="Q57" s="173">
        <f t="shared" si="57"/>
        <v>0.16679842606952736</v>
      </c>
      <c r="S57" s="68">
        <f t="shared" si="26"/>
        <v>6.6438950056166419</v>
      </c>
      <c r="T57" s="69">
        <f t="shared" si="27"/>
        <v>31.846567424736545</v>
      </c>
      <c r="U57" s="69">
        <f t="shared" si="28"/>
        <v>38.49046243035319</v>
      </c>
      <c r="W57" t="str">
        <f t="shared" si="29"/>
        <v>42 Secretarial and related occupations</v>
      </c>
      <c r="X57" s="173">
        <f t="shared" ref="X57:AB57" si="58">X20/X$35*100</f>
        <v>4.9271601525966924</v>
      </c>
      <c r="Y57" s="173">
        <f t="shared" si="58"/>
        <v>4.2140416822687286</v>
      </c>
      <c r="Z57" s="173">
        <f t="shared" si="58"/>
        <v>4.1404885658403749</v>
      </c>
      <c r="AA57" s="173">
        <f t="shared" si="58"/>
        <v>3.6612279962531811</v>
      </c>
      <c r="AB57" s="173">
        <f t="shared" si="58"/>
        <v>2.6391085489060759</v>
      </c>
      <c r="AD57" s="68">
        <f t="shared" si="31"/>
        <v>-32.795137457684653</v>
      </c>
      <c r="AE57" s="69">
        <f t="shared" si="32"/>
        <v>45.249642474553205</v>
      </c>
      <c r="AF57" s="69">
        <f t="shared" si="33"/>
        <v>12.45450501686855</v>
      </c>
    </row>
    <row r="58" spans="1:32" x14ac:dyDescent="0.2">
      <c r="A58" t="str">
        <f t="shared" si="19"/>
        <v>51 Skilled agricultural and related trades</v>
      </c>
      <c r="B58" s="173">
        <f t="shared" si="52"/>
        <v>0.97861399104415825</v>
      </c>
      <c r="C58" s="173">
        <f t="shared" si="52"/>
        <v>1.0646943734274019</v>
      </c>
      <c r="D58" s="173">
        <f t="shared" si="52"/>
        <v>0.85223142805132579</v>
      </c>
      <c r="E58" s="173">
        <f t="shared" si="52"/>
        <v>0.84939619311297176</v>
      </c>
      <c r="F58" s="173">
        <f t="shared" si="52"/>
        <v>0.94934267155692209</v>
      </c>
      <c r="H58" s="68">
        <f t="shared" si="21"/>
        <v>17.75029775583468</v>
      </c>
      <c r="I58" s="69">
        <f t="shared" si="22"/>
        <v>59.706142425619966</v>
      </c>
      <c r="J58" s="69">
        <f t="shared" si="23"/>
        <v>77.456440181454639</v>
      </c>
      <c r="L58" t="str">
        <f t="shared" si="24"/>
        <v>51 Skilled agricultural and related trades</v>
      </c>
      <c r="M58" s="173">
        <f t="shared" ref="M58:Q58" si="59">M21/M$35*100</f>
        <v>1.455229017352061</v>
      </c>
      <c r="N58" s="173">
        <f t="shared" si="59"/>
        <v>1.7426189950717226</v>
      </c>
      <c r="O58" s="173">
        <f t="shared" si="59"/>
        <v>1.2508122211437003</v>
      </c>
      <c r="P58" s="173">
        <f t="shared" si="59"/>
        <v>1.2106678552771402</v>
      </c>
      <c r="Q58" s="173">
        <f t="shared" si="59"/>
        <v>1.315694674881275</v>
      </c>
      <c r="S58" s="68">
        <f t="shared" si="26"/>
        <v>11.456952106730272</v>
      </c>
      <c r="T58" s="69">
        <f t="shared" si="27"/>
        <v>52.892473227119567</v>
      </c>
      <c r="U58" s="69">
        <f t="shared" si="28"/>
        <v>64.349425333849837</v>
      </c>
      <c r="W58" t="str">
        <f t="shared" si="29"/>
        <v>51 Skilled agricultural and related trades</v>
      </c>
      <c r="X58" s="173">
        <f t="shared" ref="X58:AB58" si="60">X21/X$35*100</f>
        <v>0.469251765945851</v>
      </c>
      <c r="Y58" s="173">
        <f t="shared" si="60"/>
        <v>0.33235986502452014</v>
      </c>
      <c r="Z58" s="173">
        <f t="shared" si="60"/>
        <v>0.43417132561477101</v>
      </c>
      <c r="AA58" s="173">
        <f t="shared" si="60"/>
        <v>0.46854640721973939</v>
      </c>
      <c r="AB58" s="173">
        <f t="shared" si="60"/>
        <v>0.56318020949504599</v>
      </c>
      <c r="AD58" s="68">
        <f t="shared" si="31"/>
        <v>36.766987415562973</v>
      </c>
      <c r="AE58" s="69">
        <f t="shared" si="32"/>
        <v>80.295100956822324</v>
      </c>
      <c r="AF58" s="69">
        <f t="shared" si="33"/>
        <v>117.0620883723853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3.3770113534136308</v>
      </c>
      <c r="C59" s="173">
        <f t="shared" si="52"/>
        <v>3.488746361801387</v>
      </c>
      <c r="D59" s="173">
        <f t="shared" si="52"/>
        <v>3.0802303806373512</v>
      </c>
      <c r="E59" s="173">
        <f t="shared" si="52"/>
        <v>3.0644774561930674</v>
      </c>
      <c r="F59" s="173">
        <f t="shared" si="52"/>
        <v>2.8720069731791971</v>
      </c>
      <c r="H59" s="68">
        <f t="shared" si="21"/>
        <v>-1.4404192162226752</v>
      </c>
      <c r="I59" s="69">
        <f t="shared" si="22"/>
        <v>38.278660024519503</v>
      </c>
      <c r="J59" s="69">
        <f t="shared" si="23"/>
        <v>36.838240808296831</v>
      </c>
      <c r="L59" t="str">
        <f t="shared" si="24"/>
        <v>52 Skilled metal, electrical and electronic trades</v>
      </c>
      <c r="M59" s="173">
        <f t="shared" ref="M59:Q59" si="61">M22/M$35*100</f>
        <v>6.3842427685624408</v>
      </c>
      <c r="N59" s="173">
        <f t="shared" si="61"/>
        <v>6.4643041833666199</v>
      </c>
      <c r="O59" s="173">
        <f t="shared" si="61"/>
        <v>5.8272816641310232</v>
      </c>
      <c r="P59" s="173">
        <f t="shared" si="61"/>
        <v>5.6366928126851308</v>
      </c>
      <c r="Q59" s="173">
        <f t="shared" si="61"/>
        <v>5.1820999171039999</v>
      </c>
      <c r="S59" s="68">
        <f t="shared" si="26"/>
        <v>-5.7711407089546265</v>
      </c>
      <c r="T59" s="69">
        <f t="shared" si="27"/>
        <v>36.11945771705016</v>
      </c>
      <c r="U59" s="69">
        <f t="shared" si="28"/>
        <v>30.348317008095531</v>
      </c>
      <c r="W59" t="str">
        <f t="shared" si="29"/>
        <v>52 Skilled metal, electrical and electronic trades</v>
      </c>
      <c r="X59" s="173">
        <f t="shared" ref="X59:AB59" si="62">X22/X$35*100</f>
        <v>0.16315950138203963</v>
      </c>
      <c r="Y59" s="173">
        <f t="shared" si="62"/>
        <v>0.27437177662277595</v>
      </c>
      <c r="Z59" s="173">
        <f t="shared" si="62"/>
        <v>0.1989261108912723</v>
      </c>
      <c r="AA59" s="173">
        <f t="shared" si="62"/>
        <v>0.3528679656426405</v>
      </c>
      <c r="AB59" s="173">
        <f t="shared" si="62"/>
        <v>0.43699591626418405</v>
      </c>
      <c r="AD59" s="68">
        <f t="shared" si="31"/>
        <v>131.62243329550131</v>
      </c>
      <c r="AE59" s="69">
        <f t="shared" si="32"/>
        <v>104.62086620516094</v>
      </c>
      <c r="AF59" s="69">
        <f t="shared" si="33"/>
        <v>236.2432995006622</v>
      </c>
    </row>
    <row r="60" spans="1:32" x14ac:dyDescent="0.2">
      <c r="A60" t="str">
        <f t="shared" si="19"/>
        <v>53 Skilled construction and building trades</v>
      </c>
      <c r="B60" s="173">
        <f t="shared" si="52"/>
        <v>2.8461648913753947</v>
      </c>
      <c r="C60" s="173">
        <f t="shared" si="52"/>
        <v>2.9460054897753265</v>
      </c>
      <c r="D60" s="173">
        <f t="shared" si="52"/>
        <v>2.7189286680520857</v>
      </c>
      <c r="E60" s="173">
        <f t="shared" si="52"/>
        <v>2.7362231108372566</v>
      </c>
      <c r="F60" s="173">
        <f t="shared" si="52"/>
        <v>2.433793956505792</v>
      </c>
      <c r="H60" s="68">
        <f t="shared" si="21"/>
        <v>-5.3800853307671037</v>
      </c>
      <c r="I60" s="69">
        <f t="shared" si="22"/>
        <v>41.717854214415098</v>
      </c>
      <c r="J60" s="69">
        <f t="shared" si="23"/>
        <v>36.337768883647996</v>
      </c>
      <c r="L60" t="str">
        <f t="shared" si="24"/>
        <v>53 Skilled construction and building trades</v>
      </c>
      <c r="M60" s="173">
        <f t="shared" ref="M60:Q60" si="63">M23/M$35*100</f>
        <v>5.4176082271830905</v>
      </c>
      <c r="N60" s="173">
        <f t="shared" si="63"/>
        <v>5.5607304475955148</v>
      </c>
      <c r="O60" s="173">
        <f t="shared" si="63"/>
        <v>5.2009537895875724</v>
      </c>
      <c r="P60" s="173">
        <f t="shared" si="63"/>
        <v>5.260532626569173</v>
      </c>
      <c r="Q60" s="173">
        <f t="shared" si="63"/>
        <v>4.6593581026941138</v>
      </c>
      <c r="S60" s="68">
        <f t="shared" si="26"/>
        <v>-5.073546281032284</v>
      </c>
      <c r="T60" s="69">
        <f t="shared" si="27"/>
        <v>41.787494002183337</v>
      </c>
      <c r="U60" s="69">
        <f t="shared" si="28"/>
        <v>36.713947721151051</v>
      </c>
      <c r="W60" t="str">
        <f t="shared" si="29"/>
        <v>53 Skilled construction and building trades</v>
      </c>
      <c r="X60" s="173">
        <f t="shared" ref="X60:AB60" si="64">X23/X$35*100</f>
        <v>9.8043185294157217E-2</v>
      </c>
      <c r="Y60" s="173">
        <f t="shared" si="64"/>
        <v>0.12142403122101389</v>
      </c>
      <c r="Z60" s="173">
        <f t="shared" si="64"/>
        <v>0.11560283162939287</v>
      </c>
      <c r="AA60" s="173">
        <f t="shared" si="64"/>
        <v>7.5115586278971483E-2</v>
      </c>
      <c r="AB60" s="173">
        <f t="shared" si="64"/>
        <v>8.7882586102245031E-2</v>
      </c>
      <c r="AD60" s="68">
        <f t="shared" si="31"/>
        <v>-19.845226802501298</v>
      </c>
      <c r="AE60" s="69">
        <f t="shared" si="32"/>
        <v>38.431651745264652</v>
      </c>
      <c r="AF60" s="69">
        <f t="shared" si="33"/>
        <v>18.586424942763351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2.2431970174955573</v>
      </c>
      <c r="C61" s="173">
        <f t="shared" si="52"/>
        <v>1.9447171757870438</v>
      </c>
      <c r="D61" s="173">
        <f t="shared" si="52"/>
        <v>1.8466473768298959</v>
      </c>
      <c r="E61" s="173">
        <f t="shared" si="52"/>
        <v>1.9674439319972685</v>
      </c>
      <c r="F61" s="173">
        <f t="shared" si="52"/>
        <v>1.9773527785124405</v>
      </c>
      <c r="H61" s="68">
        <f t="shared" si="21"/>
        <v>13.187050416983995</v>
      </c>
      <c r="I61" s="69">
        <f t="shared" si="22"/>
        <v>47.646409981377822</v>
      </c>
      <c r="J61" s="69">
        <f t="shared" si="23"/>
        <v>60.833460398361815</v>
      </c>
      <c r="L61" t="str">
        <f t="shared" si="24"/>
        <v>54 Textiles, printing and other skilled trades</v>
      </c>
      <c r="M61" s="173">
        <f t="shared" ref="M61:Q61" si="65">M24/M$35*100</f>
        <v>2.6648314958925967</v>
      </c>
      <c r="N61" s="173">
        <f t="shared" si="65"/>
        <v>2.3265214568117951</v>
      </c>
      <c r="O61" s="173">
        <f t="shared" si="65"/>
        <v>2.039841423987014</v>
      </c>
      <c r="P61" s="173">
        <f t="shared" si="65"/>
        <v>2.1814376048547293</v>
      </c>
      <c r="Q61" s="173">
        <f t="shared" si="65"/>
        <v>2.1485651631133988</v>
      </c>
      <c r="S61" s="68">
        <f t="shared" si="26"/>
        <v>11.608246395983514</v>
      </c>
      <c r="T61" s="69">
        <f t="shared" si="27"/>
        <v>35.50696436790632</v>
      </c>
      <c r="U61" s="69">
        <f t="shared" si="28"/>
        <v>47.115210763889834</v>
      </c>
      <c r="W61" t="str">
        <f t="shared" si="29"/>
        <v>54 Textiles, printing and other skilled trades</v>
      </c>
      <c r="X61" s="173">
        <f t="shared" ref="X61:AB61" si="66">X24/X$35*100</f>
        <v>1.7925929361300177</v>
      </c>
      <c r="Y61" s="173">
        <f t="shared" si="66"/>
        <v>1.5322694765543676</v>
      </c>
      <c r="Z61" s="173">
        <f t="shared" si="66"/>
        <v>1.6440116137816769</v>
      </c>
      <c r="AA61" s="173">
        <f t="shared" si="66"/>
        <v>1.7418534608209437</v>
      </c>
      <c r="AB61" s="173">
        <f t="shared" si="66"/>
        <v>1.7968820962914029</v>
      </c>
      <c r="AD61" s="68">
        <f t="shared" si="31"/>
        <v>15.241720536831082</v>
      </c>
      <c r="AE61" s="69">
        <f t="shared" si="32"/>
        <v>63.444796507971276</v>
      </c>
      <c r="AF61" s="69">
        <f t="shared" si="33"/>
        <v>78.686517044802358</v>
      </c>
    </row>
    <row r="62" spans="1:32" x14ac:dyDescent="0.2">
      <c r="A62" t="str">
        <f t="shared" si="19"/>
        <v>61 Caring personal service occupations</v>
      </c>
      <c r="B62" s="173">
        <f t="shared" si="52"/>
        <v>6.844728009972167</v>
      </c>
      <c r="C62" s="173">
        <f t="shared" si="52"/>
        <v>6.6986742033698334</v>
      </c>
      <c r="D62" s="173">
        <f t="shared" si="52"/>
        <v>6.5345131233667129</v>
      </c>
      <c r="E62" s="173">
        <f t="shared" si="52"/>
        <v>6.6194861130352711</v>
      </c>
      <c r="F62" s="173">
        <f t="shared" si="52"/>
        <v>6.8036908697883796</v>
      </c>
      <c r="H62" s="68">
        <f t="shared" si="21"/>
        <v>10.059591368713896</v>
      </c>
      <c r="I62" s="69">
        <f t="shared" si="22"/>
        <v>58.075689810037325</v>
      </c>
      <c r="J62" s="69">
        <f t="shared" si="23"/>
        <v>68.135281178751214</v>
      </c>
      <c r="L62" t="str">
        <f t="shared" si="24"/>
        <v>61 Caring personal service occupations</v>
      </c>
      <c r="M62" s="173">
        <f t="shared" ref="M62:Q62" si="67">M25/M$35*100</f>
        <v>2.4993169080181001</v>
      </c>
      <c r="N62" s="173">
        <f t="shared" si="67"/>
        <v>2.3344867365330804</v>
      </c>
      <c r="O62" s="173">
        <f t="shared" si="67"/>
        <v>2.395616742699846</v>
      </c>
      <c r="P62" s="173">
        <f t="shared" si="67"/>
        <v>2.7807156778606545</v>
      </c>
      <c r="Q62" s="173">
        <f t="shared" si="67"/>
        <v>3.1048095243909195</v>
      </c>
      <c r="S62" s="68">
        <f t="shared" si="26"/>
        <v>37.328850227196803</v>
      </c>
      <c r="T62" s="69">
        <f t="shared" si="27"/>
        <v>54.271362135235599</v>
      </c>
      <c r="U62" s="69">
        <f t="shared" si="28"/>
        <v>91.600212362432416</v>
      </c>
      <c r="W62" t="str">
        <f t="shared" si="29"/>
        <v>61 Caring personal service occupations</v>
      </c>
      <c r="X62" s="173">
        <f t="shared" ref="X62:AB62" si="68">X25/X$35*100</f>
        <v>11.488703012196149</v>
      </c>
      <c r="Y62" s="173">
        <f t="shared" si="68"/>
        <v>11.413129145796692</v>
      </c>
      <c r="Z62" s="173">
        <f t="shared" si="68"/>
        <v>10.875684285808727</v>
      </c>
      <c r="AA62" s="173">
        <f t="shared" si="68"/>
        <v>10.666288149961067</v>
      </c>
      <c r="AB62" s="173">
        <f t="shared" si="68"/>
        <v>10.702588963021437</v>
      </c>
      <c r="AD62" s="68">
        <f t="shared" si="31"/>
        <v>3.7593608796181552</v>
      </c>
      <c r="AE62" s="69">
        <f t="shared" si="32"/>
        <v>58.954633434126258</v>
      </c>
      <c r="AF62" s="69">
        <f t="shared" si="33"/>
        <v>62.713994313744415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2.5411646975020248</v>
      </c>
      <c r="C63" s="173">
        <f t="shared" si="52"/>
        <v>2.4297699265195263</v>
      </c>
      <c r="D63" s="173">
        <f t="shared" si="52"/>
        <v>2.2815333597533249</v>
      </c>
      <c r="E63" s="173">
        <f t="shared" si="52"/>
        <v>2.1036491031420255</v>
      </c>
      <c r="F63" s="173">
        <f t="shared" si="52"/>
        <v>2.0439094586008446</v>
      </c>
      <c r="H63" s="68">
        <f t="shared" si="21"/>
        <v>-5.3040538169815239</v>
      </c>
      <c r="I63" s="69">
        <f t="shared" si="22"/>
        <v>48.112203979643567</v>
      </c>
      <c r="J63" s="69">
        <f t="shared" si="23"/>
        <v>42.808150162662038</v>
      </c>
      <c r="L63" t="str">
        <f t="shared" si="24"/>
        <v>62 Leisure, travel and related personal service occupations</v>
      </c>
      <c r="M63" s="173">
        <f t="shared" ref="M63:Q63" si="69">M26/M$35*100</f>
        <v>1.4255353849425629</v>
      </c>
      <c r="N63" s="173">
        <f t="shared" si="69"/>
        <v>1.4466372972113866</v>
      </c>
      <c r="O63" s="173">
        <f t="shared" si="69"/>
        <v>1.3157923037747199</v>
      </c>
      <c r="P63" s="173">
        <f t="shared" si="69"/>
        <v>1.2738669498281716</v>
      </c>
      <c r="Q63" s="173">
        <f t="shared" si="69"/>
        <v>1.3592202781412615</v>
      </c>
      <c r="S63" s="68">
        <f t="shared" si="26"/>
        <v>9.4577873919824054</v>
      </c>
      <c r="T63" s="69">
        <f t="shared" si="27"/>
        <v>44.834332977640997</v>
      </c>
      <c r="U63" s="69">
        <f t="shared" si="28"/>
        <v>54.292120369623397</v>
      </c>
      <c r="W63" t="str">
        <f t="shared" si="29"/>
        <v>62 Leisure, travel and related personal service occupations</v>
      </c>
      <c r="X63" s="173">
        <f t="shared" ref="X63:AB63" si="70">X26/X$35*100</f>
        <v>3.7334465133570665</v>
      </c>
      <c r="Y63" s="173">
        <f t="shared" si="70"/>
        <v>3.491808282690871</v>
      </c>
      <c r="Z63" s="173">
        <f t="shared" si="70"/>
        <v>3.2944717947873285</v>
      </c>
      <c r="AA63" s="173">
        <f t="shared" si="70"/>
        <v>2.9783990171942434</v>
      </c>
      <c r="AB63" s="173">
        <f t="shared" si="70"/>
        <v>2.7656231581962265</v>
      </c>
      <c r="AD63" s="68">
        <f t="shared" si="31"/>
        <v>-11.487981940905312</v>
      </c>
      <c r="AE63" s="69">
        <f t="shared" si="32"/>
        <v>49.485346962889437</v>
      </c>
      <c r="AF63" s="69">
        <f t="shared" si="33"/>
        <v>37.997365021984123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0.10751464548394164</v>
      </c>
      <c r="C64" s="173">
        <f t="shared" si="52"/>
        <v>8.5690720316768734E-2</v>
      </c>
      <c r="D64" s="173">
        <f t="shared" si="52"/>
        <v>0.1065786177358805</v>
      </c>
      <c r="E64" s="173">
        <f t="shared" si="52"/>
        <v>7.7756382566413859E-2</v>
      </c>
      <c r="F64" s="173">
        <f t="shared" si="52"/>
        <v>8.080003869173541E-2</v>
      </c>
      <c r="H64" s="68">
        <f t="shared" si="21"/>
        <v>-19.862084258249656</v>
      </c>
      <c r="I64" s="69">
        <f t="shared" si="22"/>
        <v>38.087561903593851</v>
      </c>
      <c r="J64" s="69">
        <f t="shared" si="23"/>
        <v>18.225477645344199</v>
      </c>
      <c r="L64" t="str">
        <f t="shared" si="24"/>
        <v>63 Community and civil enforcement occupations</v>
      </c>
      <c r="M64" s="173">
        <f t="shared" ref="M64:Q64" si="71">M27/M$35*100</f>
        <v>0.15709770277183679</v>
      </c>
      <c r="N64" s="173">
        <f t="shared" si="71"/>
        <v>0.10894664590116432</v>
      </c>
      <c r="O64" s="173">
        <f t="shared" si="71"/>
        <v>0.15962805281691481</v>
      </c>
      <c r="P64" s="173">
        <f t="shared" si="71"/>
        <v>8.6900924152060036E-2</v>
      </c>
      <c r="Q64" s="173">
        <f t="shared" si="71"/>
        <v>9.5385447055457873E-2</v>
      </c>
      <c r="S64" s="68">
        <f t="shared" si="26"/>
        <v>-36.68347592511217</v>
      </c>
      <c r="T64" s="69">
        <f t="shared" si="27"/>
        <v>25.010598290173881</v>
      </c>
      <c r="U64" s="69">
        <f t="shared" si="28"/>
        <v>-11.672877634938287</v>
      </c>
      <c r="W64" t="str">
        <f t="shared" si="29"/>
        <v>63 Community and civil enforcement occupations</v>
      </c>
      <c r="X64" s="173">
        <f t="shared" ref="X64:AB64" si="72">X27/X$35*100</f>
        <v>5.4524842407477882E-2</v>
      </c>
      <c r="Y64" s="173">
        <f t="shared" si="72"/>
        <v>6.0568285924294543E-2</v>
      </c>
      <c r="Z64" s="173">
        <f t="shared" si="72"/>
        <v>5.0936568122520107E-2</v>
      </c>
      <c r="AA64" s="173">
        <f t="shared" si="72"/>
        <v>6.8116277709801956E-2</v>
      </c>
      <c r="AB64" s="173">
        <f t="shared" si="72"/>
        <v>6.5425925399590149E-2</v>
      </c>
      <c r="AD64" s="68">
        <f t="shared" si="31"/>
        <v>35.430108564740735</v>
      </c>
      <c r="AE64" s="69">
        <f t="shared" si="32"/>
        <v>81.07175774018684</v>
      </c>
      <c r="AF64" s="69">
        <f t="shared" si="33"/>
        <v>116.50186630492757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6.9685127692489415</v>
      </c>
      <c r="C65" s="173">
        <f t="shared" si="73"/>
        <v>6.3668245366185579</v>
      </c>
      <c r="D65" s="173">
        <f t="shared" si="73"/>
        <v>6.4965075318795513</v>
      </c>
      <c r="E65" s="173">
        <f t="shared" si="73"/>
        <v>6.2845855141767073</v>
      </c>
      <c r="F65" s="173">
        <f t="shared" si="73"/>
        <v>5.8879518644851325</v>
      </c>
      <c r="H65" s="68">
        <f t="shared" si="21"/>
        <v>-4.1966132374041392</v>
      </c>
      <c r="I65" s="69">
        <f t="shared" si="22"/>
        <v>43.109441047987104</v>
      </c>
      <c r="J65" s="69">
        <f t="shared" si="23"/>
        <v>38.912827810582961</v>
      </c>
      <c r="L65" t="str">
        <f t="shared" si="24"/>
        <v>71 Sales occupations</v>
      </c>
      <c r="M65" s="173">
        <f t="shared" ref="M65:Q65" si="74">M28/M$35*100</f>
        <v>5.7876502545474429</v>
      </c>
      <c r="N65" s="173">
        <f t="shared" si="74"/>
        <v>5.5285462502935108</v>
      </c>
      <c r="O65" s="173">
        <f t="shared" si="74"/>
        <v>5.7169989640342065</v>
      </c>
      <c r="P65" s="173">
        <f t="shared" si="74"/>
        <v>5.6167704876280622</v>
      </c>
      <c r="Q65" s="173">
        <f t="shared" si="74"/>
        <v>5.4680435079609673</v>
      </c>
      <c r="S65" s="68">
        <f t="shared" si="26"/>
        <v>1.3463260766209038</v>
      </c>
      <c r="T65" s="69">
        <f t="shared" si="27"/>
        <v>33.537939553664579</v>
      </c>
      <c r="U65" s="69">
        <f t="shared" si="28"/>
        <v>34.884265630285483</v>
      </c>
      <c r="W65" t="str">
        <f t="shared" si="29"/>
        <v>71 Sales occupations</v>
      </c>
      <c r="X65" s="173">
        <f t="shared" ref="X65:AB65" si="75">X28/X$35*100</f>
        <v>8.2305098210056986</v>
      </c>
      <c r="Y65" s="173">
        <f t="shared" si="75"/>
        <v>7.2723826136089356</v>
      </c>
      <c r="Z65" s="173">
        <f t="shared" si="75"/>
        <v>7.31411198591071</v>
      </c>
      <c r="AA65" s="173">
        <f t="shared" si="75"/>
        <v>6.9885909386645988</v>
      </c>
      <c r="AB65" s="173">
        <f t="shared" si="75"/>
        <v>6.3305667357682811</v>
      </c>
      <c r="AD65" s="68">
        <f t="shared" si="31"/>
        <v>-8.740934092648919</v>
      </c>
      <c r="AE65" s="69">
        <f t="shared" si="32"/>
        <v>50.956536495451822</v>
      </c>
      <c r="AF65" s="69">
        <f t="shared" si="33"/>
        <v>42.215602402802901</v>
      </c>
    </row>
    <row r="66" spans="1:32" x14ac:dyDescent="0.2">
      <c r="A66" t="str">
        <f t="shared" si="19"/>
        <v>72 Customer service occupations</v>
      </c>
      <c r="B66" s="173">
        <f t="shared" si="73"/>
        <v>1.4825358693422872</v>
      </c>
      <c r="C66" s="173">
        <f t="shared" si="73"/>
        <v>1.5342351796848379</v>
      </c>
      <c r="D66" s="173">
        <f t="shared" si="73"/>
        <v>1.5838727145968017</v>
      </c>
      <c r="E66" s="173">
        <f t="shared" si="73"/>
        <v>1.7239426296455389</v>
      </c>
      <c r="F66" s="173">
        <f t="shared" si="73"/>
        <v>1.8554231794572404</v>
      </c>
      <c r="H66" s="68">
        <f t="shared" si="21"/>
        <v>23.828113956711313</v>
      </c>
      <c r="I66" s="69">
        <f t="shared" si="22"/>
        <v>51.751301493979931</v>
      </c>
      <c r="J66" s="69">
        <f t="shared" si="23"/>
        <v>75.579415450691243</v>
      </c>
      <c r="L66" t="str">
        <f t="shared" si="24"/>
        <v>72 Customer service occupations</v>
      </c>
      <c r="M66" s="173">
        <f t="shared" ref="M66:Q66" si="76">M29/M$35*100</f>
        <v>1.024327830815339</v>
      </c>
      <c r="N66" s="173">
        <f t="shared" si="76"/>
        <v>0.90556840178223419</v>
      </c>
      <c r="O66" s="173">
        <f t="shared" si="76"/>
        <v>1.0658434124135339</v>
      </c>
      <c r="P66" s="173">
        <f t="shared" si="76"/>
        <v>1.3040425459853253</v>
      </c>
      <c r="Q66" s="173">
        <f t="shared" si="76"/>
        <v>1.4791859931622828</v>
      </c>
      <c r="S66" s="68">
        <f t="shared" si="26"/>
        <v>47.052882554665096</v>
      </c>
      <c r="T66" s="69">
        <f t="shared" si="27"/>
        <v>43.854328152900415</v>
      </c>
      <c r="U66" s="69">
        <f t="shared" si="28"/>
        <v>90.907210707565511</v>
      </c>
      <c r="W66" t="str">
        <f t="shared" si="29"/>
        <v>72 Customer service occupations</v>
      </c>
      <c r="X66" s="173">
        <f t="shared" ref="X66:AB66" si="77">X29/X$35*100</f>
        <v>1.9722264019090059</v>
      </c>
      <c r="Y66" s="173">
        <f t="shared" si="77"/>
        <v>2.2133584347568189</v>
      </c>
      <c r="Z66" s="173">
        <f t="shared" si="77"/>
        <v>2.1272189743491596</v>
      </c>
      <c r="AA66" s="173">
        <f t="shared" si="77"/>
        <v>2.1665980430277103</v>
      </c>
      <c r="AB66" s="173">
        <f t="shared" si="77"/>
        <v>2.2520053650615579</v>
      </c>
      <c r="AD66" s="68">
        <f t="shared" si="31"/>
        <v>11.622631287680088</v>
      </c>
      <c r="AE66" s="69">
        <f t="shared" si="32"/>
        <v>55.901455707393652</v>
      </c>
      <c r="AF66" s="69">
        <f t="shared" si="33"/>
        <v>67.524086995073745</v>
      </c>
    </row>
    <row r="67" spans="1:32" x14ac:dyDescent="0.2">
      <c r="A67" t="str">
        <f t="shared" si="19"/>
        <v>81 Process, plant and machine operatives</v>
      </c>
      <c r="B67" s="173">
        <f t="shared" si="73"/>
        <v>1.5652364126643039</v>
      </c>
      <c r="C67" s="173">
        <f t="shared" si="73"/>
        <v>1.602784303897939</v>
      </c>
      <c r="D67" s="173">
        <f t="shared" si="73"/>
        <v>1.4361752456658807</v>
      </c>
      <c r="E67" s="173">
        <f t="shared" si="73"/>
        <v>1.4890979840175684</v>
      </c>
      <c r="F67" s="173">
        <f t="shared" si="73"/>
        <v>1.3638506186387229</v>
      </c>
      <c r="H67" s="68">
        <f t="shared" si="21"/>
        <v>0.38201884370470812</v>
      </c>
      <c r="I67" s="69">
        <f t="shared" si="22"/>
        <v>39.53516165553269</v>
      </c>
      <c r="J67" s="69">
        <f t="shared" si="23"/>
        <v>39.917180499237404</v>
      </c>
      <c r="L67" t="str">
        <f t="shared" si="24"/>
        <v>81 Process, plant and machine operatives</v>
      </c>
      <c r="M67" s="173">
        <f t="shared" ref="M67:Q67" si="78">M30/M$35*100</f>
        <v>2.4984446282780248</v>
      </c>
      <c r="N67" s="173">
        <f t="shared" si="78"/>
        <v>2.5614765185894313</v>
      </c>
      <c r="O67" s="173">
        <f t="shared" si="78"/>
        <v>2.3304027804652714</v>
      </c>
      <c r="P67" s="173">
        <f t="shared" si="78"/>
        <v>2.3668654747726943</v>
      </c>
      <c r="Q67" s="173">
        <f t="shared" si="78"/>
        <v>2.1491682844926641</v>
      </c>
      <c r="S67" s="68">
        <f t="shared" si="26"/>
        <v>-2.2799692684627715</v>
      </c>
      <c r="T67" s="69">
        <f t="shared" si="27"/>
        <v>36.697900000622724</v>
      </c>
      <c r="U67" s="69">
        <f t="shared" si="28"/>
        <v>34.417930732159952</v>
      </c>
      <c r="W67" t="str">
        <f t="shared" si="29"/>
        <v>81 Process, plant and machine operatives</v>
      </c>
      <c r="X67" s="173">
        <f t="shared" ref="X67:AB67" si="79">X30/X$35*100</f>
        <v>0.56790945705559082</v>
      </c>
      <c r="Y67" s="173">
        <f t="shared" si="79"/>
        <v>0.56714793764110583</v>
      </c>
      <c r="Z67" s="173">
        <f t="shared" si="79"/>
        <v>0.49824531708254322</v>
      </c>
      <c r="AA67" s="173">
        <f t="shared" si="79"/>
        <v>0.56376229918818799</v>
      </c>
      <c r="AB67" s="173">
        <f t="shared" si="79"/>
        <v>0.53606695539955018</v>
      </c>
      <c r="AD67" s="68">
        <f t="shared" si="31"/>
        <v>13.441208574731162</v>
      </c>
      <c r="AE67" s="69">
        <f t="shared" si="32"/>
        <v>53.454208888942624</v>
      </c>
      <c r="AF67" s="69">
        <f t="shared" si="33"/>
        <v>66.895417463673795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2.9298759156724397</v>
      </c>
      <c r="C68" s="173">
        <f t="shared" si="73"/>
        <v>3.1297457695908073</v>
      </c>
      <c r="D68" s="173">
        <f t="shared" si="73"/>
        <v>2.6467834174628795</v>
      </c>
      <c r="E68" s="173">
        <f t="shared" si="73"/>
        <v>2.6358297938599651</v>
      </c>
      <c r="F68" s="173">
        <f t="shared" si="73"/>
        <v>2.5140213556621198</v>
      </c>
      <c r="H68" s="68">
        <f t="shared" si="21"/>
        <v>0.40309837678668353</v>
      </c>
      <c r="I68" s="69">
        <f t="shared" si="22"/>
        <v>52.725957764928552</v>
      </c>
      <c r="J68" s="69">
        <f t="shared" si="23"/>
        <v>53.129056141715239</v>
      </c>
      <c r="L68" t="str">
        <f t="shared" si="24"/>
        <v>82 Transport and mobile machine drivers and operatives</v>
      </c>
      <c r="M68" s="173">
        <f t="shared" ref="M68:Q68" si="80">M31/M$35*100</f>
        <v>5.1155020899994925</v>
      </c>
      <c r="N68" s="173">
        <f t="shared" si="80"/>
        <v>5.5135300199595756</v>
      </c>
      <c r="O68" s="173">
        <f t="shared" si="80"/>
        <v>4.7226967292258104</v>
      </c>
      <c r="P68" s="173">
        <f t="shared" si="80"/>
        <v>4.5702359231153542</v>
      </c>
      <c r="Q68" s="173">
        <f t="shared" si="80"/>
        <v>4.286826630737119</v>
      </c>
      <c r="S68" s="68">
        <f t="shared" si="26"/>
        <v>-3.8188371130791197</v>
      </c>
      <c r="T68" s="69">
        <f t="shared" si="27"/>
        <v>50.40835044753338</v>
      </c>
      <c r="U68" s="69">
        <f t="shared" si="28"/>
        <v>46.58951333445426</v>
      </c>
      <c r="W68" t="str">
        <f t="shared" si="29"/>
        <v>82 Transport and mobile machine drivers and operatives</v>
      </c>
      <c r="X68" s="173">
        <f t="shared" ref="X68:AB68" si="81">X31/X$35*100</f>
        <v>0.59408004282234905</v>
      </c>
      <c r="Y68" s="173">
        <f t="shared" si="81"/>
        <v>0.55464020269452874</v>
      </c>
      <c r="Z68" s="173">
        <f t="shared" si="81"/>
        <v>0.46941675352559131</v>
      </c>
      <c r="AA68" s="173">
        <f t="shared" si="81"/>
        <v>0.59659384674963534</v>
      </c>
      <c r="AB68" s="173">
        <f t="shared" si="81"/>
        <v>0.64535176039002529</v>
      </c>
      <c r="AD68" s="68">
        <f t="shared" si="31"/>
        <v>44.954915399761951</v>
      </c>
      <c r="AE68" s="69">
        <f t="shared" si="32"/>
        <v>77.18242266912732</v>
      </c>
      <c r="AF68" s="69">
        <f t="shared" si="33"/>
        <v>122.13733806888926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1.3626822720834928</v>
      </c>
      <c r="C69" s="173">
        <f t="shared" si="73"/>
        <v>1.2201364844927283</v>
      </c>
      <c r="D69" s="173">
        <f t="shared" si="73"/>
        <v>1.0982705240411565</v>
      </c>
      <c r="E69" s="173">
        <f t="shared" si="73"/>
        <v>1.9959191780192147</v>
      </c>
      <c r="F69" s="173">
        <f t="shared" si="73"/>
        <v>2.1637795988563364</v>
      </c>
      <c r="H69" s="68">
        <f t="shared" si="21"/>
        <v>108.25730854429322</v>
      </c>
      <c r="I69" s="69">
        <f t="shared" si="22"/>
        <v>79.9448060968231</v>
      </c>
      <c r="J69" s="69">
        <f t="shared" si="23"/>
        <v>188.20211464111634</v>
      </c>
      <c r="L69" t="str">
        <f t="shared" si="24"/>
        <v>91 Elementary trades and related occupations</v>
      </c>
      <c r="M69" s="173">
        <f t="shared" ref="M69:Q70" si="82">M32/M$35*100</f>
        <v>2.1008406411645892</v>
      </c>
      <c r="N69" s="173">
        <f t="shared" si="82"/>
        <v>1.9316689880527191</v>
      </c>
      <c r="O69" s="173">
        <f t="shared" si="82"/>
        <v>1.7679873682711793</v>
      </c>
      <c r="P69" s="173">
        <f t="shared" si="82"/>
        <v>2.3861374720933646</v>
      </c>
      <c r="Q69" s="173">
        <f t="shared" si="82"/>
        <v>2.5096155751165869</v>
      </c>
      <c r="S69" s="68">
        <f t="shared" si="26"/>
        <v>50.408439303889587</v>
      </c>
      <c r="T69" s="69">
        <f t="shared" si="27"/>
        <v>45.770726083001477</v>
      </c>
      <c r="U69" s="69">
        <f t="shared" si="28"/>
        <v>96.179165386891057</v>
      </c>
      <c r="W69" t="str">
        <f t="shared" si="29"/>
        <v>91 Elementary trades and related occupations</v>
      </c>
      <c r="X69" s="173">
        <f t="shared" ref="X69:AB70" si="83">X32/X$35*100</f>
        <v>0.57380662067423172</v>
      </c>
      <c r="Y69" s="173">
        <f t="shared" si="83"/>
        <v>0.45149674259430411</v>
      </c>
      <c r="Z69" s="173">
        <f t="shared" si="83"/>
        <v>0.39582349860859278</v>
      </c>
      <c r="AA69" s="173">
        <f t="shared" si="83"/>
        <v>1.5845540771433304</v>
      </c>
      <c r="AB69" s="173">
        <f t="shared" si="83"/>
        <v>1.7992425665748573</v>
      </c>
      <c r="AD69" s="68">
        <f t="shared" si="31"/>
        <v>379.27323584607018</v>
      </c>
      <c r="AE69" s="69">
        <f t="shared" si="32"/>
        <v>240.04681165447624</v>
      </c>
      <c r="AF69" s="69">
        <f t="shared" si="33"/>
        <v>619.32004750054648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9.8832736704706861</v>
      </c>
      <c r="C70" s="173">
        <f t="shared" si="73"/>
        <v>9.6555506696672335</v>
      </c>
      <c r="D70" s="173">
        <f t="shared" si="73"/>
        <v>8.977371678985266</v>
      </c>
      <c r="E70" s="173">
        <f t="shared" si="73"/>
        <v>7.9169953294253625</v>
      </c>
      <c r="F70" s="173">
        <f t="shared" si="73"/>
        <v>7.0550076980351148</v>
      </c>
      <c r="H70" s="68">
        <f t="shared" si="21"/>
        <v>-16.929878925480782</v>
      </c>
      <c r="I70" s="69">
        <f t="shared" si="22"/>
        <v>42.34923667678305</v>
      </c>
      <c r="J70" s="69">
        <f t="shared" si="23"/>
        <v>25.419357751302265</v>
      </c>
      <c r="L70" t="str">
        <f t="shared" si="24"/>
        <v>92 Elementary administration and service occupations</v>
      </c>
      <c r="M70" s="173">
        <f t="shared" si="82"/>
        <v>9.0830793261732268</v>
      </c>
      <c r="N70" s="173">
        <f t="shared" si="82"/>
        <v>8.7531690329422851</v>
      </c>
      <c r="O70" s="173">
        <f t="shared" si="82"/>
        <v>8.307487352070714</v>
      </c>
      <c r="P70" s="173">
        <f t="shared" si="82"/>
        <v>7.8320133757638297</v>
      </c>
      <c r="Q70" s="173">
        <f t="shared" si="82"/>
        <v>6.9099746055025797</v>
      </c>
      <c r="S70" s="68">
        <f t="shared" si="26"/>
        <v>-11.864489530975852</v>
      </c>
      <c r="T70" s="69">
        <f t="shared" si="27"/>
        <v>36.674667730392258</v>
      </c>
      <c r="U70" s="69">
        <f t="shared" si="28"/>
        <v>24.810178199416402</v>
      </c>
      <c r="W70" t="str">
        <f t="shared" si="29"/>
        <v>92 Elementary administration and service occupations</v>
      </c>
      <c r="X70" s="173">
        <f t="shared" si="83"/>
        <v>10.738447656234062</v>
      </c>
      <c r="Y70" s="173">
        <f t="shared" si="83"/>
        <v>10.630356999491735</v>
      </c>
      <c r="Z70" s="173">
        <f t="shared" si="83"/>
        <v>9.6799943722609854</v>
      </c>
      <c r="AA70" s="173">
        <f t="shared" si="83"/>
        <v>8.0065826462464447</v>
      </c>
      <c r="AB70" s="173">
        <f t="shared" si="83"/>
        <v>7.2078834448157867</v>
      </c>
      <c r="AD70" s="68">
        <f t="shared" si="31"/>
        <v>-21.489510751239582</v>
      </c>
      <c r="AE70" s="69">
        <f t="shared" si="32"/>
        <v>47.457224069320887</v>
      </c>
      <c r="AF70" s="69">
        <f t="shared" si="33"/>
        <v>25.967713318081298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5.7052499761218716</v>
      </c>
      <c r="I72" s="67">
        <f>IF(D35&gt;0,I35/D35*100,0)</f>
        <v>49.100738033988009</v>
      </c>
      <c r="J72" s="67">
        <f>IF(D35&gt;0,(J35/D35)*100,0)</f>
        <v>54.8059880101099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5.9605396967244619</v>
      </c>
      <c r="T72" s="67">
        <f t="shared" ref="T72" si="85">IF(O35&gt;0,T35/O35*100,0)</f>
        <v>40.98912806729934</v>
      </c>
      <c r="U72" s="67">
        <f t="shared" ref="U72" si="86">IF(O35&gt;0,(U35/O35)*100,0)</f>
        <v>46.949667764023836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5.4374838203117521</v>
      </c>
      <c r="AE72" s="67">
        <f t="shared" ref="AE72" si="88">IF(Z35&gt;0,AE35/Z35*100,0)</f>
        <v>57.608775933379022</v>
      </c>
      <c r="AF72" s="67">
        <f t="shared" ref="AF72" si="89">IF(Z35&gt;0,(AF35/Z35)*100,0)</f>
        <v>63.046259753690812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Buckinghamshire Thames Valley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Buckinghamshire Thames Valley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Buckinghamshire Thames Valley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5.1304629892763076</v>
      </c>
      <c r="C82" s="18">
        <f t="shared" ref="B82:E107" si="96">IF(AND(D$6-C$6 &lt;&gt; 0,C8&lt;&gt;0,D8&lt;&gt;0),(EXP(LN(D8/C8)/(D$6-C$6))-1)*100,0)</f>
        <v>1.0221523451996894</v>
      </c>
      <c r="D82" s="18">
        <f t="shared" si="96"/>
        <v>-1.804872085360365</v>
      </c>
      <c r="E82" s="18">
        <f t="shared" si="96"/>
        <v>0.76789900044997861</v>
      </c>
      <c r="F82" s="18">
        <f t="shared" ref="F82:F107" si="97">IF(AND(F$6-D$6 &lt;&gt; 0,D8&lt;&gt;0,F8&lt;&gt;0),(EXP(LN(F8/D8)/(F$6-D$6))-1)*100,0)</f>
        <v>-9.7095248629741615E-2</v>
      </c>
      <c r="H82" s="18">
        <f t="shared" ref="H82:H107" si="98">IF($F$6-$D$6 &lt;&gt; 0,(EXP(LN(1+(H45/100))/($F$6-$D$6))-1)*100,0)</f>
        <v>-9.7095248629741615E-2</v>
      </c>
      <c r="I82" s="18">
        <f t="shared" ref="I82:I107" si="99">IF(D8&gt;0,((1+(I8/D8))^(1/($F$6-$D$6))-1)*100,0)</f>
        <v>2.6535081499496016</v>
      </c>
      <c r="J82" s="18">
        <f t="shared" ref="J82:J107" si="100">IF($F$6-$D$6 &lt;&gt; 0,(EXP(LN(1+(J45/100))/($F$6-$D$6))-1)*100,0)</f>
        <v>2.5863648282558716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4.1966299369506688</v>
      </c>
      <c r="N82" s="18">
        <f t="shared" si="102"/>
        <v>-5.5262839072245384E-2</v>
      </c>
      <c r="O82" s="18">
        <f t="shared" si="102"/>
        <v>-2.7628937704049616</v>
      </c>
      <c r="P82" s="18">
        <f t="shared" si="102"/>
        <v>0.33686036962303767</v>
      </c>
      <c r="Q82" s="18">
        <f t="shared" ref="Q82:Q107" si="103">IF(AND(Q$6-O$6 &lt;&gt; 0,O8&lt;&gt;0,Q8&lt;&gt;0),(EXP(LN(Q8/O8)/(Q$6-O$6))-1)*100,0)</f>
        <v>-0.70721771913480058</v>
      </c>
      <c r="S82" s="18">
        <f t="shared" ref="S82:S107" si="104">IF($F$6-$D$6 &lt;&gt; 0,(EXP(LN(1+(S45/100))/($F$6-$D$6))-1)*100,0)</f>
        <v>-0.70721771913480058</v>
      </c>
      <c r="T82" s="18">
        <f t="shared" ref="T82:T107" si="105">IF(O8&gt;0,((1+(T8/O8))^(1/($F$6-$D$6))-1)*100,0)</f>
        <v>2.3255804120137613</v>
      </c>
      <c r="U82" s="18">
        <f t="shared" ref="U82:U107" si="106">IF($F$6-$D$6 &lt;&gt; 0,(EXP(LN(1+(U45/100))/($F$6-$D$6))-1)*100,0)</f>
        <v>1.8205178361005325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7.0465052785086302</v>
      </c>
      <c r="Y82" s="18">
        <f t="shared" si="108"/>
        <v>3.0889065077743805</v>
      </c>
      <c r="Z82" s="18">
        <f t="shared" si="108"/>
        <v>-0.11667669787999158</v>
      </c>
      <c r="AA82" s="18">
        <f t="shared" si="108"/>
        <v>1.4352319455944729</v>
      </c>
      <c r="AB82" s="18">
        <f t="shared" ref="AB82:AB107" si="109">IF(AND(AB$6-Z$6 &lt;&gt; 0,Z8&lt;&gt;0,AB8&lt;&gt;0),(EXP(LN(AB8/Z8)/(AB$6-Z$6))-1)*100,0)</f>
        <v>0.9152682504948384</v>
      </c>
      <c r="AD82" s="18">
        <f t="shared" ref="AD82:AD107" si="110">IF($F$6-$D$6 &lt;&gt; 0,(EXP(LN(1+(AD45/100))/($F$6-$D$6))-1)*100,0)</f>
        <v>0.9152682504948384</v>
      </c>
      <c r="AE82" s="18">
        <f t="shared" ref="AE82:AE107" si="111">IF(Z8&gt;0,((1+(AE8/Z8))^(1/($F$6-$D$6))-1)*100,0)</f>
        <v>3.2269449957551544</v>
      </c>
      <c r="AF82" s="18">
        <f t="shared" ref="AF82:AF107" si="112">IF($F$6-$D$6 &lt;&gt; 0,(EXP(LN(1+(AF45/100))/($F$6-$D$6))-1)*100,0)</f>
        <v>3.8277065618796291</v>
      </c>
    </row>
    <row r="83" spans="1:32" x14ac:dyDescent="0.2">
      <c r="A83" t="str">
        <f t="shared" si="95"/>
        <v>12 Other managers and proprietors</v>
      </c>
      <c r="B83" s="18">
        <f t="shared" si="96"/>
        <v>1.7257067923931224</v>
      </c>
      <c r="C83" s="18">
        <f t="shared" si="96"/>
        <v>-0.74491663180373813</v>
      </c>
      <c r="D83" s="18">
        <f t="shared" si="96"/>
        <v>1.0222604717141648</v>
      </c>
      <c r="E83" s="18">
        <f t="shared" si="96"/>
        <v>1.1557814906555608</v>
      </c>
      <c r="F83" s="18">
        <f t="shared" si="97"/>
        <v>1.1112548875628958</v>
      </c>
      <c r="H83" s="18">
        <f t="shared" si="98"/>
        <v>1.1112548875628958</v>
      </c>
      <c r="I83" s="18">
        <f t="shared" si="99"/>
        <v>3.2375031323228942</v>
      </c>
      <c r="J83" s="18">
        <f t="shared" si="100"/>
        <v>3.9694830439908291</v>
      </c>
      <c r="L83" t="str">
        <f t="shared" si="101"/>
        <v>12 Other managers and proprietors</v>
      </c>
      <c r="M83" s="18">
        <f t="shared" si="102"/>
        <v>1.8526977683248624</v>
      </c>
      <c r="N83" s="18">
        <f t="shared" si="102"/>
        <v>-5.7888399102284822</v>
      </c>
      <c r="O83" s="18">
        <f t="shared" si="102"/>
        <v>2.6357101410295458</v>
      </c>
      <c r="P83" s="18">
        <f t="shared" si="102"/>
        <v>1.1031850023309753</v>
      </c>
      <c r="Q83" s="18">
        <f t="shared" si="103"/>
        <v>1.6114671158705685</v>
      </c>
      <c r="S83" s="18">
        <f t="shared" si="104"/>
        <v>1.6114671158705685</v>
      </c>
      <c r="T83" s="18">
        <f t="shared" si="105"/>
        <v>3.1439639527628183</v>
      </c>
      <c r="U83" s="18">
        <f t="shared" si="106"/>
        <v>4.2311896817042172</v>
      </c>
      <c r="W83" t="str">
        <f t="shared" si="107"/>
        <v>12 Other managers and proprietors</v>
      </c>
      <c r="X83" s="18">
        <f t="shared" si="108"/>
        <v>1.5539962200523894</v>
      </c>
      <c r="Y83" s="18">
        <f t="shared" si="108"/>
        <v>6.1254797837264618</v>
      </c>
      <c r="Z83" s="18">
        <f t="shared" si="108"/>
        <v>-1.0775299663700277</v>
      </c>
      <c r="AA83" s="18">
        <f t="shared" si="108"/>
        <v>1.231811520073256</v>
      </c>
      <c r="AB83" s="18">
        <f t="shared" si="109"/>
        <v>0.45610217643561324</v>
      </c>
      <c r="AD83" s="18">
        <f t="shared" si="110"/>
        <v>0.45610217643561324</v>
      </c>
      <c r="AE83" s="18">
        <f t="shared" si="111"/>
        <v>3.349047984284681</v>
      </c>
      <c r="AF83" s="18">
        <f t="shared" si="112"/>
        <v>3.6401904039762512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3.3608381012744326</v>
      </c>
      <c r="C84" s="18">
        <f t="shared" si="96"/>
        <v>2.8575488015594841</v>
      </c>
      <c r="D84" s="18">
        <f t="shared" si="96"/>
        <v>4.0606672918772624</v>
      </c>
      <c r="E84" s="18">
        <f t="shared" si="96"/>
        <v>1.1199819126366473</v>
      </c>
      <c r="F84" s="18">
        <f t="shared" si="97"/>
        <v>2.0908589182202952</v>
      </c>
      <c r="H84" s="18">
        <f t="shared" si="98"/>
        <v>2.0908589182202952</v>
      </c>
      <c r="I84" s="18">
        <f t="shared" si="99"/>
        <v>2.588688648442572</v>
      </c>
      <c r="J84" s="18">
        <f t="shared" si="100"/>
        <v>4.115478637224923</v>
      </c>
      <c r="L84" t="str">
        <f t="shared" si="101"/>
        <v>21 Science, research, engineering and technology professionals</v>
      </c>
      <c r="M84" s="18">
        <f t="shared" si="102"/>
        <v>3.6001987964978222</v>
      </c>
      <c r="N84" s="18">
        <f t="shared" si="102"/>
        <v>-1.3743165633735455</v>
      </c>
      <c r="O84" s="18">
        <f t="shared" si="102"/>
        <v>3.3717589335078069</v>
      </c>
      <c r="P84" s="18">
        <f t="shared" si="102"/>
        <v>0.90161304878617621</v>
      </c>
      <c r="Q84" s="18">
        <f t="shared" si="103"/>
        <v>1.718365927217036</v>
      </c>
      <c r="S84" s="18">
        <f t="shared" si="104"/>
        <v>1.718365927217036</v>
      </c>
      <c r="T84" s="18">
        <f t="shared" si="105"/>
        <v>2.2258284576637699</v>
      </c>
      <c r="U84" s="18">
        <f t="shared" si="106"/>
        <v>3.5292113669982417</v>
      </c>
      <c r="W84" t="str">
        <f t="shared" si="107"/>
        <v>21 Science, research, engineering and technology professionals</v>
      </c>
      <c r="X84" s="18">
        <f t="shared" si="108"/>
        <v>2.4449177356986818</v>
      </c>
      <c r="Y84" s="18">
        <f t="shared" si="108"/>
        <v>19.51207182710948</v>
      </c>
      <c r="Z84" s="18">
        <f t="shared" si="108"/>
        <v>6.1804779958749556</v>
      </c>
      <c r="AA84" s="18">
        <f t="shared" si="108"/>
        <v>1.7180517350245061</v>
      </c>
      <c r="AB84" s="18">
        <f t="shared" si="109"/>
        <v>3.1842901677096469</v>
      </c>
      <c r="AD84" s="18">
        <f t="shared" si="110"/>
        <v>3.1842901677096469</v>
      </c>
      <c r="AE84" s="18">
        <f t="shared" si="111"/>
        <v>3.6569314460154212</v>
      </c>
      <c r="AF84" s="18">
        <f t="shared" si="112"/>
        <v>5.7530721847502964</v>
      </c>
    </row>
    <row r="85" spans="1:32" x14ac:dyDescent="0.2">
      <c r="A85" t="str">
        <f t="shared" si="95"/>
        <v>22 Health professionals</v>
      </c>
      <c r="B85" s="18">
        <f t="shared" si="96"/>
        <v>5.2673601493019362</v>
      </c>
      <c r="C85" s="18">
        <f t="shared" si="96"/>
        <v>-0.30155717280145877</v>
      </c>
      <c r="D85" s="18">
        <f t="shared" si="96"/>
        <v>-0.6016734667550816</v>
      </c>
      <c r="E85" s="18">
        <f t="shared" si="96"/>
        <v>0.30329243612530199</v>
      </c>
      <c r="F85" s="18">
        <f t="shared" si="97"/>
        <v>7.2535264270534583E-4</v>
      </c>
      <c r="H85" s="18">
        <f t="shared" si="98"/>
        <v>7.2535264270534583E-4</v>
      </c>
      <c r="I85" s="18">
        <f t="shared" si="99"/>
        <v>2.8426993439710779</v>
      </c>
      <c r="J85" s="18">
        <f t="shared" si="100"/>
        <v>2.8431892674197101</v>
      </c>
      <c r="L85" t="str">
        <f t="shared" si="101"/>
        <v>22 Health professionals</v>
      </c>
      <c r="M85" s="18">
        <f t="shared" si="102"/>
        <v>4.9957631061123164</v>
      </c>
      <c r="N85" s="18">
        <f t="shared" si="102"/>
        <v>9.1652454854995735</v>
      </c>
      <c r="O85" s="18">
        <f t="shared" si="102"/>
        <v>-0.3517285784419677</v>
      </c>
      <c r="P85" s="18">
        <f t="shared" si="102"/>
        <v>0.44806951956577468</v>
      </c>
      <c r="Q85" s="18">
        <f t="shared" si="103"/>
        <v>0.18075942510000775</v>
      </c>
      <c r="S85" s="18">
        <f t="shared" si="104"/>
        <v>0.18075942510000775</v>
      </c>
      <c r="T85" s="18">
        <f t="shared" si="105"/>
        <v>2.1230140165490852</v>
      </c>
      <c r="U85" s="18">
        <f t="shared" si="106"/>
        <v>2.2581732558779821</v>
      </c>
      <c r="W85" t="str">
        <f t="shared" si="107"/>
        <v>22 Health professionals</v>
      </c>
      <c r="X85" s="18">
        <f t="shared" si="108"/>
        <v>5.3411401327148944</v>
      </c>
      <c r="Y85" s="18">
        <f t="shared" si="108"/>
        <v>-2.8521994916386295</v>
      </c>
      <c r="Z85" s="18">
        <f t="shared" si="108"/>
        <v>-0.67784482033939053</v>
      </c>
      <c r="AA85" s="18">
        <f t="shared" si="108"/>
        <v>0.25835444794926055</v>
      </c>
      <c r="AB85" s="18">
        <f t="shared" si="109"/>
        <v>-5.4688390459212144E-2</v>
      </c>
      <c r="AD85" s="18">
        <f t="shared" si="110"/>
        <v>-5.4688390459212144E-2</v>
      </c>
      <c r="AE85" s="18">
        <f t="shared" si="111"/>
        <v>3.0473586444601741</v>
      </c>
      <c r="AF85" s="18">
        <f t="shared" si="112"/>
        <v>3.0114850196161891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1.5750167321491482</v>
      </c>
      <c r="C86" s="18">
        <f t="shared" si="96"/>
        <v>0.8272777265257103</v>
      </c>
      <c r="D86" s="18">
        <f t="shared" si="96"/>
        <v>-0.65393918541869489</v>
      </c>
      <c r="E86" s="18">
        <f t="shared" si="96"/>
        <v>0.56965332187015605</v>
      </c>
      <c r="F86" s="18">
        <f t="shared" si="97"/>
        <v>0.16012377164704716</v>
      </c>
      <c r="H86" s="18">
        <f t="shared" si="98"/>
        <v>0.16012377164704716</v>
      </c>
      <c r="I86" s="18">
        <f t="shared" si="99"/>
        <v>2.7830009288294599</v>
      </c>
      <c r="J86" s="18">
        <f t="shared" si="100"/>
        <v>2.89244496455352</v>
      </c>
      <c r="L86" t="str">
        <f t="shared" si="101"/>
        <v>23 Teaching and other educational professionals</v>
      </c>
      <c r="M86" s="18">
        <f t="shared" si="102"/>
        <v>0.28163284458724291</v>
      </c>
      <c r="N86" s="18">
        <f t="shared" si="102"/>
        <v>5.7672064739908491</v>
      </c>
      <c r="O86" s="18">
        <f t="shared" si="102"/>
        <v>4.5086333323673955E-2</v>
      </c>
      <c r="P86" s="18">
        <f t="shared" si="102"/>
        <v>0.55122136597363092</v>
      </c>
      <c r="Q86" s="18">
        <f t="shared" si="103"/>
        <v>0.38222581822420221</v>
      </c>
      <c r="S86" s="18">
        <f t="shared" si="104"/>
        <v>0.38222581822420221</v>
      </c>
      <c r="T86" s="18">
        <f t="shared" si="105"/>
        <v>2.4470375544015877</v>
      </c>
      <c r="U86" s="18">
        <f t="shared" si="106"/>
        <v>2.7217106775428768</v>
      </c>
      <c r="W86" t="str">
        <f t="shared" si="107"/>
        <v>23 Teaching and other educational professionals</v>
      </c>
      <c r="X86" s="18">
        <f t="shared" si="108"/>
        <v>2.1486799513681598</v>
      </c>
      <c r="Y86" s="18">
        <f t="shared" si="108"/>
        <v>-1.2648388137779243</v>
      </c>
      <c r="Z86" s="18">
        <f t="shared" si="108"/>
        <v>-0.97766650498324337</v>
      </c>
      <c r="AA86" s="18">
        <f t="shared" si="108"/>
        <v>0.57844556775648037</v>
      </c>
      <c r="AB86" s="18">
        <f t="shared" si="109"/>
        <v>5.7043245659715858E-2</v>
      </c>
      <c r="AD86" s="18">
        <f t="shared" si="110"/>
        <v>5.7043245659715858E-2</v>
      </c>
      <c r="AE86" s="18">
        <f t="shared" si="111"/>
        <v>2.9304897110621564</v>
      </c>
      <c r="AF86" s="18">
        <f t="shared" si="112"/>
        <v>2.9686135229270993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3.8565263220754487</v>
      </c>
      <c r="C87" s="18">
        <f t="shared" si="96"/>
        <v>5.6256949899423425</v>
      </c>
      <c r="D87" s="18">
        <f t="shared" si="96"/>
        <v>0.99082645477357456</v>
      </c>
      <c r="E87" s="18">
        <f t="shared" si="96"/>
        <v>0.89986417864607038</v>
      </c>
      <c r="F87" s="18">
        <f t="shared" si="97"/>
        <v>0.93017583042285246</v>
      </c>
      <c r="H87" s="18">
        <f t="shared" si="98"/>
        <v>0.93017583042285246</v>
      </c>
      <c r="I87" s="18">
        <f t="shared" si="99"/>
        <v>2.7826574592153763</v>
      </c>
      <c r="J87" s="18">
        <f t="shared" si="100"/>
        <v>3.4297163682097009</v>
      </c>
      <c r="L87" t="str">
        <f t="shared" si="101"/>
        <v>24 Business, media and public service professionals</v>
      </c>
      <c r="M87" s="18">
        <f t="shared" si="102"/>
        <v>2.6856084008424652</v>
      </c>
      <c r="N87" s="18">
        <f t="shared" si="102"/>
        <v>4.1460430822099159</v>
      </c>
      <c r="O87" s="18">
        <f t="shared" si="102"/>
        <v>1.1828125812868739</v>
      </c>
      <c r="P87" s="18">
        <f t="shared" si="102"/>
        <v>0.73004747803964154</v>
      </c>
      <c r="Q87" s="18">
        <f t="shared" si="103"/>
        <v>0.88074361929910694</v>
      </c>
      <c r="S87" s="18">
        <f t="shared" si="104"/>
        <v>0.88074361929910694</v>
      </c>
      <c r="T87" s="18">
        <f t="shared" si="105"/>
        <v>2.5184496333593431</v>
      </c>
      <c r="U87" s="18">
        <f t="shared" si="106"/>
        <v>3.1518969938446384</v>
      </c>
      <c r="W87" t="str">
        <f t="shared" si="107"/>
        <v>24 Business, media and public service professionals</v>
      </c>
      <c r="X87" s="18">
        <f t="shared" si="108"/>
        <v>5.4871636302305182</v>
      </c>
      <c r="Y87" s="18">
        <f t="shared" si="108"/>
        <v>7.5523163642675639</v>
      </c>
      <c r="Z87" s="18">
        <f t="shared" si="108"/>
        <v>0.74666289662108642</v>
      </c>
      <c r="AA87" s="18">
        <f t="shared" si="108"/>
        <v>1.1149265970357147</v>
      </c>
      <c r="AB87" s="18">
        <f t="shared" si="109"/>
        <v>0.99202270265246195</v>
      </c>
      <c r="AD87" s="18">
        <f t="shared" si="110"/>
        <v>0.99202270265246195</v>
      </c>
      <c r="AE87" s="18">
        <f t="shared" si="111"/>
        <v>3.1027789030049657</v>
      </c>
      <c r="AF87" s="18">
        <f t="shared" si="112"/>
        <v>3.7657413846508447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4.3748936376219127</v>
      </c>
      <c r="C88" s="18">
        <f t="shared" si="96"/>
        <v>6.9420202652426211</v>
      </c>
      <c r="D88" s="18">
        <f t="shared" si="96"/>
        <v>-1.2334173318580222</v>
      </c>
      <c r="E88" s="18">
        <f t="shared" si="96"/>
        <v>0.76615911567066153</v>
      </c>
      <c r="F88" s="18">
        <f t="shared" si="97"/>
        <v>9.5175593051077811E-2</v>
      </c>
      <c r="H88" s="18">
        <f t="shared" si="98"/>
        <v>9.5175593051077811E-2</v>
      </c>
      <c r="I88" s="18">
        <f t="shared" si="99"/>
        <v>2.2703383327146609</v>
      </c>
      <c r="J88" s="18">
        <f t="shared" si="100"/>
        <v>2.3399776218993917</v>
      </c>
      <c r="L88" t="str">
        <f t="shared" si="101"/>
        <v>31 Science, engineering and technology associate professionals</v>
      </c>
      <c r="M88" s="18">
        <f t="shared" si="102"/>
        <v>5.7663482302389157</v>
      </c>
      <c r="N88" s="18">
        <f t="shared" si="102"/>
        <v>2.1044609884998788</v>
      </c>
      <c r="O88" s="18">
        <f t="shared" si="102"/>
        <v>-2.4400464071612227</v>
      </c>
      <c r="P88" s="18">
        <f t="shared" si="102"/>
        <v>0.28137586211607335</v>
      </c>
      <c r="Q88" s="18">
        <f t="shared" si="103"/>
        <v>-0.6340968498619648</v>
      </c>
      <c r="S88" s="18">
        <f t="shared" si="104"/>
        <v>-0.6340968498619648</v>
      </c>
      <c r="T88" s="18">
        <f t="shared" si="105"/>
        <v>1.9095561184581333</v>
      </c>
      <c r="U88" s="18">
        <f t="shared" si="106"/>
        <v>1.4284193527555722</v>
      </c>
      <c r="W88" t="str">
        <f t="shared" si="107"/>
        <v>31 Science, engineering and technology associate professionals</v>
      </c>
      <c r="X88" s="18">
        <f t="shared" si="108"/>
        <v>1.1443974737016305</v>
      </c>
      <c r="Y88" s="18">
        <f t="shared" si="108"/>
        <v>19.506987203398317</v>
      </c>
      <c r="Z88" s="18">
        <f t="shared" si="108"/>
        <v>1.2514240385843811</v>
      </c>
      <c r="AA88" s="18">
        <f t="shared" si="108"/>
        <v>1.6081675027777242</v>
      </c>
      <c r="AB88" s="18">
        <f t="shared" si="109"/>
        <v>1.489113574130263</v>
      </c>
      <c r="AD88" s="18">
        <f t="shared" si="110"/>
        <v>1.489113574130263</v>
      </c>
      <c r="AE88" s="18">
        <f t="shared" si="111"/>
        <v>3.0125758583261275</v>
      </c>
      <c r="AF88" s="18">
        <f t="shared" si="112"/>
        <v>4.0311254141534247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3.9900096414335451</v>
      </c>
      <c r="C89" s="18">
        <f t="shared" si="96"/>
        <v>2.08865090299164</v>
      </c>
      <c r="D89" s="18">
        <f t="shared" si="96"/>
        <v>8.9340298116673758</v>
      </c>
      <c r="E89" s="18">
        <f t="shared" si="96"/>
        <v>1.2793760433578383</v>
      </c>
      <c r="F89" s="18">
        <f t="shared" si="97"/>
        <v>3.7692157923465031</v>
      </c>
      <c r="H89" s="18">
        <f t="shared" si="98"/>
        <v>3.7692157923465031</v>
      </c>
      <c r="I89" s="18">
        <f t="shared" si="99"/>
        <v>4.3520302322257898</v>
      </c>
      <c r="J89" s="18">
        <f t="shared" si="100"/>
        <v>6.6764460791778779</v>
      </c>
      <c r="L89" t="str">
        <f t="shared" si="101"/>
        <v>32 Health and social care associate professionals</v>
      </c>
      <c r="M89" s="18">
        <f t="shared" si="102"/>
        <v>1.1506921791472058</v>
      </c>
      <c r="N89" s="18">
        <f t="shared" si="102"/>
        <v>14.10919875882608</v>
      </c>
      <c r="O89" s="18">
        <f t="shared" si="102"/>
        <v>5.6330814151733355</v>
      </c>
      <c r="P89" s="18">
        <f t="shared" si="102"/>
        <v>0.97310287682277341</v>
      </c>
      <c r="Q89" s="18">
        <f>IF(AND(Q$6-O$6 &lt;&gt; 0,O15&lt;&gt;0,Q15&lt;&gt;0),(EXP(LN(Q15/O15)/(Q$6-O$6))-1)*100,0)</f>
        <v>2.5031277977762834</v>
      </c>
      <c r="S89" s="18">
        <f t="shared" si="104"/>
        <v>2.5031277977762834</v>
      </c>
      <c r="T89" s="18">
        <f t="shared" si="105"/>
        <v>3.2319415042452393</v>
      </c>
      <c r="U89" s="18">
        <f t="shared" si="106"/>
        <v>4.9373224669253535</v>
      </c>
      <c r="W89" t="str">
        <f t="shared" si="107"/>
        <v>32 Health and social care associate professionals</v>
      </c>
      <c r="X89" s="18">
        <f t="shared" si="108"/>
        <v>4.6832467060364813</v>
      </c>
      <c r="Y89" s="18">
        <f t="shared" si="108"/>
        <v>-0.60366029318762449</v>
      </c>
      <c r="Z89" s="18">
        <f t="shared" si="108"/>
        <v>9.7214301038387454</v>
      </c>
      <c r="AA89" s="18">
        <f t="shared" si="108"/>
        <v>1.3434473380741885</v>
      </c>
      <c r="AB89" s="18">
        <f t="shared" si="109"/>
        <v>4.0625032471504952</v>
      </c>
      <c r="AD89" s="18">
        <f t="shared" si="110"/>
        <v>4.0625032471504952</v>
      </c>
      <c r="AE89" s="18">
        <f t="shared" si="111"/>
        <v>4.6146938278711191</v>
      </c>
      <c r="AF89" s="18">
        <f t="shared" si="112"/>
        <v>7.0659157756326918</v>
      </c>
    </row>
    <row r="90" spans="1:32" x14ac:dyDescent="0.2">
      <c r="A90" t="str">
        <f t="shared" si="95"/>
        <v>33 Protective service occupations</v>
      </c>
      <c r="B90" s="18">
        <f t="shared" si="96"/>
        <v>-0.51957126855481928</v>
      </c>
      <c r="C90" s="18">
        <f t="shared" si="96"/>
        <v>4.2172397271013295</v>
      </c>
      <c r="D90" s="18">
        <f t="shared" si="96"/>
        <v>-2.7630579168009373</v>
      </c>
      <c r="E90" s="18">
        <f t="shared" si="96"/>
        <v>0.65416267701898789</v>
      </c>
      <c r="F90" s="18">
        <f t="shared" si="97"/>
        <v>-0.4980501888493194</v>
      </c>
      <c r="H90" s="18">
        <f t="shared" si="98"/>
        <v>-0.4980501888493194</v>
      </c>
      <c r="I90" s="18">
        <f t="shared" si="99"/>
        <v>1.7978804116723035</v>
      </c>
      <c r="J90" s="18">
        <f t="shared" si="100"/>
        <v>1.4130138671502923</v>
      </c>
      <c r="L90" t="str">
        <f t="shared" si="101"/>
        <v>33 Protective service occupations</v>
      </c>
      <c r="M90" s="18">
        <f t="shared" si="102"/>
        <v>-1.3808887620480048</v>
      </c>
      <c r="N90" s="18">
        <f t="shared" si="102"/>
        <v>2.4745203664439552</v>
      </c>
      <c r="O90" s="18">
        <f t="shared" si="102"/>
        <v>-3.035495680109479</v>
      </c>
      <c r="P90" s="18">
        <f t="shared" si="102"/>
        <v>-0.12394733119048817</v>
      </c>
      <c r="Q90" s="18">
        <f t="shared" si="103"/>
        <v>-1.1040499186241171</v>
      </c>
      <c r="S90" s="18">
        <f t="shared" si="104"/>
        <v>-1.1040499186241171</v>
      </c>
      <c r="T90" s="18">
        <f t="shared" si="105"/>
        <v>1.4486126408490563</v>
      </c>
      <c r="U90" s="18">
        <f t="shared" si="106"/>
        <v>0.559974053998058</v>
      </c>
      <c r="W90" t="str">
        <f t="shared" si="107"/>
        <v>33 Protective service occupations</v>
      </c>
      <c r="X90" s="18">
        <f t="shared" si="108"/>
        <v>2.2995758150481826</v>
      </c>
      <c r="Y90" s="18">
        <f t="shared" si="108"/>
        <v>9.4242863471533322</v>
      </c>
      <c r="Z90" s="18">
        <f t="shared" si="108"/>
        <v>-2.0165547460960109</v>
      </c>
      <c r="AA90" s="18">
        <f t="shared" si="108"/>
        <v>2.4915833541620636</v>
      </c>
      <c r="AB90" s="18">
        <f t="shared" si="109"/>
        <v>0.9662834485183458</v>
      </c>
      <c r="AD90" s="18">
        <f t="shared" si="110"/>
        <v>0.9662834485183458</v>
      </c>
      <c r="AE90" s="18">
        <f t="shared" si="111"/>
        <v>2.6945877871441315</v>
      </c>
      <c r="AF90" s="18">
        <f t="shared" si="112"/>
        <v>3.3750351823335079</v>
      </c>
    </row>
    <row r="91" spans="1:32" x14ac:dyDescent="0.2">
      <c r="A91" t="str">
        <f t="shared" si="95"/>
        <v>34 Culture, media and sports occupations</v>
      </c>
      <c r="B91" s="18">
        <f t="shared" si="96"/>
        <v>-1.4970267616701727</v>
      </c>
      <c r="C91" s="18">
        <f t="shared" si="96"/>
        <v>6.4594262566687988</v>
      </c>
      <c r="D91" s="18">
        <f t="shared" si="96"/>
        <v>-1.9725545813598422</v>
      </c>
      <c r="E91" s="18">
        <f t="shared" si="96"/>
        <v>0.64370417086085929</v>
      </c>
      <c r="F91" s="18">
        <f t="shared" si="97"/>
        <v>-0.23604984188060341</v>
      </c>
      <c r="H91" s="18">
        <f t="shared" si="98"/>
        <v>-0.23604984188060341</v>
      </c>
      <c r="I91" s="18">
        <f t="shared" si="99"/>
        <v>2.442819458180745</v>
      </c>
      <c r="J91" s="18">
        <f t="shared" si="100"/>
        <v>2.2753001172157727</v>
      </c>
      <c r="L91" t="str">
        <f t="shared" si="101"/>
        <v>34 Culture, media and sports occupations</v>
      </c>
      <c r="M91" s="18">
        <f t="shared" si="102"/>
        <v>-2.5845935945282728</v>
      </c>
      <c r="N91" s="18">
        <f t="shared" si="102"/>
        <v>0.18256110267573789</v>
      </c>
      <c r="O91" s="18">
        <f t="shared" si="102"/>
        <v>-2.3185590866636185</v>
      </c>
      <c r="P91" s="18">
        <f t="shared" si="102"/>
        <v>0.84817513823469692</v>
      </c>
      <c r="Q91" s="18">
        <f t="shared" si="103"/>
        <v>-0.21864855025534036</v>
      </c>
      <c r="S91" s="18">
        <f t="shared" si="104"/>
        <v>-0.21864855025534036</v>
      </c>
      <c r="T91" s="18">
        <f t="shared" si="105"/>
        <v>2.1146080403654288</v>
      </c>
      <c r="U91" s="18">
        <f t="shared" si="106"/>
        <v>1.9521612098200691</v>
      </c>
      <c r="W91" t="str">
        <f t="shared" si="107"/>
        <v>34 Culture, media and sports occupations</v>
      </c>
      <c r="X91" s="18">
        <f t="shared" si="108"/>
        <v>-0.26982201728026345</v>
      </c>
      <c r="Y91" s="18">
        <f t="shared" si="108"/>
        <v>13.138475649900027</v>
      </c>
      <c r="Z91" s="18">
        <f>IF(AND(AA$6-Z$6 &lt;&gt; 0,Z17&lt;&gt;0,AA17&lt;&gt;0),(EXP(LN(AA17/Z17)/(AA$6-Z$6))-1)*100,0)</f>
        <v>-1.6509516647798872</v>
      </c>
      <c r="AA91" s="18">
        <f t="shared" si="108"/>
        <v>0.45418821180305269</v>
      </c>
      <c r="AB91" s="18">
        <f t="shared" si="109"/>
        <v>-0.25248471027818908</v>
      </c>
      <c r="AD91" s="18">
        <f t="shared" si="110"/>
        <v>-0.25248471027818908</v>
      </c>
      <c r="AE91" s="18">
        <f t="shared" si="111"/>
        <v>2.7391514709174558</v>
      </c>
      <c r="AF91" s="18">
        <f t="shared" si="112"/>
        <v>2.5672212298355701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2.3701101077220788</v>
      </c>
      <c r="C92" s="18">
        <f t="shared" si="96"/>
        <v>1.6991786347988702</v>
      </c>
      <c r="D92" s="18">
        <f t="shared" si="96"/>
        <v>0.35615700050861676</v>
      </c>
      <c r="E92" s="18">
        <f t="shared" si="96"/>
        <v>0.4945179455515758</v>
      </c>
      <c r="F92" s="18">
        <f t="shared" si="97"/>
        <v>0.44837644816850819</v>
      </c>
      <c r="H92" s="18">
        <f t="shared" si="98"/>
        <v>0.44837644816850819</v>
      </c>
      <c r="I92" s="18">
        <f t="shared" si="99"/>
        <v>2.6124180932599383</v>
      </c>
      <c r="J92" s="18">
        <f t="shared" si="100"/>
        <v>2.9280283505973781</v>
      </c>
      <c r="L92" t="str">
        <f t="shared" si="101"/>
        <v>35 Business and public service associate professionals</v>
      </c>
      <c r="M92" s="18">
        <f t="shared" si="102"/>
        <v>1.9711515939686564</v>
      </c>
      <c r="N92" s="18">
        <f t="shared" si="102"/>
        <v>2.1775233658029913</v>
      </c>
      <c r="O92" s="18">
        <f t="shared" si="102"/>
        <v>7.8754948668180447E-2</v>
      </c>
      <c r="P92" s="18">
        <f t="shared" si="102"/>
        <v>0.19966654797280992</v>
      </c>
      <c r="Q92" s="18">
        <f t="shared" si="103"/>
        <v>0.15934645901376499</v>
      </c>
      <c r="S92" s="18">
        <f t="shared" si="104"/>
        <v>0.15934645901376499</v>
      </c>
      <c r="T92" s="18">
        <f t="shared" si="105"/>
        <v>2.2041738627096352</v>
      </c>
      <c r="U92" s="18">
        <f t="shared" si="106"/>
        <v>2.32196837596923</v>
      </c>
      <c r="W92" t="str">
        <f t="shared" si="107"/>
        <v>35 Business and public service associate professionals</v>
      </c>
      <c r="X92" s="18">
        <f t="shared" si="108"/>
        <v>2.80507027490422</v>
      </c>
      <c r="Y92" s="18">
        <f t="shared" si="108"/>
        <v>1.1881791537757369</v>
      </c>
      <c r="Z92" s="18">
        <f t="shared" si="108"/>
        <v>0.65199455627173997</v>
      </c>
      <c r="AA92" s="18">
        <f t="shared" si="108"/>
        <v>0.7954847708649293</v>
      </c>
      <c r="AB92" s="18">
        <f t="shared" si="109"/>
        <v>0.74763198475724657</v>
      </c>
      <c r="AD92" s="18">
        <f t="shared" si="110"/>
        <v>0.74763198475724657</v>
      </c>
      <c r="AE92" s="18">
        <f t="shared" si="111"/>
        <v>3.0287078607986961</v>
      </c>
      <c r="AF92" s="18">
        <f t="shared" si="112"/>
        <v>3.5302221326238614</v>
      </c>
    </row>
    <row r="93" spans="1:32" x14ac:dyDescent="0.2">
      <c r="A93" t="str">
        <f t="shared" si="95"/>
        <v>41 Administrative occupations</v>
      </c>
      <c r="B93" s="18">
        <f t="shared" si="96"/>
        <v>0.22252519728247488</v>
      </c>
      <c r="C93" s="18">
        <f t="shared" si="96"/>
        <v>2.0795482455432612</v>
      </c>
      <c r="D93" s="18">
        <f t="shared" si="96"/>
        <v>0.48075292628162458</v>
      </c>
      <c r="E93" s="18">
        <f t="shared" si="96"/>
        <v>-0.43871443739833538</v>
      </c>
      <c r="F93" s="18">
        <f t="shared" si="97"/>
        <v>-0.13316400008486218</v>
      </c>
      <c r="H93" s="18">
        <f t="shared" si="98"/>
        <v>-0.13316400008486218</v>
      </c>
      <c r="I93" s="18">
        <f t="shared" si="99"/>
        <v>2.7665189920029754</v>
      </c>
      <c r="J93" s="18">
        <f t="shared" si="100"/>
        <v>2.6759252886937146</v>
      </c>
      <c r="L93" t="str">
        <f t="shared" si="101"/>
        <v>41 Administrative occupations</v>
      </c>
      <c r="M93" s="18">
        <f t="shared" si="102"/>
        <v>-0.66905911586651046</v>
      </c>
      <c r="N93" s="18">
        <f t="shared" si="102"/>
        <v>15.008067834937467</v>
      </c>
      <c r="O93" s="18">
        <f t="shared" si="102"/>
        <v>0.94566746990176753</v>
      </c>
      <c r="P93" s="18">
        <f t="shared" si="102"/>
        <v>0.87366969216426948</v>
      </c>
      <c r="Q93" s="18">
        <f t="shared" si="103"/>
        <v>0.89766324391307162</v>
      </c>
      <c r="S93" s="18">
        <f t="shared" si="104"/>
        <v>0.89766324391307162</v>
      </c>
      <c r="T93" s="18">
        <f t="shared" si="105"/>
        <v>2.2530633899652042</v>
      </c>
      <c r="U93" s="18">
        <f t="shared" si="106"/>
        <v>2.9216405296816461</v>
      </c>
      <c r="W93" t="str">
        <f t="shared" si="107"/>
        <v>41 Administrative occupations</v>
      </c>
      <c r="X93" s="18">
        <f t="shared" si="108"/>
        <v>0.5163341381513975</v>
      </c>
      <c r="Y93" s="18">
        <f t="shared" si="108"/>
        <v>-2.0561782350914215</v>
      </c>
      <c r="Z93" s="18">
        <f t="shared" si="108"/>
        <v>0.30387433866716496</v>
      </c>
      <c r="AA93" s="18">
        <f t="shared" si="108"/>
        <v>-0.99258985166880143</v>
      </c>
      <c r="AB93" s="18">
        <f t="shared" si="109"/>
        <v>-0.56230781811033026</v>
      </c>
      <c r="AD93" s="18">
        <f t="shared" si="110"/>
        <v>-0.56230781811033026</v>
      </c>
      <c r="AE93" s="18">
        <f t="shared" si="111"/>
        <v>2.9504615009464441</v>
      </c>
      <c r="AF93" s="18">
        <f t="shared" si="112"/>
        <v>2.5814603055653862</v>
      </c>
    </row>
    <row r="94" spans="1:32" x14ac:dyDescent="0.2">
      <c r="A94" t="str">
        <f t="shared" si="95"/>
        <v>42 Secretarial and related occupations</v>
      </c>
      <c r="B94" s="18">
        <f t="shared" si="96"/>
        <v>-2.0662209730391567</v>
      </c>
      <c r="C94" s="18">
        <f t="shared" si="96"/>
        <v>-2.5678412782841886</v>
      </c>
      <c r="D94" s="18">
        <f t="shared" si="96"/>
        <v>-1.9654339845716962</v>
      </c>
      <c r="E94" s="18">
        <f t="shared" si="96"/>
        <v>-2.7106317146825765</v>
      </c>
      <c r="F94" s="18">
        <f t="shared" si="97"/>
        <v>-2.4628639992486545</v>
      </c>
      <c r="H94" s="18">
        <f t="shared" si="98"/>
        <v>-2.4628639992486545</v>
      </c>
      <c r="I94" s="18">
        <f t="shared" si="99"/>
        <v>2.4943265326092368</v>
      </c>
      <c r="J94" s="18">
        <f t="shared" si="100"/>
        <v>0.84800006015257612</v>
      </c>
      <c r="L94" t="str">
        <f t="shared" si="101"/>
        <v>42 Secretarial and related occupations</v>
      </c>
      <c r="M94" s="18">
        <f t="shared" si="102"/>
        <v>-4.4058817569634705</v>
      </c>
      <c r="N94" s="18">
        <f t="shared" si="102"/>
        <v>-7.9487287321422411</v>
      </c>
      <c r="O94" s="18">
        <f t="shared" si="102"/>
        <v>-0.73938887753453031</v>
      </c>
      <c r="P94" s="18">
        <f t="shared" si="102"/>
        <v>1.0194797364242891</v>
      </c>
      <c r="Q94" s="18">
        <f t="shared" si="103"/>
        <v>0.42975423313911243</v>
      </c>
      <c r="S94" s="18">
        <f t="shared" si="104"/>
        <v>0.42975423313911243</v>
      </c>
      <c r="T94" s="18">
        <f t="shared" si="105"/>
        <v>1.8602149961609804</v>
      </c>
      <c r="U94" s="18">
        <f t="shared" si="106"/>
        <v>2.1946100952379366</v>
      </c>
      <c r="W94" t="str">
        <f t="shared" si="107"/>
        <v>42 Secretarial and related occupations</v>
      </c>
      <c r="X94" s="18">
        <f t="shared" si="108"/>
        <v>-1.9551486592237155</v>
      </c>
      <c r="Y94" s="18">
        <f t="shared" si="108"/>
        <v>-2.3281432625923415</v>
      </c>
      <c r="Z94" s="18">
        <f t="shared" si="108"/>
        <v>-2.0182673095224146</v>
      </c>
      <c r="AA94" s="18">
        <f t="shared" si="108"/>
        <v>-2.9115624248172711</v>
      </c>
      <c r="AB94" s="18">
        <f t="shared" si="109"/>
        <v>-2.614705976210141</v>
      </c>
      <c r="AD94" s="18">
        <f t="shared" si="110"/>
        <v>-2.614705976210141</v>
      </c>
      <c r="AE94" s="18">
        <f t="shared" si="111"/>
        <v>2.5197813980355699</v>
      </c>
      <c r="AF94" s="18">
        <f t="shared" si="112"/>
        <v>0.78559341195234555</v>
      </c>
    </row>
    <row r="95" spans="1:32" x14ac:dyDescent="0.2">
      <c r="A95" t="str">
        <f t="shared" si="95"/>
        <v>51 Skilled agricultural and related trades</v>
      </c>
      <c r="B95" s="18">
        <f t="shared" si="96"/>
        <v>4.2694846193949587</v>
      </c>
      <c r="C95" s="18">
        <f t="shared" si="96"/>
        <v>-21.630601603726941</v>
      </c>
      <c r="D95" s="18">
        <f t="shared" si="96"/>
        <v>0.40744054488106585</v>
      </c>
      <c r="E95" s="18">
        <f t="shared" si="96"/>
        <v>1.4409372178946889</v>
      </c>
      <c r="F95" s="18">
        <f t="shared" si="97"/>
        <v>1.0952617228228378</v>
      </c>
      <c r="H95" s="18">
        <f t="shared" si="98"/>
        <v>1.0952617228228378</v>
      </c>
      <c r="I95" s="18">
        <f t="shared" si="99"/>
        <v>3.1703193041279443</v>
      </c>
      <c r="J95" s="18">
        <f t="shared" si="100"/>
        <v>3.89774403426979</v>
      </c>
      <c r="L95" t="str">
        <f t="shared" si="101"/>
        <v>51 Skilled agricultural and related trades</v>
      </c>
      <c r="M95" s="18">
        <f t="shared" si="102"/>
        <v>6.9385526063121761</v>
      </c>
      <c r="N95" s="18">
        <f t="shared" si="102"/>
        <v>-30.721158397598192</v>
      </c>
      <c r="O95" s="18">
        <f t="shared" si="102"/>
        <v>-0.12974704347626931</v>
      </c>
      <c r="P95" s="18">
        <f t="shared" si="102"/>
        <v>1.1562314237801186</v>
      </c>
      <c r="Q95" s="18">
        <f t="shared" si="103"/>
        <v>0.72574250891979109</v>
      </c>
      <c r="S95" s="18">
        <f t="shared" si="104"/>
        <v>0.72574250891979109</v>
      </c>
      <c r="T95" s="18">
        <f t="shared" si="105"/>
        <v>2.8708686492233459</v>
      </c>
      <c r="U95" s="18">
        <f t="shared" si="106"/>
        <v>3.3676269182650431</v>
      </c>
      <c r="W95" t="str">
        <f t="shared" si="107"/>
        <v>51 Skilled agricultural and related trades</v>
      </c>
      <c r="X95" s="18">
        <f t="shared" si="108"/>
        <v>-6.4702184769236055</v>
      </c>
      <c r="Y95" s="18">
        <f t="shared" si="108"/>
        <v>29.858159932841353</v>
      </c>
      <c r="Z95" s="18">
        <f t="shared" si="108"/>
        <v>1.9643542344740084</v>
      </c>
      <c r="AA95" s="18">
        <f t="shared" si="108"/>
        <v>2.1818924036768106</v>
      </c>
      <c r="AB95" s="18">
        <f t="shared" si="109"/>
        <v>2.1093281614732895</v>
      </c>
      <c r="AD95" s="18">
        <f t="shared" si="110"/>
        <v>2.1093281614732895</v>
      </c>
      <c r="AE95" s="18">
        <f t="shared" si="111"/>
        <v>4.0077245397175831</v>
      </c>
      <c r="AF95" s="18">
        <f t="shared" si="112"/>
        <v>5.3025605823209254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2.9290729587764686</v>
      </c>
      <c r="C96" s="18">
        <f t="shared" si="96"/>
        <v>-13.557418210739879</v>
      </c>
      <c r="D96" s="18">
        <f t="shared" si="96"/>
        <v>0.37140189711593052</v>
      </c>
      <c r="E96" s="18">
        <f t="shared" si="96"/>
        <v>-0.32990097478863278</v>
      </c>
      <c r="F96" s="18">
        <f t="shared" si="97"/>
        <v>-9.6679499383456324E-2</v>
      </c>
      <c r="H96" s="18">
        <f t="shared" si="98"/>
        <v>-9.6679499383456324E-2</v>
      </c>
      <c r="I96" s="18">
        <f t="shared" si="99"/>
        <v>2.1841831304244996</v>
      </c>
      <c r="J96" s="18">
        <f t="shared" si="100"/>
        <v>2.1128737869674508</v>
      </c>
      <c r="L96" t="str">
        <f t="shared" si="101"/>
        <v>52 Skilled metal, electrical and electronic trades</v>
      </c>
      <c r="M96" s="18">
        <f t="shared" si="102"/>
        <v>2.5462126295863419</v>
      </c>
      <c r="N96" s="18">
        <f t="shared" si="102"/>
        <v>-12.992804326416795</v>
      </c>
      <c r="O96" s="18">
        <f t="shared" si="102"/>
        <v>-0.14237281340131469</v>
      </c>
      <c r="P96" s="18">
        <f t="shared" si="102"/>
        <v>-0.52183345825589367</v>
      </c>
      <c r="Q96" s="18">
        <f t="shared" si="103"/>
        <v>-0.39550706524790202</v>
      </c>
      <c r="S96" s="18">
        <f t="shared" si="104"/>
        <v>-0.39550706524790202</v>
      </c>
      <c r="T96" s="18">
        <f t="shared" si="105"/>
        <v>2.0770273079846246</v>
      </c>
      <c r="U96" s="18">
        <f t="shared" si="106"/>
        <v>1.7826362405589213</v>
      </c>
      <c r="W96" t="str">
        <f t="shared" si="107"/>
        <v>52 Skilled metal, electrical and electronic trades</v>
      </c>
      <c r="X96" s="18">
        <f t="shared" si="108"/>
        <v>16.099679759291273</v>
      </c>
      <c r="Y96" s="18">
        <f t="shared" si="108"/>
        <v>-27.927591131442263</v>
      </c>
      <c r="Z96" s="18">
        <f t="shared" si="108"/>
        <v>12.619648236505277</v>
      </c>
      <c r="AA96" s="18">
        <f t="shared" si="108"/>
        <v>2.4875187145073197</v>
      </c>
      <c r="AB96" s="18">
        <f t="shared" si="109"/>
        <v>5.7593341761523753</v>
      </c>
      <c r="AD96" s="18">
        <f t="shared" si="110"/>
        <v>5.7593341761523753</v>
      </c>
      <c r="AE96" s="18">
        <f t="shared" si="111"/>
        <v>4.8890119961682466</v>
      </c>
      <c r="AF96" s="18">
        <f t="shared" si="112"/>
        <v>8.4202096117134353</v>
      </c>
    </row>
    <row r="97" spans="1:32" x14ac:dyDescent="0.2">
      <c r="A97" t="str">
        <f t="shared" si="95"/>
        <v>53 Skilled construction and building trades</v>
      </c>
      <c r="B97" s="18">
        <f t="shared" si="96"/>
        <v>2.9786551765331071</v>
      </c>
      <c r="C97" s="18">
        <f t="shared" si="96"/>
        <v>-9.6395909670595525</v>
      </c>
      <c r="D97" s="18">
        <f t="shared" si="96"/>
        <v>0.60187670056939258</v>
      </c>
      <c r="E97" s="18">
        <f t="shared" si="96"/>
        <v>-0.84943028526388575</v>
      </c>
      <c r="F97" s="18">
        <f t="shared" si="97"/>
        <v>-0.36800265513612374</v>
      </c>
      <c r="H97" s="18">
        <f t="shared" si="98"/>
        <v>-0.36800265513612374</v>
      </c>
      <c r="I97" s="18">
        <f t="shared" si="99"/>
        <v>2.3516789705730234</v>
      </c>
      <c r="J97" s="18">
        <f t="shared" si="100"/>
        <v>2.0879333624369778</v>
      </c>
      <c r="L97" t="str">
        <f t="shared" si="101"/>
        <v>53 Skilled construction and building trades</v>
      </c>
      <c r="M97" s="18">
        <f t="shared" si="102"/>
        <v>2.8957860397791357</v>
      </c>
      <c r="N97" s="18">
        <f t="shared" si="102"/>
        <v>-9.7261225506145692</v>
      </c>
      <c r="O97" s="18">
        <f t="shared" si="102"/>
        <v>0.7532155150300035</v>
      </c>
      <c r="P97" s="18">
        <f t="shared" si="102"/>
        <v>-0.89187316580010556</v>
      </c>
      <c r="Q97" s="18">
        <f t="shared" si="103"/>
        <v>-0.34651667770836392</v>
      </c>
      <c r="S97" s="18">
        <f t="shared" si="104"/>
        <v>-0.34651667770836392</v>
      </c>
      <c r="T97" s="18">
        <f t="shared" si="105"/>
        <v>2.3550312252960115</v>
      </c>
      <c r="U97" s="18">
        <f t="shared" si="106"/>
        <v>2.1066877445809817</v>
      </c>
      <c r="W97" t="str">
        <f t="shared" si="107"/>
        <v>53 Skilled construction and building trades</v>
      </c>
      <c r="X97" s="18">
        <f t="shared" si="108"/>
        <v>7.5526372480418491</v>
      </c>
      <c r="Y97" s="18">
        <f t="shared" si="108"/>
        <v>-5.3587416672562611</v>
      </c>
      <c r="Z97" s="18">
        <f t="shared" si="108"/>
        <v>-7.8739616050825241</v>
      </c>
      <c r="AA97" s="18">
        <f t="shared" si="108"/>
        <v>1.9064659840341447</v>
      </c>
      <c r="AB97" s="18">
        <f t="shared" si="109"/>
        <v>-1.4639173621961543</v>
      </c>
      <c r="AD97" s="18">
        <f t="shared" si="110"/>
        <v>-1.4639173621961543</v>
      </c>
      <c r="AE97" s="18">
        <f t="shared" si="111"/>
        <v>2.1917163573850651</v>
      </c>
      <c r="AF97" s="18">
        <f t="shared" si="112"/>
        <v>1.1429613430877339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-1.4852861813747564</v>
      </c>
      <c r="C98" s="18">
        <f t="shared" si="96"/>
        <v>-7.0302957057583715</v>
      </c>
      <c r="D98" s="18">
        <f t="shared" si="96"/>
        <v>1.7557646397174276</v>
      </c>
      <c r="E98" s="18">
        <f t="shared" si="96"/>
        <v>0.36913080883327343</v>
      </c>
      <c r="F98" s="18">
        <f t="shared" si="97"/>
        <v>0.82922973818566614</v>
      </c>
      <c r="H98" s="18">
        <f t="shared" si="98"/>
        <v>0.82922973818566614</v>
      </c>
      <c r="I98" s="18">
        <f t="shared" si="99"/>
        <v>2.6317008154243204</v>
      </c>
      <c r="J98" s="18">
        <f t="shared" si="100"/>
        <v>3.2187100001243474</v>
      </c>
      <c r="L98" t="str">
        <f t="shared" si="101"/>
        <v>54 Textiles, printing and other skilled trades</v>
      </c>
      <c r="M98" s="18">
        <f t="shared" si="102"/>
        <v>-1.1843220254327713</v>
      </c>
      <c r="N98" s="18">
        <f t="shared" si="102"/>
        <v>-15.374686652401849</v>
      </c>
      <c r="O98" s="18">
        <f t="shared" si="102"/>
        <v>1.8823252966845505</v>
      </c>
      <c r="P98" s="18">
        <f t="shared" si="102"/>
        <v>0.1659707288388601</v>
      </c>
      <c r="Q98" s="18">
        <f t="shared" si="103"/>
        <v>0.73485190602347039</v>
      </c>
      <c r="S98" s="18">
        <f t="shared" si="104"/>
        <v>0.73485190602347039</v>
      </c>
      <c r="T98" s="18">
        <f t="shared" si="105"/>
        <v>2.0463419237330305</v>
      </c>
      <c r="U98" s="18">
        <f t="shared" si="106"/>
        <v>2.6070429744379009</v>
      </c>
      <c r="W98" t="str">
        <f t="shared" si="107"/>
        <v>54 Textiles, printing and other skilled trades</v>
      </c>
      <c r="X98" s="18">
        <f t="shared" si="108"/>
        <v>-1.9691828624499697</v>
      </c>
      <c r="Y98" s="18">
        <f t="shared" si="108"/>
        <v>6.6562750449682628</v>
      </c>
      <c r="Z98" s="18">
        <f t="shared" si="108"/>
        <v>1.5901087174040818</v>
      </c>
      <c r="AA98" s="18">
        <f t="shared" si="108"/>
        <v>0.63180459596032801</v>
      </c>
      <c r="AB98" s="18">
        <f t="shared" si="109"/>
        <v>0.9502306547737982</v>
      </c>
      <c r="AD98" s="18">
        <f t="shared" si="110"/>
        <v>0.9502306547737982</v>
      </c>
      <c r="AE98" s="18">
        <f t="shared" si="111"/>
        <v>3.3295980314299811</v>
      </c>
      <c r="AF98" s="18">
        <f t="shared" si="112"/>
        <v>3.9456020265210112</v>
      </c>
    </row>
    <row r="99" spans="1:32" x14ac:dyDescent="0.2">
      <c r="A99" t="str">
        <f t="shared" si="95"/>
        <v>61 Caring personal service occupations</v>
      </c>
      <c r="B99" s="18">
        <f t="shared" si="96"/>
        <v>1.545809841475787</v>
      </c>
      <c r="C99" s="18">
        <f t="shared" si="96"/>
        <v>-4.4923180259906488</v>
      </c>
      <c r="D99" s="18">
        <f t="shared" si="96"/>
        <v>0.7343415581857915</v>
      </c>
      <c r="E99" s="18">
        <f t="shared" si="96"/>
        <v>0.59444840278881639</v>
      </c>
      <c r="F99" s="18">
        <f t="shared" si="97"/>
        <v>0.64105785521908487</v>
      </c>
      <c r="H99" s="18">
        <f t="shared" si="98"/>
        <v>0.64105785521908487</v>
      </c>
      <c r="I99" s="18">
        <f t="shared" si="99"/>
        <v>3.0997642878229703</v>
      </c>
      <c r="J99" s="18">
        <f t="shared" si="100"/>
        <v>3.5246864083270601</v>
      </c>
      <c r="L99" t="str">
        <f t="shared" si="101"/>
        <v>61 Caring personal service occupations</v>
      </c>
      <c r="M99" s="18">
        <f t="shared" si="102"/>
        <v>0.49837700481161207</v>
      </c>
      <c r="N99" s="18">
        <f t="shared" si="102"/>
        <v>-0.9540153242456717</v>
      </c>
      <c r="O99" s="18">
        <f t="shared" si="102"/>
        <v>3.5660517432002825</v>
      </c>
      <c r="P99" s="18">
        <f t="shared" si="102"/>
        <v>1.430243583272639</v>
      </c>
      <c r="Q99" s="18">
        <f t="shared" si="103"/>
        <v>2.1372402261467638</v>
      </c>
      <c r="S99" s="18">
        <f t="shared" si="104"/>
        <v>2.1372402261467638</v>
      </c>
      <c r="T99" s="18">
        <f t="shared" si="105"/>
        <v>2.932460497598588</v>
      </c>
      <c r="U99" s="18">
        <f t="shared" si="106"/>
        <v>4.4302695715011664</v>
      </c>
      <c r="W99" t="str">
        <f t="shared" si="107"/>
        <v>61 Caring personal service occupations</v>
      </c>
      <c r="X99" s="18">
        <f t="shared" si="108"/>
        <v>1.7847437209588701</v>
      </c>
      <c r="Y99" s="18">
        <f t="shared" si="108"/>
        <v>-5.274143388588981</v>
      </c>
      <c r="Z99" s="18">
        <f t="shared" si="108"/>
        <v>3.2568970304436284E-2</v>
      </c>
      <c r="AA99" s="18">
        <f t="shared" si="108"/>
        <v>0.35338304084515659</v>
      </c>
      <c r="AB99" s="18">
        <f t="shared" si="109"/>
        <v>0.24633085980081404</v>
      </c>
      <c r="AD99" s="18">
        <f t="shared" si="110"/>
        <v>0.24633085980081404</v>
      </c>
      <c r="AE99" s="18">
        <f t="shared" si="111"/>
        <v>3.137882981672413</v>
      </c>
      <c r="AF99" s="18">
        <f t="shared" si="112"/>
        <v>3.2987327610234152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0.95711397987088276</v>
      </c>
      <c r="C100" s="18">
        <f t="shared" si="96"/>
        <v>-8.0661184544064906</v>
      </c>
      <c r="D100" s="18">
        <f t="shared" si="96"/>
        <v>-1.1436345588426877</v>
      </c>
      <c r="E100" s="18">
        <f t="shared" si="96"/>
        <v>3.0126775263261685E-2</v>
      </c>
      <c r="F100" s="18">
        <f t="shared" si="97"/>
        <v>-0.36266739178307805</v>
      </c>
      <c r="H100" s="18">
        <f t="shared" si="98"/>
        <v>-0.36266739178307805</v>
      </c>
      <c r="I100" s="18">
        <f t="shared" si="99"/>
        <v>2.6532545587677259</v>
      </c>
      <c r="J100" s="18">
        <f t="shared" si="100"/>
        <v>2.4039871035210325</v>
      </c>
      <c r="L100" t="str">
        <f t="shared" si="101"/>
        <v>62 Leisure, travel and related personal service occupations</v>
      </c>
      <c r="M100" s="18">
        <f t="shared" si="102"/>
        <v>2.6034446327382277</v>
      </c>
      <c r="N100" s="18">
        <f t="shared" si="102"/>
        <v>-12.21129775367239</v>
      </c>
      <c r="O100" s="18">
        <f t="shared" si="102"/>
        <v>-0.12497146326437836</v>
      </c>
      <c r="P100" s="18">
        <f t="shared" si="102"/>
        <v>0.97089557028997575</v>
      </c>
      <c r="Q100" s="18">
        <f t="shared" si="103"/>
        <v>0.60427700273739671</v>
      </c>
      <c r="S100" s="18">
        <f t="shared" si="104"/>
        <v>0.60427700273739671</v>
      </c>
      <c r="T100" s="18">
        <f t="shared" si="105"/>
        <v>2.5002130854344662</v>
      </c>
      <c r="U100" s="18">
        <f t="shared" si="106"/>
        <v>2.933383789281252</v>
      </c>
      <c r="W100" t="str">
        <f t="shared" si="107"/>
        <v>62 Leisure, travel and related personal service occupations</v>
      </c>
      <c r="X100" s="18">
        <f t="shared" si="108"/>
        <v>0.2615396618338206</v>
      </c>
      <c r="Y100" s="18">
        <f t="shared" si="108"/>
        <v>-6.2109614117266894</v>
      </c>
      <c r="Z100" s="18">
        <f t="shared" si="108"/>
        <v>-1.5831421072853735</v>
      </c>
      <c r="AA100" s="18">
        <f t="shared" si="108"/>
        <v>-0.4215237156706686</v>
      </c>
      <c r="AB100" s="18">
        <f t="shared" si="109"/>
        <v>-0.81024531285419643</v>
      </c>
      <c r="AD100" s="18">
        <f t="shared" si="110"/>
        <v>-0.81024531285419643</v>
      </c>
      <c r="AE100" s="18">
        <f t="shared" si="111"/>
        <v>2.7164280022494713</v>
      </c>
      <c r="AF100" s="18">
        <f t="shared" si="112"/>
        <v>2.1703119984671781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-3.5348633424856057</v>
      </c>
      <c r="C101" s="18">
        <f t="shared" si="96"/>
        <v>21.772778628034818</v>
      </c>
      <c r="D101" s="18">
        <f t="shared" si="96"/>
        <v>-5.6659377143307932</v>
      </c>
      <c r="E101" s="18">
        <f t="shared" si="96"/>
        <v>0.70465266869186305</v>
      </c>
      <c r="F101" s="18">
        <f t="shared" si="97"/>
        <v>-1.4652990480142791</v>
      </c>
      <c r="H101" s="18">
        <f t="shared" si="98"/>
        <v>-1.4652990480142791</v>
      </c>
      <c r="I101" s="18">
        <f t="shared" si="99"/>
        <v>2.1747626311914292</v>
      </c>
      <c r="J101" s="18">
        <f t="shared" si="100"/>
        <v>1.1224085487642421</v>
      </c>
      <c r="L101" t="str">
        <f t="shared" si="101"/>
        <v>63 Community and civil enforcement occupations</v>
      </c>
      <c r="M101" s="18">
        <f t="shared" si="102"/>
        <v>-6.7116235724062339</v>
      </c>
      <c r="N101" s="18">
        <f t="shared" si="102"/>
        <v>41.418522908673559</v>
      </c>
      <c r="O101" s="18">
        <f t="shared" si="102"/>
        <v>-10.987170472489737</v>
      </c>
      <c r="P101" s="18">
        <f t="shared" si="102"/>
        <v>1.2570809253590332</v>
      </c>
      <c r="Q101" s="18">
        <f t="shared" si="103"/>
        <v>-3.0008777477110837</v>
      </c>
      <c r="S101" s="18">
        <f t="shared" si="104"/>
        <v>-3.0008777477110837</v>
      </c>
      <c r="T101" s="18">
        <f t="shared" si="105"/>
        <v>1.4993175611922815</v>
      </c>
      <c r="U101" s="18">
        <f t="shared" si="106"/>
        <v>-0.82407218163328411</v>
      </c>
      <c r="W101" t="str">
        <f t="shared" si="107"/>
        <v>63 Community and civil enforcement occupations</v>
      </c>
      <c r="X101" s="18">
        <f t="shared" si="108"/>
        <v>4.6675289932396558</v>
      </c>
      <c r="Y101" s="18">
        <f t="shared" si="108"/>
        <v>-16.401000763914865</v>
      </c>
      <c r="Z101" s="18">
        <f t="shared" si="108"/>
        <v>6.4325147192987764</v>
      </c>
      <c r="AA101" s="18">
        <f t="shared" si="108"/>
        <v>-8.4156080982333847E-2</v>
      </c>
      <c r="AB101" s="18">
        <f t="shared" si="109"/>
        <v>2.0424823778594225</v>
      </c>
      <c r="AD101" s="18">
        <f t="shared" si="110"/>
        <v>2.0424823778594225</v>
      </c>
      <c r="AE101" s="18">
        <f t="shared" si="111"/>
        <v>4.0375335836778214</v>
      </c>
      <c r="AF101" s="18">
        <f t="shared" si="112"/>
        <v>5.2844201537758151</v>
      </c>
    </row>
    <row r="102" spans="1:32" x14ac:dyDescent="0.2">
      <c r="A102" t="str">
        <f t="shared" si="95"/>
        <v>71 Sales occupations</v>
      </c>
      <c r="B102" s="18">
        <f t="shared" si="96"/>
        <v>-0.18414352966678038</v>
      </c>
      <c r="C102" s="18">
        <f t="shared" si="96"/>
        <v>-9.8734181554782641E-2</v>
      </c>
      <c r="D102" s="18">
        <f t="shared" si="96"/>
        <v>-0.18985589501769873</v>
      </c>
      <c r="E102" s="18">
        <f t="shared" si="96"/>
        <v>-0.33314714650762856</v>
      </c>
      <c r="F102" s="18">
        <f t="shared" si="97"/>
        <v>-0.28540626776174527</v>
      </c>
      <c r="H102" s="18">
        <f t="shared" si="98"/>
        <v>-0.28540626776174527</v>
      </c>
      <c r="I102" s="18">
        <f t="shared" si="99"/>
        <v>2.4183761293079975</v>
      </c>
      <c r="J102" s="18">
        <f t="shared" si="100"/>
        <v>2.215358650050292</v>
      </c>
      <c r="L102" t="str">
        <f t="shared" si="101"/>
        <v>71 Sales occupations</v>
      </c>
      <c r="M102" s="18">
        <f t="shared" si="102"/>
        <v>1.0633510234193899</v>
      </c>
      <c r="N102" s="18">
        <f t="shared" si="102"/>
        <v>-0.19136607309560016</v>
      </c>
      <c r="O102" s="18">
        <f t="shared" si="102"/>
        <v>0.16898742913222797</v>
      </c>
      <c r="P102" s="18">
        <f t="shared" si="102"/>
        <v>4.9324121253047082E-2</v>
      </c>
      <c r="Q102" s="18">
        <f t="shared" si="103"/>
        <v>8.919599860677252E-2</v>
      </c>
      <c r="S102" s="18">
        <f t="shared" si="104"/>
        <v>8.919599860677252E-2</v>
      </c>
      <c r="T102" s="18">
        <f t="shared" si="105"/>
        <v>1.9468109003102363</v>
      </c>
      <c r="U102" s="18">
        <f t="shared" si="106"/>
        <v>2.0150122657667469</v>
      </c>
      <c r="W102" t="str">
        <f t="shared" si="107"/>
        <v>71 Sales occupations</v>
      </c>
      <c r="X102" s="18">
        <f t="shared" si="108"/>
        <v>-1.1533965139863933</v>
      </c>
      <c r="Y102" s="18">
        <f t="shared" si="108"/>
        <v>-2.266252890820164E-2</v>
      </c>
      <c r="Z102" s="18">
        <f t="shared" si="108"/>
        <v>-0.48794811940823246</v>
      </c>
      <c r="AA102" s="18">
        <f t="shared" si="108"/>
        <v>-0.6678670122650443</v>
      </c>
      <c r="AB102" s="18">
        <f t="shared" si="109"/>
        <v>-0.60793022098201144</v>
      </c>
      <c r="AD102" s="18">
        <f t="shared" si="110"/>
        <v>-0.60793022098201144</v>
      </c>
      <c r="AE102" s="18">
        <f t="shared" si="111"/>
        <v>2.7835140258768654</v>
      </c>
      <c r="AF102" s="18">
        <f t="shared" si="112"/>
        <v>2.3756054074339561</v>
      </c>
    </row>
    <row r="103" spans="1:32" x14ac:dyDescent="0.2">
      <c r="A103" t="str">
        <f t="shared" si="95"/>
        <v>72 Customer service occupations</v>
      </c>
      <c r="B103" s="18">
        <f t="shared" si="96"/>
        <v>2.9735117849327253</v>
      </c>
      <c r="C103" s="18">
        <f t="shared" si="96"/>
        <v>1.0746547503252879</v>
      </c>
      <c r="D103" s="18">
        <f t="shared" si="96"/>
        <v>2.1917532603155099</v>
      </c>
      <c r="E103" s="18">
        <f t="shared" si="96"/>
        <v>1.0587682849477753</v>
      </c>
      <c r="F103" s="18">
        <f t="shared" si="97"/>
        <v>1.4350273281973802</v>
      </c>
      <c r="H103" s="18">
        <f t="shared" si="98"/>
        <v>1.4350273281973802</v>
      </c>
      <c r="I103" s="18">
        <f t="shared" si="99"/>
        <v>2.8195017416038137</v>
      </c>
      <c r="J103" s="18">
        <f t="shared" si="100"/>
        <v>3.8241154931614618</v>
      </c>
      <c r="L103" t="str">
        <f t="shared" si="101"/>
        <v>72 Customer service occupations</v>
      </c>
      <c r="M103" s="18">
        <f t="shared" si="102"/>
        <v>-0.87411010533791078</v>
      </c>
      <c r="N103" s="18">
        <f t="shared" si="102"/>
        <v>13.601244803612023</v>
      </c>
      <c r="O103" s="18">
        <f t="shared" si="102"/>
        <v>4.6620511921998897</v>
      </c>
      <c r="P103" s="18">
        <f t="shared" si="102"/>
        <v>1.5904147243886335</v>
      </c>
      <c r="Q103" s="18">
        <f t="shared" si="103"/>
        <v>2.6041443038485435</v>
      </c>
      <c r="S103" s="18">
        <f t="shared" si="104"/>
        <v>2.6041443038485435</v>
      </c>
      <c r="T103" s="18">
        <f t="shared" si="105"/>
        <v>2.4538293866299243</v>
      </c>
      <c r="U103" s="18">
        <f t="shared" si="106"/>
        <v>4.4050459430328592</v>
      </c>
      <c r="W103" t="str">
        <f t="shared" si="107"/>
        <v>72 Customer service occupations</v>
      </c>
      <c r="X103" s="18">
        <f t="shared" si="108"/>
        <v>4.9356364007199005</v>
      </c>
      <c r="Y103" s="18">
        <f t="shared" si="108"/>
        <v>-4.4617835801581514</v>
      </c>
      <c r="Z103" s="18">
        <f t="shared" si="108"/>
        <v>0.79136059894711064</v>
      </c>
      <c r="AA103" s="18">
        <f t="shared" si="108"/>
        <v>0.70790734685339807</v>
      </c>
      <c r="AB103" s="18">
        <f t="shared" si="109"/>
        <v>0.73571741720896977</v>
      </c>
      <c r="AD103" s="18">
        <f t="shared" si="110"/>
        <v>0.73571741720896977</v>
      </c>
      <c r="AE103" s="18">
        <f t="shared" si="111"/>
        <v>3.0046137744490053</v>
      </c>
      <c r="AF103" s="18">
        <f t="shared" si="112"/>
        <v>3.4995553451801387</v>
      </c>
    </row>
    <row r="104" spans="1:32" x14ac:dyDescent="0.2">
      <c r="A104" t="str">
        <f t="shared" si="95"/>
        <v>81 Process, plant and machine operatives</v>
      </c>
      <c r="B104" s="18">
        <f t="shared" si="96"/>
        <v>2.7016986806585042</v>
      </c>
      <c r="C104" s="18">
        <f t="shared" si="96"/>
        <v>-12.270373139023327</v>
      </c>
      <c r="D104" s="18">
        <f t="shared" si="96"/>
        <v>1.2041942741346734</v>
      </c>
      <c r="E104" s="18">
        <f t="shared" si="96"/>
        <v>-0.55880451629281014</v>
      </c>
      <c r="F104" s="18">
        <f t="shared" si="97"/>
        <v>2.5422631322369327E-2</v>
      </c>
      <c r="H104" s="18">
        <f t="shared" si="98"/>
        <v>2.5422631322369327E-2</v>
      </c>
      <c r="I104" s="18">
        <f t="shared" si="99"/>
        <v>2.2458235434118734</v>
      </c>
      <c r="J104" s="18">
        <f t="shared" si="100"/>
        <v>2.2644616244799298</v>
      </c>
      <c r="L104" t="str">
        <f t="shared" si="101"/>
        <v>81 Process, plant and machine operatives</v>
      </c>
      <c r="M104" s="18">
        <f t="shared" si="102"/>
        <v>2.8659614968026936</v>
      </c>
      <c r="N104" s="18">
        <f t="shared" si="102"/>
        <v>-12.18846764305701</v>
      </c>
      <c r="O104" s="18">
        <f t="shared" si="102"/>
        <v>0.83657538653376662</v>
      </c>
      <c r="P104" s="18">
        <f t="shared" si="102"/>
        <v>-0.64509427063714764</v>
      </c>
      <c r="Q104" s="18">
        <f t="shared" si="103"/>
        <v>-0.15363935446853771</v>
      </c>
      <c r="S104" s="18">
        <f t="shared" si="104"/>
        <v>-0.15363935446853771</v>
      </c>
      <c r="T104" s="18">
        <f t="shared" si="105"/>
        <v>2.1058886701234902</v>
      </c>
      <c r="U104" s="18">
        <f t="shared" si="106"/>
        <v>1.9914611686575157</v>
      </c>
      <c r="W104" t="str">
        <f t="shared" si="107"/>
        <v>81 Process, plant and machine operatives</v>
      </c>
      <c r="X104" s="18">
        <f t="shared" si="108"/>
        <v>1.9186281712307629</v>
      </c>
      <c r="Y104" s="18">
        <f t="shared" si="108"/>
        <v>-12.669982044334628</v>
      </c>
      <c r="Z104" s="18">
        <f t="shared" si="108"/>
        <v>2.9344240863019566</v>
      </c>
      <c r="AA104" s="18">
        <f t="shared" si="108"/>
        <v>-0.1847807702543558</v>
      </c>
      <c r="AB104" s="18">
        <f t="shared" si="109"/>
        <v>0.84430788022282766</v>
      </c>
      <c r="AD104" s="18">
        <f t="shared" si="110"/>
        <v>0.84430788022282766</v>
      </c>
      <c r="AE104" s="18">
        <f t="shared" si="111"/>
        <v>2.8960224453348449</v>
      </c>
      <c r="AF104" s="18">
        <f t="shared" si="112"/>
        <v>3.4736162920474101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3.793175848622643</v>
      </c>
      <c r="C105" s="18">
        <f t="shared" si="96"/>
        <v>-17.201347289347492</v>
      </c>
      <c r="D105" s="18">
        <f t="shared" si="96"/>
        <v>0.39108208742357764</v>
      </c>
      <c r="E105" s="18">
        <f t="shared" si="96"/>
        <v>-0.15481090759721372</v>
      </c>
      <c r="F105" s="18">
        <f t="shared" si="97"/>
        <v>2.682280413714988E-2</v>
      </c>
      <c r="H105" s="18">
        <f t="shared" si="98"/>
        <v>2.682280413714988E-2</v>
      </c>
      <c r="I105" s="18">
        <f t="shared" si="99"/>
        <v>2.8633957274311062</v>
      </c>
      <c r="J105" s="18">
        <f t="shared" si="100"/>
        <v>2.8814730225894092</v>
      </c>
      <c r="L105" t="str">
        <f t="shared" si="101"/>
        <v>82 Transport and mobile machine drivers and operatives</v>
      </c>
      <c r="M105" s="18">
        <f t="shared" si="102"/>
        <v>4.1602219328601864</v>
      </c>
      <c r="N105" s="18">
        <f t="shared" si="102"/>
        <v>-17.325560447191879</v>
      </c>
      <c r="O105" s="18">
        <f t="shared" si="102"/>
        <v>-0.13362565176365804</v>
      </c>
      <c r="P105" s="18">
        <f t="shared" si="102"/>
        <v>-0.32198958760457641</v>
      </c>
      <c r="Q105" s="18">
        <f t="shared" si="103"/>
        <v>-0.25924111817261508</v>
      </c>
      <c r="S105" s="18">
        <f t="shared" si="104"/>
        <v>-0.25924111817261508</v>
      </c>
      <c r="T105" s="18">
        <f t="shared" si="105"/>
        <v>2.758588441989307</v>
      </c>
      <c r="U105" s="18">
        <f t="shared" si="106"/>
        <v>2.5825585740838486</v>
      </c>
      <c r="W105" t="str">
        <f t="shared" si="107"/>
        <v>82 Transport and mobile machine drivers and operatives</v>
      </c>
      <c r="X105" s="18">
        <f t="shared" si="108"/>
        <v>0.21687377927210871</v>
      </c>
      <c r="Y105" s="18">
        <f t="shared" si="108"/>
        <v>-15.867475485761384</v>
      </c>
      <c r="Z105" s="18">
        <f t="shared" si="108"/>
        <v>5.3547485763801639</v>
      </c>
      <c r="AA105" s="18">
        <f t="shared" si="108"/>
        <v>1.110495146756052</v>
      </c>
      <c r="AB105" s="18">
        <f t="shared" si="109"/>
        <v>2.5059000079652671</v>
      </c>
      <c r="AD105" s="18">
        <f t="shared" si="110"/>
        <v>2.5059000079652671</v>
      </c>
      <c r="AE105" s="18">
        <f t="shared" si="111"/>
        <v>3.8870408115292188</v>
      </c>
      <c r="AF105" s="18">
        <f t="shared" si="112"/>
        <v>5.4649386164923985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-0.68672715189177502</v>
      </c>
      <c r="C106" s="18">
        <f t="shared" si="96"/>
        <v>-11.87181205456891</v>
      </c>
      <c r="D106" s="18">
        <f t="shared" si="96"/>
        <v>13.224931996065292</v>
      </c>
      <c r="E106" s="18">
        <f t="shared" si="96"/>
        <v>1.1320919564446363</v>
      </c>
      <c r="F106" s="18">
        <f t="shared" si="97"/>
        <v>5.0122628046875839</v>
      </c>
      <c r="H106" s="18">
        <f t="shared" si="98"/>
        <v>5.0122628046875839</v>
      </c>
      <c r="I106" s="18">
        <f t="shared" si="99"/>
        <v>3.9942405547992887</v>
      </c>
      <c r="J106" s="18">
        <f t="shared" si="100"/>
        <v>7.3115523984286224</v>
      </c>
      <c r="L106" t="str">
        <f t="shared" si="101"/>
        <v>91 Elementary trades and related occupations</v>
      </c>
      <c r="M106" s="18">
        <f t="shared" si="102"/>
        <v>0.10399885296232814</v>
      </c>
      <c r="N106" s="18">
        <f t="shared" si="102"/>
        <v>-11.659999906578278</v>
      </c>
      <c r="O106" s="18">
        <f t="shared" si="102"/>
        <v>6.7364689494571195</v>
      </c>
      <c r="P106" s="18">
        <f t="shared" si="102"/>
        <v>0.82559760222360445</v>
      </c>
      <c r="Q106" s="18">
        <f t="shared" si="103"/>
        <v>2.7585924890833891</v>
      </c>
      <c r="S106" s="18">
        <f t="shared" si="104"/>
        <v>2.7585924890833891</v>
      </c>
      <c r="T106" s="18">
        <f t="shared" si="105"/>
        <v>2.5442597818585266</v>
      </c>
      <c r="U106" s="18">
        <f t="shared" si="106"/>
        <v>4.5948236845037238</v>
      </c>
      <c r="W106" t="str">
        <f t="shared" si="107"/>
        <v>91 Elementary trades and related occupations</v>
      </c>
      <c r="X106" s="18">
        <f t="shared" si="108"/>
        <v>-3.9778287642224464</v>
      </c>
      <c r="Y106" s="18">
        <f t="shared" si="108"/>
        <v>-12.850754236173112</v>
      </c>
      <c r="Z106" s="18">
        <f t="shared" si="108"/>
        <v>32.529077997506839</v>
      </c>
      <c r="AA106" s="18">
        <f t="shared" si="108"/>
        <v>1.6021105306551986</v>
      </c>
      <c r="AB106" s="18">
        <f t="shared" si="109"/>
        <v>11.012584033407634</v>
      </c>
      <c r="AD106" s="18">
        <f t="shared" si="110"/>
        <v>11.012584033407634</v>
      </c>
      <c r="AE106" s="18">
        <f t="shared" si="111"/>
        <v>8.5015428708087768</v>
      </c>
      <c r="AF106" s="18">
        <f t="shared" si="112"/>
        <v>14.058628286491249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1.501602474420749</v>
      </c>
      <c r="C107" s="18">
        <f t="shared" si="96"/>
        <v>-8.9696767449169545</v>
      </c>
      <c r="D107" s="18">
        <f t="shared" si="96"/>
        <v>-2.0199672252227407</v>
      </c>
      <c r="E107" s="18">
        <f t="shared" si="96"/>
        <v>-0.83105475037513754</v>
      </c>
      <c r="F107" s="18">
        <f t="shared" si="97"/>
        <v>-1.2289532735670905</v>
      </c>
      <c r="H107" s="18">
        <f t="shared" si="98"/>
        <v>-1.2289532735670905</v>
      </c>
      <c r="I107" s="18">
        <f t="shared" si="99"/>
        <v>2.3820158124450375</v>
      </c>
      <c r="J107" s="18">
        <f t="shared" si="100"/>
        <v>1.5214093582000876</v>
      </c>
      <c r="L107" t="str">
        <f t="shared" si="101"/>
        <v>92 Elementary administration and service occupations</v>
      </c>
      <c r="M107" s="18">
        <f t="shared" si="102"/>
        <v>1.2860370993315717</v>
      </c>
      <c r="N107" s="18">
        <f t="shared" si="102"/>
        <v>-8.3958142739108723</v>
      </c>
      <c r="O107" s="18">
        <f t="shared" si="102"/>
        <v>-0.65401568139683564</v>
      </c>
      <c r="P107" s="18">
        <f t="shared" si="102"/>
        <v>-0.93050849985754081</v>
      </c>
      <c r="Q107" s="18">
        <f t="shared" si="103"/>
        <v>-0.83842983469695209</v>
      </c>
      <c r="S107" s="18">
        <f t="shared" si="104"/>
        <v>-0.83842983469695209</v>
      </c>
      <c r="T107" s="18">
        <f t="shared" si="105"/>
        <v>2.1047316956284368</v>
      </c>
      <c r="U107" s="18">
        <f t="shared" si="106"/>
        <v>1.488461021484877</v>
      </c>
      <c r="W107" t="str">
        <f t="shared" si="107"/>
        <v>92 Elementary administration and service occupations</v>
      </c>
      <c r="X107" s="18">
        <f t="shared" si="108"/>
        <v>1.6952905826450371</v>
      </c>
      <c r="Y107" s="18">
        <f t="shared" si="108"/>
        <v>-9.4801269483460118</v>
      </c>
      <c r="Z107" s="18">
        <f t="shared" si="108"/>
        <v>-3.3182516495545711</v>
      </c>
      <c r="AA107" s="18">
        <f t="shared" si="108"/>
        <v>-0.72942882979507573</v>
      </c>
      <c r="AB107" s="18">
        <f t="shared" si="109"/>
        <v>-1.5999817643440051</v>
      </c>
      <c r="AD107" s="18">
        <f t="shared" si="110"/>
        <v>-1.5999817643440051</v>
      </c>
      <c r="AE107" s="18">
        <f t="shared" si="111"/>
        <v>2.6229284645031159</v>
      </c>
      <c r="AF107" s="18">
        <f t="shared" si="112"/>
        <v>1.5509404524433279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2.0948516243297188</v>
      </c>
      <c r="C109" s="26">
        <f>IF(AND(D$6-C$6 &lt;&gt; 0,C35&lt;&gt;0,D35&lt;&gt;0),(EXP(LN(D35/C35)/(D$6-C$6))-1)*100,0)</f>
        <v>-2.0929588196585192</v>
      </c>
      <c r="D109" s="26">
        <f>IF(AND(E$6-D$6 &lt;&gt; 0,D35&lt;&gt;0,E35&lt;&gt;0),(EXP(LN(E35/D35)/(E$6-D$6))-1)*100,0)</f>
        <v>0.47438206144148065</v>
      </c>
      <c r="E109" s="26">
        <f>IF(AND(F$6-E$6 &lt;&gt; 0,E35&lt;&gt;0,F35&lt;&gt;0),(EXP(LN(F35/E35)/(F$6-E$6))-1)*100,0)</f>
        <v>0.31872037196463143</v>
      </c>
      <c r="F109" s="26">
        <f t="shared" ref="F109" si="113">IF(AND(F$6-D$6 &lt;&gt; 0,D35&lt;&gt;0,F35&lt;&gt;0),(EXP(LN(F35/D35)/(F$6-D$6))-1)*100,0)</f>
        <v>0.37058078759095725</v>
      </c>
      <c r="H109" s="26">
        <f t="shared" ref="H109" si="114">IF($F$6-$D$6 &lt;&gt; 0,(EXP(LN(1+(H72/100))/($F$6-$D$6))-1)*100,0)</f>
        <v>0.37058078759095725</v>
      </c>
      <c r="I109" s="26">
        <f>IF(D35&gt;0,((1+(I35/D35))^(1/($F$6-$D$6))-1)*100,0)</f>
        <v>2.6987882943527497</v>
      </c>
      <c r="J109" s="26">
        <f t="shared" ref="J109" si="115">IF($F$6-$D$6 &lt;&gt; 0,(EXP(LN(1+(J72/100))/($F$6-$D$6))-1)*100,0)</f>
        <v>2.9562028857158751</v>
      </c>
      <c r="L109" s="24" t="str">
        <f>L35</f>
        <v>All occupations</v>
      </c>
      <c r="M109" s="26">
        <f>IF(AND(N$6-M$6 &lt;&gt; 0,M35&lt;&gt;0,N35&lt;&gt;0),(EXP(LN(N35/M35)/(N$6-M$6))-1)*100,0)</f>
        <v>2.2272145109640373</v>
      </c>
      <c r="N109" s="26">
        <f>IF(AND(O$6-N$6 &lt;&gt; 0,N35&lt;&gt;0,O35&lt;&gt;0),(EXP(LN(O35/N35)/(O$6-N$6))-1)*100,0)</f>
        <v>-3.4814152818860911</v>
      </c>
      <c r="O109" s="26">
        <f>IF(AND(P$6-O$6 &lt;&gt; 0,O35&lt;&gt;0,P35&lt;&gt;0),(EXP(LN(P35/O35)/(P$6-O$6))-1)*100,0)</f>
        <v>0.52395585215876395</v>
      </c>
      <c r="P109" s="26">
        <f>IF(AND(Q$6-P$6 &lt;&gt; 0,P35&lt;&gt;0,Q35&lt;&gt;0),(EXP(LN(Q35/P35)/(Q$6-P$6))-1)*100,0)</f>
        <v>0.3181768396742779</v>
      </c>
      <c r="Q109" s="26">
        <f t="shared" ref="Q109" si="116">IF(AND(Q$6-O$6 &lt;&gt; 0,O35&lt;&gt;0,Q35&lt;&gt;0),(EXP(LN(Q35/O35)/(Q$6-O$6))-1)*100,0)</f>
        <v>0.38672299643569552</v>
      </c>
      <c r="S109" s="26">
        <f t="shared" ref="S109" si="117">IF($F$6-$D$6 &lt;&gt; 0,(EXP(LN(1+(S72/100))/($F$6-$D$6))-1)*100,0)</f>
        <v>0.38672299643569552</v>
      </c>
      <c r="T109" s="26">
        <f t="shared" ref="T109" si="118">IF(O35&gt;0,((1+(T35/O35))^(1/($F$6-$D$6))-1)*100,0)</f>
        <v>2.316507716156968</v>
      </c>
      <c r="U109" s="26">
        <f t="shared" ref="U109" si="119">IF($F$6-$D$6 &lt;&gt; 0,(EXP(LN(1+(U72/100))/($F$6-$D$6))-1)*100,0)</f>
        <v>2.599341616325046</v>
      </c>
      <c r="W109" s="24" t="str">
        <f>W35</f>
        <v>All occupations</v>
      </c>
      <c r="X109" s="26">
        <f>IF(AND(Y$6-X$6 &lt;&gt; 0,X35&lt;&gt;0,Y35&lt;&gt;0),(EXP(LN(Y35/X35)/(Y$6-X$6))-1)*100,0)</f>
        <v>1.9528229376456707</v>
      </c>
      <c r="Y109" s="26">
        <f>IF(AND(Z$6-Y$6 &lt;&gt; 0,Y35&lt;&gt;0,Z35&lt;&gt;0),(EXP(LN(Z35/Y35)/(Z$6-Y$6))-1)*100,0)</f>
        <v>-0.59306554503755216</v>
      </c>
      <c r="Z109" s="26">
        <f>IF(AND(AA$6-Z$6 &lt;&gt; 0,Z35&lt;&gt;0,AA35&lt;&gt;0),(EXP(LN(AA35/Z35)/(AA$6-Z$6))-1)*100,0)</f>
        <v>0.42228017372094584</v>
      </c>
      <c r="AA109" s="26">
        <f>IF(AND(AB$6-AA$6 &lt;&gt; 0,AA35&lt;&gt;0,AB35&lt;&gt;0),(EXP(LN(AB35/AA35)/(AB$6-AA$6))-1)*100,0)</f>
        <v>0.31929333079607769</v>
      </c>
      <c r="AB109" s="26">
        <f t="shared" ref="AB109" si="120">IF(AND(AB$6-Z$6 &lt;&gt; 0,Z35&lt;&gt;0,AB35&lt;&gt;0),(EXP(LN(AB35/Z35)/(AB$6-Z$6))-1)*100,0)</f>
        <v>0.35361053787466012</v>
      </c>
      <c r="AD109" s="26">
        <f t="shared" ref="AD109" si="121">IF($F$6-$D$6 &lt;&gt; 0,(EXP(LN(1+(AD72/100))/($F$6-$D$6))-1)*100,0)</f>
        <v>0.35361053787466012</v>
      </c>
      <c r="AE109" s="26">
        <f t="shared" ref="AE109" si="122">IF(Z35&gt;0,((1+(AE35/Z35))^(1/($F$6-$D$6))-1)*100,0)</f>
        <v>3.0794342833988742</v>
      </c>
      <c r="AF109" s="26">
        <f t="shared" ref="AF109" si="123">IF($F$6-$D$6 &lt;&gt; 0,(EXP(LN(1+(AF72/100))/($F$6-$D$6))-1)*100,0)</f>
        <v>3.3127819252310564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Buckinghamshire Thames Valley (Continued)</v>
      </c>
      <c r="L112" s="19" t="str">
        <f>CONCATENATE(L$1," (Continued)")</f>
        <v>Occupation Table 2.1  Males: Employment Change by Occupation (SOC 2020) and Replacement Demand, 2015-2035, Buckinghamshire Thames Valley (Continued)</v>
      </c>
      <c r="W112" s="19" t="str">
        <f>CONCATENATE(W$1," (Continued)")</f>
        <v>Occupation Table 2.2  Females: Employment Change by Occupation (SOC 2020) and Replacement Demand, 2015-2035, Buckinghamshire Thames Valley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4.6307847416799071</v>
      </c>
      <c r="C119" s="27">
        <f t="shared" si="125"/>
        <v>0.26097319642145322</v>
      </c>
      <c r="D119" s="27">
        <f t="shared" si="125"/>
        <v>-2.2451081462996108</v>
      </c>
      <c r="E119" s="27">
        <f t="shared" si="125"/>
        <v>1.8719982521247367</v>
      </c>
      <c r="F119" s="27">
        <f t="shared" ref="F119:F144" si="126">F8-D8</f>
        <v>-0.37310989417487406</v>
      </c>
      <c r="L119" t="str">
        <f t="shared" ref="L119:L144" si="127">L8</f>
        <v>11 Corporate managers and directors</v>
      </c>
      <c r="M119" s="27">
        <f t="shared" ref="M119:P144" si="128">N8-M8</f>
        <v>2.5447684085860445</v>
      </c>
      <c r="N119" s="27">
        <f t="shared" si="128"/>
        <v>-9.2746250178805667E-3</v>
      </c>
      <c r="O119" s="27">
        <f t="shared" si="128"/>
        <v>-2.1926140982975006</v>
      </c>
      <c r="P119" s="27">
        <f t="shared" si="128"/>
        <v>0.49868429439535333</v>
      </c>
      <c r="Q119" s="27">
        <f t="shared" ref="Q119:Q144" si="129">Q8-O8</f>
        <v>-1.6939298039021473</v>
      </c>
      <c r="W119" t="str">
        <f t="shared" ref="W119:W144" si="130">W8</f>
        <v>11 Corporate managers and directors</v>
      </c>
      <c r="X119" s="27">
        <f t="shared" ref="X119:AA144" si="131">Y8-X8</f>
        <v>2.0860163330938271</v>
      </c>
      <c r="Y119" s="27">
        <f t="shared" si="131"/>
        <v>0.27024782143933379</v>
      </c>
      <c r="Z119" s="27">
        <f t="shared" si="131"/>
        <v>-5.2494048002138527E-2</v>
      </c>
      <c r="AA119" s="27">
        <f t="shared" si="131"/>
        <v>1.3733139577294473</v>
      </c>
      <c r="AB119" s="27">
        <f t="shared" ref="AB119:AB144" si="132">AB8-Z8</f>
        <v>1.3208199097273088</v>
      </c>
    </row>
    <row r="120" spans="1:28" x14ac:dyDescent="0.2">
      <c r="A120" t="str">
        <f t="shared" si="124"/>
        <v>12 Other managers and proprietors</v>
      </c>
      <c r="B120" s="27">
        <f t="shared" si="125"/>
        <v>0.68788845475432403</v>
      </c>
      <c r="C120" s="27">
        <f t="shared" si="125"/>
        <v>-7.7463305177554176E-2</v>
      </c>
      <c r="D120" s="27">
        <f t="shared" si="125"/>
        <v>0.5384579224899273</v>
      </c>
      <c r="E120" s="27">
        <f t="shared" si="125"/>
        <v>1.3225040048444896</v>
      </c>
      <c r="F120" s="27">
        <f t="shared" si="126"/>
        <v>1.8609619273344169</v>
      </c>
      <c r="L120" t="str">
        <f t="shared" si="127"/>
        <v>12 Other managers and proprietors</v>
      </c>
      <c r="M120" s="27">
        <f t="shared" si="128"/>
        <v>0.42454682301513724</v>
      </c>
      <c r="N120" s="27">
        <f t="shared" si="128"/>
        <v>-0.34713023216776762</v>
      </c>
      <c r="O120" s="27">
        <f t="shared" si="128"/>
        <v>0.78480503660876089</v>
      </c>
      <c r="P120" s="27">
        <f t="shared" si="128"/>
        <v>0.74610757017629492</v>
      </c>
      <c r="Q120" s="27">
        <f t="shared" si="129"/>
        <v>1.5309126067850558</v>
      </c>
      <c r="W120" t="str">
        <f t="shared" si="130"/>
        <v>12 Other managers and proprietors</v>
      </c>
      <c r="X120" s="27">
        <f t="shared" si="131"/>
        <v>0.2633416317391486</v>
      </c>
      <c r="Y120" s="27">
        <f t="shared" si="131"/>
        <v>0.2696669269902241</v>
      </c>
      <c r="Z120" s="27">
        <f t="shared" si="131"/>
        <v>-0.24634711411882382</v>
      </c>
      <c r="AA120" s="27">
        <f t="shared" si="131"/>
        <v>0.57639643466816803</v>
      </c>
      <c r="AB120" s="27">
        <f t="shared" si="132"/>
        <v>0.33004932054934422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2.5088354009148013</v>
      </c>
      <c r="C121" s="27">
        <f t="shared" si="125"/>
        <v>0.5788309543415906</v>
      </c>
      <c r="D121" s="27">
        <f t="shared" si="125"/>
        <v>4.5879927715719475</v>
      </c>
      <c r="E121" s="27">
        <f t="shared" si="125"/>
        <v>2.9952075941565113</v>
      </c>
      <c r="F121" s="27">
        <f t="shared" si="126"/>
        <v>7.5832003657284588</v>
      </c>
      <c r="L121" t="str">
        <f t="shared" si="127"/>
        <v>21 Science, research, engineering and technology professionals</v>
      </c>
      <c r="M121" s="27">
        <f t="shared" si="128"/>
        <v>2.1308429365881416</v>
      </c>
      <c r="N121" s="27">
        <f t="shared" si="128"/>
        <v>-0.22197993622297041</v>
      </c>
      <c r="O121" s="27">
        <f t="shared" si="128"/>
        <v>2.8729282342816003</v>
      </c>
      <c r="P121" s="27">
        <f t="shared" si="128"/>
        <v>1.7657633341307069</v>
      </c>
      <c r="Q121" s="27">
        <f t="shared" si="129"/>
        <v>4.6386915684123071</v>
      </c>
      <c r="W121" t="str">
        <f t="shared" si="130"/>
        <v>21 Science, research, engineering and technology professionals</v>
      </c>
      <c r="X121" s="27">
        <f t="shared" si="131"/>
        <v>0.3779924643266428</v>
      </c>
      <c r="Y121" s="27">
        <f t="shared" si="131"/>
        <v>0.80081089056459032</v>
      </c>
      <c r="Z121" s="27">
        <f t="shared" si="131"/>
        <v>1.7150645372903428</v>
      </c>
      <c r="AA121" s="27">
        <f t="shared" si="131"/>
        <v>1.2294442600258151</v>
      </c>
      <c r="AB121" s="27">
        <f t="shared" si="132"/>
        <v>2.9445087973161579</v>
      </c>
    </row>
    <row r="122" spans="1:28" x14ac:dyDescent="0.2">
      <c r="A122" t="str">
        <f t="shared" si="124"/>
        <v>22 Health professionals</v>
      </c>
      <c r="B122" s="27">
        <f t="shared" si="125"/>
        <v>2.0234886726608465</v>
      </c>
      <c r="C122" s="27">
        <f t="shared" si="125"/>
        <v>-3.2872806006102095E-2</v>
      </c>
      <c r="D122" s="27">
        <f t="shared" si="125"/>
        <v>-0.32304298572841361</v>
      </c>
      <c r="E122" s="27">
        <f t="shared" si="125"/>
        <v>0.32422553160212608</v>
      </c>
      <c r="F122" s="27">
        <f t="shared" si="126"/>
        <v>1.1825458737124706E-3</v>
      </c>
      <c r="L122" t="str">
        <f t="shared" si="127"/>
        <v>22 Health professionals</v>
      </c>
      <c r="M122" s="27">
        <f t="shared" si="128"/>
        <v>0.40990364694628822</v>
      </c>
      <c r="N122" s="27">
        <f t="shared" si="128"/>
        <v>0.21205505720608819</v>
      </c>
      <c r="O122" s="27">
        <f t="shared" si="128"/>
        <v>-4.4107406279828343E-2</v>
      </c>
      <c r="P122" s="27">
        <f t="shared" si="128"/>
        <v>0.11346349534890754</v>
      </c>
      <c r="Q122" s="27">
        <f t="shared" si="129"/>
        <v>6.9356089069079196E-2</v>
      </c>
      <c r="W122" t="str">
        <f t="shared" si="130"/>
        <v>22 Health professionals</v>
      </c>
      <c r="X122" s="27">
        <f t="shared" si="131"/>
        <v>1.6135850257145652</v>
      </c>
      <c r="Y122" s="27">
        <f t="shared" si="131"/>
        <v>-0.24492786321217963</v>
      </c>
      <c r="Z122" s="27">
        <f t="shared" si="131"/>
        <v>-0.27893557944859992</v>
      </c>
      <c r="AA122" s="27">
        <f t="shared" si="131"/>
        <v>0.21076203625321988</v>
      </c>
      <c r="AB122" s="27">
        <f t="shared" si="132"/>
        <v>-6.8173543195380049E-2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0.79609899706285958</v>
      </c>
      <c r="C123" s="27">
        <f t="shared" si="125"/>
        <v>0.10868615257007086</v>
      </c>
      <c r="D123" s="27">
        <f t="shared" si="125"/>
        <v>-0.42749229216989093</v>
      </c>
      <c r="E123" s="27">
        <f t="shared" si="125"/>
        <v>0.74924509548393914</v>
      </c>
      <c r="F123" s="27">
        <f t="shared" si="126"/>
        <v>0.32175280331404821</v>
      </c>
      <c r="L123" t="str">
        <f t="shared" si="127"/>
        <v>23 Teaching and other educational professionals</v>
      </c>
      <c r="M123" s="27">
        <f t="shared" si="128"/>
        <v>4.3723915427713145E-2</v>
      </c>
      <c r="N123" s="27">
        <f t="shared" si="128"/>
        <v>0.22542007900778449</v>
      </c>
      <c r="O123" s="27">
        <f t="shared" si="128"/>
        <v>9.3279168959954362E-3</v>
      </c>
      <c r="P123" s="27">
        <f t="shared" si="128"/>
        <v>0.23414247242135655</v>
      </c>
      <c r="Q123" s="27">
        <f t="shared" si="129"/>
        <v>0.24347038931735199</v>
      </c>
      <c r="W123" t="str">
        <f t="shared" si="130"/>
        <v>23 Teaching and other educational professionals</v>
      </c>
      <c r="X123" s="27">
        <f t="shared" si="131"/>
        <v>0.75237508163513489</v>
      </c>
      <c r="Y123" s="27">
        <f t="shared" si="131"/>
        <v>-0.1167339264377123</v>
      </c>
      <c r="Z123" s="27">
        <f t="shared" si="131"/>
        <v>-0.43682020906589081</v>
      </c>
      <c r="AA123" s="27">
        <f t="shared" si="131"/>
        <v>0.51510262306259058</v>
      </c>
      <c r="AB123" s="27">
        <f t="shared" si="132"/>
        <v>7.8282413996699773E-2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2.790564710232065</v>
      </c>
      <c r="C124" s="27">
        <f t="shared" si="125"/>
        <v>1.1176553156535931</v>
      </c>
      <c r="D124" s="27">
        <f t="shared" si="125"/>
        <v>1.060412778401588</v>
      </c>
      <c r="E124" s="27">
        <f t="shared" si="125"/>
        <v>2.0660425346864564</v>
      </c>
      <c r="F124" s="27">
        <f t="shared" si="126"/>
        <v>3.1264553130880444</v>
      </c>
      <c r="L124" t="str">
        <f t="shared" si="127"/>
        <v>24 Business, media and public service professionals</v>
      </c>
      <c r="M124" s="27">
        <f t="shared" si="128"/>
        <v>1.1302328863541913</v>
      </c>
      <c r="N124" s="27">
        <f t="shared" si="128"/>
        <v>0.46588894201141251</v>
      </c>
      <c r="O124" s="27">
        <f t="shared" si="128"/>
        <v>0.70868109461496154</v>
      </c>
      <c r="P124" s="27">
        <f t="shared" si="128"/>
        <v>0.93645446455017733</v>
      </c>
      <c r="Q124" s="27">
        <f t="shared" si="129"/>
        <v>1.6451355591651389</v>
      </c>
      <c r="W124" t="str">
        <f t="shared" si="130"/>
        <v>24 Business, media and public service professionals</v>
      </c>
      <c r="X124" s="27">
        <f t="shared" si="131"/>
        <v>1.6603318238778693</v>
      </c>
      <c r="Y124" s="27">
        <f t="shared" si="131"/>
        <v>0.65176637364217171</v>
      </c>
      <c r="Z124" s="27">
        <f t="shared" si="131"/>
        <v>0.35173168378665842</v>
      </c>
      <c r="AA124" s="27">
        <f t="shared" si="131"/>
        <v>1.1295880701362506</v>
      </c>
      <c r="AB124" s="27">
        <f t="shared" si="132"/>
        <v>1.481319753922909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0.82936673118918858</v>
      </c>
      <c r="C125" s="27">
        <f t="shared" si="125"/>
        <v>0.3657611518624666</v>
      </c>
      <c r="D125" s="27">
        <f t="shared" si="125"/>
        <v>-0.3390213753690583</v>
      </c>
      <c r="E125" s="27">
        <f t="shared" si="125"/>
        <v>0.42000041515985931</v>
      </c>
      <c r="F125" s="27">
        <f t="shared" si="126"/>
        <v>8.0979039790801011E-2</v>
      </c>
      <c r="L125" t="str">
        <f t="shared" si="127"/>
        <v>31 Science, engineering and technology associate professionals</v>
      </c>
      <c r="M125" s="27">
        <f t="shared" si="128"/>
        <v>0.76419741710522926</v>
      </c>
      <c r="N125" s="27">
        <f t="shared" si="128"/>
        <v>8.0057427774727241E-2</v>
      </c>
      <c r="O125" s="27">
        <f t="shared" si="128"/>
        <v>-0.45131702893128844</v>
      </c>
      <c r="P125" s="27">
        <f t="shared" si="128"/>
        <v>9.7826306031185695E-2</v>
      </c>
      <c r="Q125" s="27">
        <f t="shared" si="129"/>
        <v>-0.35349072290010275</v>
      </c>
      <c r="W125" t="str">
        <f t="shared" si="130"/>
        <v>31 Science, engineering and technology associate professionals</v>
      </c>
      <c r="X125" s="27">
        <f t="shared" si="131"/>
        <v>6.5169314083953545E-2</v>
      </c>
      <c r="Y125" s="27">
        <f t="shared" si="131"/>
        <v>0.28570372408777112</v>
      </c>
      <c r="Z125" s="27">
        <f t="shared" si="131"/>
        <v>0.11229565356220861</v>
      </c>
      <c r="AA125" s="27">
        <f t="shared" si="131"/>
        <v>0.3221741091286825</v>
      </c>
      <c r="AB125" s="27">
        <f t="shared" si="132"/>
        <v>0.4344697626908911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0.67245504602278316</v>
      </c>
      <c r="C126" s="27">
        <f t="shared" si="125"/>
        <v>9.6952457158605121E-2</v>
      </c>
      <c r="D126" s="27">
        <f t="shared" si="125"/>
        <v>2.5304054178789066</v>
      </c>
      <c r="E126" s="27">
        <f t="shared" si="125"/>
        <v>0.98541812795930994</v>
      </c>
      <c r="F126" s="27">
        <f t="shared" si="126"/>
        <v>3.5158235458382165</v>
      </c>
      <c r="L126" t="str">
        <f t="shared" si="127"/>
        <v>32 Health and social care associate professionals</v>
      </c>
      <c r="M126" s="27">
        <f t="shared" si="128"/>
        <v>3.799738249065443E-2</v>
      </c>
      <c r="N126" s="27">
        <f t="shared" si="128"/>
        <v>0.11984598701279181</v>
      </c>
      <c r="O126" s="27">
        <f t="shared" si="128"/>
        <v>0.30553513130166488</v>
      </c>
      <c r="P126" s="27">
        <f t="shared" si="128"/>
        <v>0.12962654647937555</v>
      </c>
      <c r="Q126" s="27">
        <f t="shared" si="129"/>
        <v>0.43516167778104042</v>
      </c>
      <c r="W126" t="str">
        <f t="shared" si="130"/>
        <v>32 Health and social care associate professionals</v>
      </c>
      <c r="X126" s="27">
        <f t="shared" si="131"/>
        <v>0.63445766353212285</v>
      </c>
      <c r="Y126" s="27">
        <f t="shared" si="131"/>
        <v>-2.2893529854181693E-2</v>
      </c>
      <c r="Z126" s="27">
        <f t="shared" si="131"/>
        <v>2.2248702865772407</v>
      </c>
      <c r="AA126" s="27">
        <f t="shared" si="131"/>
        <v>0.85579158147993617</v>
      </c>
      <c r="AB126" s="27">
        <f t="shared" si="132"/>
        <v>3.0806618680571769</v>
      </c>
    </row>
    <row r="127" spans="1:28" x14ac:dyDescent="0.2">
      <c r="A127" t="str">
        <f t="shared" si="124"/>
        <v>33 Protective service occupations</v>
      </c>
      <c r="B127" s="27">
        <f t="shared" si="125"/>
        <v>-6.5119663080941415E-2</v>
      </c>
      <c r="C127" s="27">
        <f t="shared" si="125"/>
        <v>0.13042837104600036</v>
      </c>
      <c r="D127" s="27">
        <f t="shared" si="125"/>
        <v>-0.42135371613471317</v>
      </c>
      <c r="E127" s="27">
        <f t="shared" si="125"/>
        <v>0.18877503755687286</v>
      </c>
      <c r="F127" s="27">
        <f t="shared" si="126"/>
        <v>-0.23257867857784031</v>
      </c>
      <c r="L127" t="str">
        <f t="shared" si="127"/>
        <v>33 Protective service occupations</v>
      </c>
      <c r="M127" s="27">
        <f t="shared" si="128"/>
        <v>-0.13253589745942662</v>
      </c>
      <c r="N127" s="27">
        <f t="shared" si="128"/>
        <v>5.7339790137714619E-2</v>
      </c>
      <c r="O127" s="27">
        <f t="shared" si="128"/>
        <v>-0.33917101145534279</v>
      </c>
      <c r="P127" s="27">
        <f t="shared" si="128"/>
        <v>-2.5087706983114355E-2</v>
      </c>
      <c r="Q127" s="27">
        <f t="shared" si="129"/>
        <v>-0.36425871843845714</v>
      </c>
      <c r="W127" t="str">
        <f t="shared" si="130"/>
        <v>33 Protective service occupations</v>
      </c>
      <c r="X127" s="27">
        <f t="shared" si="131"/>
        <v>6.7416234378486539E-2</v>
      </c>
      <c r="Y127" s="27">
        <f t="shared" si="131"/>
        <v>7.3088580908285627E-2</v>
      </c>
      <c r="Z127" s="27">
        <f t="shared" si="131"/>
        <v>-8.2182704679373497E-2</v>
      </c>
      <c r="AA127" s="27">
        <f t="shared" si="131"/>
        <v>0.21386274453999365</v>
      </c>
      <c r="AB127" s="27">
        <f t="shared" si="132"/>
        <v>0.13168003986062016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-0.40028640368000445</v>
      </c>
      <c r="C128" s="27">
        <f t="shared" si="125"/>
        <v>0.4157543718724579</v>
      </c>
      <c r="D128" s="27">
        <f t="shared" si="125"/>
        <v>-0.64967142883709883</v>
      </c>
      <c r="E128" s="27">
        <f t="shared" si="125"/>
        <v>0.41102218090034182</v>
      </c>
      <c r="F128" s="27">
        <f t="shared" si="126"/>
        <v>-0.23864924793675701</v>
      </c>
      <c r="L128" t="str">
        <f t="shared" si="127"/>
        <v>34 Culture, media and sports occupations</v>
      </c>
      <c r="M128" s="27">
        <f t="shared" si="128"/>
        <v>-0.36640273109119947</v>
      </c>
      <c r="N128" s="27">
        <f t="shared" si="128"/>
        <v>6.0575598082768245E-3</v>
      </c>
      <c r="O128" s="27">
        <f t="shared" si="128"/>
        <v>-0.3679025888936005</v>
      </c>
      <c r="P128" s="27">
        <f t="shared" si="128"/>
        <v>0.26053219543216599</v>
      </c>
      <c r="Q128" s="27">
        <f t="shared" si="129"/>
        <v>-0.10737039346143451</v>
      </c>
      <c r="W128" t="str">
        <f t="shared" si="130"/>
        <v>34 Culture, media and sports occupations</v>
      </c>
      <c r="X128" s="27">
        <f t="shared" si="131"/>
        <v>-3.3883672588806313E-2</v>
      </c>
      <c r="Y128" s="27">
        <f t="shared" si="131"/>
        <v>0.40969681206418729</v>
      </c>
      <c r="Z128" s="27">
        <f t="shared" si="131"/>
        <v>-0.28176883994350899</v>
      </c>
      <c r="AA128" s="27">
        <f t="shared" si="131"/>
        <v>0.1504899854681816</v>
      </c>
      <c r="AB128" s="27">
        <f t="shared" si="132"/>
        <v>-0.13127885447532739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1.7090460851044256</v>
      </c>
      <c r="C129" s="27">
        <f t="shared" si="125"/>
        <v>0.32467458745742661</v>
      </c>
      <c r="D129" s="27">
        <f t="shared" si="125"/>
        <v>0.34852322769696542</v>
      </c>
      <c r="E129" s="27">
        <f t="shared" si="125"/>
        <v>1.0002605389470638</v>
      </c>
      <c r="F129" s="27">
        <f t="shared" si="126"/>
        <v>1.3487837666440292</v>
      </c>
      <c r="L129" t="str">
        <f t="shared" si="127"/>
        <v>35 Business and public service associate professionals</v>
      </c>
      <c r="M129" s="27">
        <f t="shared" si="128"/>
        <v>0.74126317225517901</v>
      </c>
      <c r="N129" s="27">
        <f t="shared" si="128"/>
        <v>0.21490430937077676</v>
      </c>
      <c r="O129" s="27">
        <f t="shared" si="128"/>
        <v>3.9771281600144093E-2</v>
      </c>
      <c r="P129" s="27">
        <f t="shared" si="128"/>
        <v>0.20396601997050645</v>
      </c>
      <c r="Q129" s="27">
        <f t="shared" si="129"/>
        <v>0.24373730157065054</v>
      </c>
      <c r="W129" t="str">
        <f t="shared" si="130"/>
        <v>35 Business and public service associate professionals</v>
      </c>
      <c r="X129" s="27">
        <f t="shared" si="131"/>
        <v>0.96778291284920748</v>
      </c>
      <c r="Y129" s="27">
        <f t="shared" si="131"/>
        <v>0.10977027808662854</v>
      </c>
      <c r="Z129" s="27">
        <f t="shared" si="131"/>
        <v>0.30875194609686041</v>
      </c>
      <c r="AA129" s="27">
        <f t="shared" si="131"/>
        <v>0.79629451897658932</v>
      </c>
      <c r="AB129" s="27">
        <f t="shared" si="132"/>
        <v>1.1050464650734497</v>
      </c>
    </row>
    <row r="130" spans="1:28" x14ac:dyDescent="0.2">
      <c r="A130" t="str">
        <f t="shared" si="124"/>
        <v>41 Administrative occupations</v>
      </c>
      <c r="B130" s="27">
        <f t="shared" si="125"/>
        <v>0.19677280762975258</v>
      </c>
      <c r="C130" s="27">
        <f t="shared" si="125"/>
        <v>0.46228191973115784</v>
      </c>
      <c r="D130" s="27">
        <f t="shared" si="125"/>
        <v>0.55073710664771269</v>
      </c>
      <c r="E130" s="27">
        <f t="shared" si="125"/>
        <v>-0.99980392970034515</v>
      </c>
      <c r="F130" s="27">
        <f t="shared" si="126"/>
        <v>-0.44906682305263246</v>
      </c>
      <c r="L130" t="str">
        <f t="shared" si="127"/>
        <v>41 Administrative occupations</v>
      </c>
      <c r="M130" s="27">
        <f t="shared" si="128"/>
        <v>-0.14663172846082517</v>
      </c>
      <c r="N130" s="27">
        <f t="shared" si="128"/>
        <v>0.80858819249570413</v>
      </c>
      <c r="O130" s="27">
        <f t="shared" si="128"/>
        <v>0.29857484415736479</v>
      </c>
      <c r="P130" s="27">
        <f t="shared" si="128"/>
        <v>0.59027222576981053</v>
      </c>
      <c r="Q130" s="27">
        <f t="shared" si="129"/>
        <v>0.88884706992717533</v>
      </c>
      <c r="W130" t="str">
        <f t="shared" si="130"/>
        <v>41 Administrative occupations</v>
      </c>
      <c r="X130" s="27">
        <f t="shared" si="131"/>
        <v>0.34340453609055643</v>
      </c>
      <c r="Y130" s="27">
        <f t="shared" si="131"/>
        <v>-0.34630627276451875</v>
      </c>
      <c r="Z130" s="27">
        <f t="shared" si="131"/>
        <v>0.2521622624903479</v>
      </c>
      <c r="AA130" s="27">
        <f t="shared" si="131"/>
        <v>-1.590076155470129</v>
      </c>
      <c r="AB130" s="27">
        <f t="shared" si="132"/>
        <v>-1.3379138929797811</v>
      </c>
    </row>
    <row r="131" spans="1:28" x14ac:dyDescent="0.2">
      <c r="A131" t="str">
        <f t="shared" si="124"/>
        <v>42 Secretarial and related occupations</v>
      </c>
      <c r="B131" s="27">
        <f t="shared" si="125"/>
        <v>-0.53213847748069831</v>
      </c>
      <c r="C131" s="27">
        <f t="shared" si="125"/>
        <v>-0.15688053039840266</v>
      </c>
      <c r="D131" s="27">
        <f t="shared" si="125"/>
        <v>-0.56242061758992534</v>
      </c>
      <c r="E131" s="27">
        <f t="shared" si="125"/>
        <v>-1.2951381752609068</v>
      </c>
      <c r="F131" s="27">
        <f t="shared" si="126"/>
        <v>-1.8575587928508321</v>
      </c>
      <c r="L131" t="str">
        <f t="shared" si="127"/>
        <v>42 Secretarial and related occupations</v>
      </c>
      <c r="M131" s="27">
        <f t="shared" si="128"/>
        <v>-5.1457607562413299E-2</v>
      </c>
      <c r="N131" s="27">
        <f t="shared" si="128"/>
        <v>-2.0710063549543939E-2</v>
      </c>
      <c r="O131" s="27">
        <f t="shared" si="128"/>
        <v>-8.7364354503354225E-3</v>
      </c>
      <c r="P131" s="27">
        <f t="shared" si="128"/>
        <v>2.4670857164731858E-2</v>
      </c>
      <c r="Q131" s="27">
        <f t="shared" si="129"/>
        <v>1.5934421714396435E-2</v>
      </c>
      <c r="W131" t="str">
        <f t="shared" si="130"/>
        <v>42 Secretarial and related occupations</v>
      </c>
      <c r="X131" s="27">
        <f t="shared" si="131"/>
        <v>-0.48068086991828451</v>
      </c>
      <c r="Y131" s="27">
        <f t="shared" si="131"/>
        <v>-0.13617046684885814</v>
      </c>
      <c r="Z131" s="27">
        <f t="shared" si="131"/>
        <v>-0.55368418213958925</v>
      </c>
      <c r="AA131" s="27">
        <f t="shared" si="131"/>
        <v>-1.3198090324256393</v>
      </c>
      <c r="AB131" s="27">
        <f t="shared" si="132"/>
        <v>-1.8734932145652285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0.47340581091726941</v>
      </c>
      <c r="C132" s="27">
        <f t="shared" si="125"/>
        <v>-0.66494460738148709</v>
      </c>
      <c r="D132" s="27">
        <f t="shared" si="125"/>
        <v>4.9480787721630115E-2</v>
      </c>
      <c r="E132" s="27">
        <f t="shared" si="125"/>
        <v>0.37815005927573209</v>
      </c>
      <c r="F132" s="27">
        <f t="shared" si="126"/>
        <v>0.4276308469973622</v>
      </c>
      <c r="L132" t="str">
        <f t="shared" si="127"/>
        <v>51 Skilled agricultural and related trades</v>
      </c>
      <c r="M132" s="27">
        <f t="shared" si="128"/>
        <v>0.6149202715407478</v>
      </c>
      <c r="N132" s="27">
        <f t="shared" si="128"/>
        <v>-0.80268014613875915</v>
      </c>
      <c r="O132" s="27">
        <f t="shared" si="128"/>
        <v>-1.1712404355971096E-2</v>
      </c>
      <c r="P132" s="27">
        <f t="shared" si="128"/>
        <v>0.21909611862201461</v>
      </c>
      <c r="Q132" s="27">
        <f t="shared" si="129"/>
        <v>0.20738371426604352</v>
      </c>
      <c r="W132" t="str">
        <f t="shared" si="130"/>
        <v>51 Skilled agricultural and related trades</v>
      </c>
      <c r="X132" s="27">
        <f t="shared" si="131"/>
        <v>-0.14151446062348116</v>
      </c>
      <c r="Y132" s="27">
        <f t="shared" si="131"/>
        <v>0.13773553875727196</v>
      </c>
      <c r="Z132" s="27">
        <f t="shared" si="131"/>
        <v>6.1193192077599323E-2</v>
      </c>
      <c r="AA132" s="27">
        <f t="shared" si="131"/>
        <v>0.15905394065371792</v>
      </c>
      <c r="AB132" s="27">
        <f t="shared" si="132"/>
        <v>0.22024713273131724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1.0985821585053639</v>
      </c>
      <c r="C133" s="27">
        <f t="shared" si="125"/>
        <v>-1.3656465143168379</v>
      </c>
      <c r="D133" s="27">
        <f t="shared" si="125"/>
        <v>0.16290300948588943</v>
      </c>
      <c r="E133" s="27">
        <f t="shared" si="125"/>
        <v>-0.28832622869279056</v>
      </c>
      <c r="F133" s="27">
        <f t="shared" si="126"/>
        <v>-0.12542321920690114</v>
      </c>
      <c r="L133" t="str">
        <f t="shared" si="127"/>
        <v>52 Skilled metal, electrical and electronic trades</v>
      </c>
      <c r="M133" s="27">
        <f t="shared" si="128"/>
        <v>0.9273666058628649</v>
      </c>
      <c r="N133" s="27">
        <f t="shared" si="128"/>
        <v>-1.2592941102886464</v>
      </c>
      <c r="O133" s="27">
        <f t="shared" si="128"/>
        <v>-5.9860436958645735E-2</v>
      </c>
      <c r="P133" s="27">
        <f t="shared" si="128"/>
        <v>-0.42681688382175054</v>
      </c>
      <c r="Q133" s="27">
        <f t="shared" si="129"/>
        <v>-0.48667732078039627</v>
      </c>
      <c r="W133" t="str">
        <f t="shared" si="130"/>
        <v>52 Skilled metal, electrical and electronic trades</v>
      </c>
      <c r="X133" s="27">
        <f t="shared" si="131"/>
        <v>0.17121555264249716</v>
      </c>
      <c r="Y133" s="27">
        <f t="shared" si="131"/>
        <v>-0.10635240402819335</v>
      </c>
      <c r="Z133" s="27">
        <f t="shared" si="131"/>
        <v>0.22276344644453649</v>
      </c>
      <c r="AA133" s="27">
        <f t="shared" si="131"/>
        <v>0.13849065512897579</v>
      </c>
      <c r="AB133" s="27">
        <f t="shared" si="132"/>
        <v>0.36125410157351229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0.94226152850037259</v>
      </c>
      <c r="C134" s="27">
        <f t="shared" si="125"/>
        <v>-0.81994376677190317</v>
      </c>
      <c r="D134" s="27">
        <f t="shared" si="125"/>
        <v>0.23410408384868298</v>
      </c>
      <c r="E134" s="27">
        <f t="shared" si="125"/>
        <v>-0.64762055657230988</v>
      </c>
      <c r="F134" s="27">
        <f t="shared" si="126"/>
        <v>-0.4135164727236269</v>
      </c>
      <c r="L134" t="str">
        <f t="shared" si="127"/>
        <v>53 Skilled construction and building trades</v>
      </c>
      <c r="M134" s="27">
        <f t="shared" si="128"/>
        <v>0.89967983952929753</v>
      </c>
      <c r="N134" s="27">
        <f t="shared" si="128"/>
        <v>-0.81091264149804676</v>
      </c>
      <c r="O134" s="27">
        <f t="shared" si="128"/>
        <v>0.28775837800166482</v>
      </c>
      <c r="P134" s="27">
        <f t="shared" si="128"/>
        <v>-0.66962179677637135</v>
      </c>
      <c r="Q134" s="27">
        <f t="shared" si="129"/>
        <v>-0.38186341877470653</v>
      </c>
      <c r="W134" t="str">
        <f t="shared" si="130"/>
        <v>53 Skilled construction and building trades</v>
      </c>
      <c r="X134" s="27">
        <f t="shared" si="131"/>
        <v>4.2581688971071258E-2</v>
      </c>
      <c r="Y134" s="27">
        <f t="shared" si="131"/>
        <v>-9.0311252738456693E-3</v>
      </c>
      <c r="Z134" s="27">
        <f t="shared" si="131"/>
        <v>-5.3654294152989029E-2</v>
      </c>
      <c r="AA134" s="27">
        <f t="shared" si="131"/>
        <v>2.2001240204060996E-2</v>
      </c>
      <c r="AB134" s="27">
        <f t="shared" si="132"/>
        <v>-3.1653053948928034E-2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-0.34635903628485476</v>
      </c>
      <c r="C135" s="27">
        <f t="shared" si="125"/>
        <v>-0.39474983151080512</v>
      </c>
      <c r="D135" s="27">
        <f t="shared" si="125"/>
        <v>0.47465243766288179</v>
      </c>
      <c r="E135" s="27">
        <f t="shared" si="125"/>
        <v>0.21374219730993271</v>
      </c>
      <c r="F135" s="27">
        <f t="shared" si="126"/>
        <v>0.6883946349728145</v>
      </c>
      <c r="L135" t="str">
        <f t="shared" si="127"/>
        <v>54 Textiles, printing and other skilled trades</v>
      </c>
      <c r="M135" s="27">
        <f t="shared" si="128"/>
        <v>-0.17026023943442192</v>
      </c>
      <c r="N135" s="27">
        <f t="shared" si="128"/>
        <v>-0.53630991423702534</v>
      </c>
      <c r="O135" s="27">
        <f t="shared" si="128"/>
        <v>0.28848500241364938</v>
      </c>
      <c r="P135" s="27">
        <f t="shared" si="128"/>
        <v>5.4185293608455254E-2</v>
      </c>
      <c r="Q135" s="27">
        <f t="shared" si="129"/>
        <v>0.34267029602210464</v>
      </c>
      <c r="W135" t="str">
        <f t="shared" si="130"/>
        <v>54 Textiles, printing and other skilled trades</v>
      </c>
      <c r="X135" s="27">
        <f t="shared" si="131"/>
        <v>-0.17609879685043639</v>
      </c>
      <c r="Y135" s="27">
        <f t="shared" si="131"/>
        <v>0.14156008272623177</v>
      </c>
      <c r="Z135" s="27">
        <f t="shared" si="131"/>
        <v>0.18616743524923729</v>
      </c>
      <c r="AA135" s="27">
        <f t="shared" si="131"/>
        <v>0.15955690370147835</v>
      </c>
      <c r="AB135" s="27">
        <f t="shared" si="132"/>
        <v>0.34572433895071564</v>
      </c>
    </row>
    <row r="136" spans="1:28" x14ac:dyDescent="0.2">
      <c r="A136" t="str">
        <f t="shared" si="124"/>
        <v>61 Caring personal service occupations</v>
      </c>
      <c r="B136" s="27">
        <f t="shared" si="125"/>
        <v>1.1510804463285105</v>
      </c>
      <c r="C136" s="27">
        <f t="shared" si="125"/>
        <v>-0.86886291433806662</v>
      </c>
      <c r="D136" s="27">
        <f t="shared" si="125"/>
        <v>0.68828061029569909</v>
      </c>
      <c r="E136" s="27">
        <f t="shared" si="125"/>
        <v>1.1699491492107654</v>
      </c>
      <c r="F136" s="27">
        <f t="shared" si="126"/>
        <v>1.8582297595064645</v>
      </c>
      <c r="L136" t="str">
        <f t="shared" si="127"/>
        <v>61 Caring personal service occupations</v>
      </c>
      <c r="M136" s="27">
        <f t="shared" si="128"/>
        <v>6.8916144928617307E-2</v>
      </c>
      <c r="N136" s="27">
        <f t="shared" si="128"/>
        <v>-3.3392524360229103E-2</v>
      </c>
      <c r="O136" s="27">
        <f t="shared" si="128"/>
        <v>0.6638291616631129</v>
      </c>
      <c r="P136" s="27">
        <f t="shared" si="128"/>
        <v>0.63029333809121191</v>
      </c>
      <c r="Q136" s="27">
        <f t="shared" si="129"/>
        <v>1.2941224997543248</v>
      </c>
      <c r="W136" t="str">
        <f t="shared" si="130"/>
        <v>61 Caring personal service occupations</v>
      </c>
      <c r="X136" s="27">
        <f t="shared" si="131"/>
        <v>1.0821643013998798</v>
      </c>
      <c r="Y136" s="27">
        <f t="shared" si="131"/>
        <v>-0.8354703899778233</v>
      </c>
      <c r="Z136" s="27">
        <f t="shared" si="131"/>
        <v>2.4451448632573758E-2</v>
      </c>
      <c r="AA136" s="27">
        <f t="shared" si="131"/>
        <v>0.53965581111957661</v>
      </c>
      <c r="AB136" s="27">
        <f t="shared" si="132"/>
        <v>0.56410725975215037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0.26227870193425673</v>
      </c>
      <c r="C137" s="27">
        <f t="shared" si="125"/>
        <v>-0.56587650015394964</v>
      </c>
      <c r="D137" s="27">
        <f t="shared" si="125"/>
        <v>-0.36045966069510449</v>
      </c>
      <c r="E137" s="27">
        <f t="shared" si="125"/>
        <v>1.8369500727328791E-2</v>
      </c>
      <c r="F137" s="27">
        <f t="shared" si="126"/>
        <v>-0.3420901599677757</v>
      </c>
      <c r="L137" t="str">
        <f t="shared" si="127"/>
        <v>62 Leisure, travel and related personal service occupations</v>
      </c>
      <c r="M137" s="27">
        <f t="shared" si="128"/>
        <v>0.21190680962793751</v>
      </c>
      <c r="N137" s="27">
        <f t="shared" si="128"/>
        <v>-0.26486463134585647</v>
      </c>
      <c r="O137" s="27">
        <f t="shared" si="128"/>
        <v>-1.1868508577020709E-2</v>
      </c>
      <c r="P137" s="27">
        <f t="shared" si="128"/>
        <v>0.19195880950437716</v>
      </c>
      <c r="Q137" s="27">
        <f t="shared" si="129"/>
        <v>0.18009030092735645</v>
      </c>
      <c r="W137" t="str">
        <f t="shared" si="130"/>
        <v>62 Leisure, travel and related personal service occupations</v>
      </c>
      <c r="X137" s="27">
        <f t="shared" si="131"/>
        <v>5.0371892306323218E-2</v>
      </c>
      <c r="Y137" s="27">
        <f t="shared" si="131"/>
        <v>-0.30101186880810182</v>
      </c>
      <c r="Z137" s="27">
        <f t="shared" si="131"/>
        <v>-0.34859115211807534</v>
      </c>
      <c r="AA137" s="27">
        <f t="shared" si="131"/>
        <v>-0.1735893087770588</v>
      </c>
      <c r="AB137" s="27">
        <f t="shared" si="132"/>
        <v>-0.52218046089513415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-3.8307503895877948E-2</v>
      </c>
      <c r="C138" s="27">
        <f t="shared" si="125"/>
        <v>5.3869080348422138E-2</v>
      </c>
      <c r="D138" s="27">
        <f t="shared" si="125"/>
        <v>-7.6213382397589818E-2</v>
      </c>
      <c r="E138" s="27">
        <f t="shared" si="125"/>
        <v>1.6372120895270126E-2</v>
      </c>
      <c r="F138" s="27">
        <f t="shared" si="126"/>
        <v>-5.9841261502319693E-2</v>
      </c>
      <c r="L138" t="str">
        <f t="shared" si="127"/>
        <v>63 Community and civil enforcement occupations</v>
      </c>
      <c r="M138" s="27">
        <f t="shared" si="128"/>
        <v>-5.2329229875740096E-2</v>
      </c>
      <c r="N138" s="27">
        <f t="shared" si="128"/>
        <v>6.7656723367696708E-2</v>
      </c>
      <c r="O138" s="27">
        <f t="shared" si="128"/>
        <v>-0.10191773201644014</v>
      </c>
      <c r="P138" s="27">
        <f t="shared" si="128"/>
        <v>1.7176820474799154E-2</v>
      </c>
      <c r="Q138" s="27">
        <f t="shared" si="129"/>
        <v>-8.4740911541640984E-2</v>
      </c>
      <c r="W138" t="str">
        <f t="shared" si="130"/>
        <v>63 Community and civil enforcement occupations</v>
      </c>
      <c r="X138" s="27">
        <f t="shared" si="131"/>
        <v>1.4021725979862468E-2</v>
      </c>
      <c r="Y138" s="27">
        <f t="shared" si="131"/>
        <v>-1.3787643019274057E-2</v>
      </c>
      <c r="Z138" s="27">
        <f t="shared" si="131"/>
        <v>2.5704349618849889E-2</v>
      </c>
      <c r="AA138" s="27">
        <f t="shared" si="131"/>
        <v>-8.0469957952924998E-4</v>
      </c>
      <c r="AB138" s="27">
        <f t="shared" si="132"/>
        <v>2.4899650039320639E-2</v>
      </c>
    </row>
    <row r="139" spans="1:28" x14ac:dyDescent="0.2">
      <c r="A139" t="str">
        <f t="shared" si="124"/>
        <v>71 Sales occupations</v>
      </c>
      <c r="B139" s="27">
        <f t="shared" si="125"/>
        <v>-0.13602956995566018</v>
      </c>
      <c r="C139" s="27">
        <f t="shared" si="125"/>
        <v>-1.815023793441739E-2</v>
      </c>
      <c r="D139" s="27">
        <f t="shared" si="125"/>
        <v>-0.17367240072903201</v>
      </c>
      <c r="E139" s="27">
        <f t="shared" si="125"/>
        <v>-0.59702648205409048</v>
      </c>
      <c r="F139" s="27">
        <f t="shared" si="126"/>
        <v>-0.77069888278312249</v>
      </c>
      <c r="L139" t="str">
        <f t="shared" si="127"/>
        <v>71 Sales occupations</v>
      </c>
      <c r="M139" s="27">
        <f t="shared" si="128"/>
        <v>0.34339677618688391</v>
      </c>
      <c r="N139" s="27">
        <f t="shared" si="128"/>
        <v>-1.5862746433350949E-2</v>
      </c>
      <c r="O139" s="27">
        <f t="shared" si="128"/>
        <v>7.0141291335744427E-2</v>
      </c>
      <c r="P139" s="27">
        <f t="shared" si="128"/>
        <v>4.1245015888845771E-2</v>
      </c>
      <c r="Q139" s="27">
        <f t="shared" si="129"/>
        <v>0.1113863072245902</v>
      </c>
      <c r="W139" t="str">
        <f t="shared" si="130"/>
        <v>71 Sales occupations</v>
      </c>
      <c r="X139" s="27">
        <f t="shared" si="131"/>
        <v>-0.47942634614257607</v>
      </c>
      <c r="Y139" s="27">
        <f t="shared" si="131"/>
        <v>-2.2874915010522301E-3</v>
      </c>
      <c r="Z139" s="27">
        <f t="shared" si="131"/>
        <v>-0.24381369206479064</v>
      </c>
      <c r="AA139" s="27">
        <f t="shared" si="131"/>
        <v>-0.63827149794289362</v>
      </c>
      <c r="AB139" s="27">
        <f t="shared" si="132"/>
        <v>-0.88208519000768426</v>
      </c>
    </row>
    <row r="140" spans="1:28" x14ac:dyDescent="0.2">
      <c r="A140" t="str">
        <f t="shared" si="124"/>
        <v>72 Customer service occupations</v>
      </c>
      <c r="B140" s="27">
        <f t="shared" si="125"/>
        <v>0.48992851080952304</v>
      </c>
      <c r="C140" s="27">
        <f t="shared" si="125"/>
        <v>4.7605026408226614E-2</v>
      </c>
      <c r="D140" s="27">
        <f t="shared" si="125"/>
        <v>0.51265311735452812</v>
      </c>
      <c r="E140" s="27">
        <f t="shared" si="125"/>
        <v>0.55422739562835854</v>
      </c>
      <c r="F140" s="27">
        <f t="shared" si="126"/>
        <v>1.0668805129828867</v>
      </c>
      <c r="L140" t="str">
        <f t="shared" si="127"/>
        <v>72 Customer service occupations</v>
      </c>
      <c r="M140" s="27">
        <f t="shared" si="128"/>
        <v>-4.8529191540078287E-2</v>
      </c>
      <c r="N140" s="27">
        <f t="shared" si="128"/>
        <v>0.18467257608851817</v>
      </c>
      <c r="O140" s="27">
        <f t="shared" si="128"/>
        <v>0.39466960943407559</v>
      </c>
      <c r="P140" s="27">
        <f t="shared" si="128"/>
        <v>0.33109046757076133</v>
      </c>
      <c r="Q140" s="27">
        <f t="shared" si="129"/>
        <v>0.72576007700483691</v>
      </c>
      <c r="W140" t="str">
        <f t="shared" si="130"/>
        <v>72 Customer service occupations</v>
      </c>
      <c r="X140" s="27">
        <f t="shared" si="131"/>
        <v>0.53845770234960932</v>
      </c>
      <c r="Y140" s="27">
        <f t="shared" si="131"/>
        <v>-0.13706754968031154</v>
      </c>
      <c r="Z140" s="27">
        <f t="shared" si="131"/>
        <v>0.11798350792046941</v>
      </c>
      <c r="AA140" s="27">
        <f t="shared" si="131"/>
        <v>0.22313692805759056</v>
      </c>
      <c r="AB140" s="27">
        <f t="shared" si="132"/>
        <v>0.34112043597805997</v>
      </c>
    </row>
    <row r="141" spans="1:28" x14ac:dyDescent="0.2">
      <c r="A141" t="str">
        <f t="shared" si="124"/>
        <v>81 Process, plant and machine operatives</v>
      </c>
      <c r="B141" s="27">
        <f t="shared" si="125"/>
        <v>0.46807204926088364</v>
      </c>
      <c r="C141" s="27">
        <f t="shared" si="125"/>
        <v>-0.56783840392901208</v>
      </c>
      <c r="D141" s="27">
        <f t="shared" si="125"/>
        <v>0.25040274390238171</v>
      </c>
      <c r="E141" s="27">
        <f t="shared" si="125"/>
        <v>-0.2348932345325947</v>
      </c>
      <c r="F141" s="27">
        <f t="shared" si="126"/>
        <v>1.5509509369787011E-2</v>
      </c>
      <c r="L141" t="str">
        <f t="shared" si="127"/>
        <v>81 Process, plant and machine operatives</v>
      </c>
      <c r="M141" s="27">
        <f t="shared" si="128"/>
        <v>0.41045040197898874</v>
      </c>
      <c r="N141" s="27">
        <f t="shared" si="128"/>
        <v>-0.46810359619330155</v>
      </c>
      <c r="O141" s="27">
        <f t="shared" si="128"/>
        <v>0.14344513679154236</v>
      </c>
      <c r="P141" s="27">
        <f t="shared" si="128"/>
        <v>-0.22033576655602261</v>
      </c>
      <c r="Q141" s="27">
        <f t="shared" si="129"/>
        <v>-7.6890629764480245E-2</v>
      </c>
      <c r="W141" t="str">
        <f t="shared" si="130"/>
        <v>81 Process, plant and machine operatives</v>
      </c>
      <c r="X141" s="27">
        <f t="shared" si="131"/>
        <v>5.7621647281896005E-2</v>
      </c>
      <c r="Y141" s="27">
        <f t="shared" si="131"/>
        <v>-9.9734807735712083E-2</v>
      </c>
      <c r="Z141" s="27">
        <f t="shared" si="131"/>
        <v>0.10695760711083468</v>
      </c>
      <c r="AA141" s="27">
        <f t="shared" si="131"/>
        <v>-1.455746797656754E-2</v>
      </c>
      <c r="AB141" s="27">
        <f t="shared" si="132"/>
        <v>9.2400139134267145E-2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1.2503111171217274</v>
      </c>
      <c r="C142" s="27">
        <f t="shared" si="125"/>
        <v>-1.5544023212162497</v>
      </c>
      <c r="D142" s="27">
        <f t="shared" si="125"/>
        <v>0.14745484879200443</v>
      </c>
      <c r="E142" s="27">
        <f t="shared" si="125"/>
        <v>-0.11729457419354095</v>
      </c>
      <c r="F142" s="27">
        <f t="shared" si="126"/>
        <v>3.0160274598463488E-2</v>
      </c>
      <c r="L142" t="str">
        <f t="shared" si="127"/>
        <v>82 Transport and mobile machine drivers and operatives</v>
      </c>
      <c r="M142" s="27">
        <f t="shared" si="128"/>
        <v>1.2436690703499469</v>
      </c>
      <c r="N142" s="27">
        <f t="shared" si="128"/>
        <v>-1.4322522906030439</v>
      </c>
      <c r="O142" s="27">
        <f t="shared" si="128"/>
        <v>-4.554101192823623E-2</v>
      </c>
      <c r="P142" s="27">
        <f t="shared" si="128"/>
        <v>-0.2154554544745837</v>
      </c>
      <c r="Q142" s="27">
        <f t="shared" si="129"/>
        <v>-0.26099646640281993</v>
      </c>
      <c r="W142" t="str">
        <f t="shared" si="130"/>
        <v>82 Transport and mobile machine drivers and operatives</v>
      </c>
      <c r="X142" s="27">
        <f t="shared" si="131"/>
        <v>6.6420467717899223E-3</v>
      </c>
      <c r="Y142" s="27">
        <f t="shared" si="131"/>
        <v>-0.12215003061321994</v>
      </c>
      <c r="Z142" s="27">
        <f t="shared" si="131"/>
        <v>0.19299586072024577</v>
      </c>
      <c r="AA142" s="27">
        <f t="shared" si="131"/>
        <v>9.8160880281057405E-2</v>
      </c>
      <c r="AB142" s="27">
        <f t="shared" si="132"/>
        <v>0.29115674100130318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-9.8455320031464844E-2</v>
      </c>
      <c r="C143" s="27">
        <f t="shared" si="125"/>
        <v>-0.41823207537963114</v>
      </c>
      <c r="D143" s="27">
        <f t="shared" si="125"/>
        <v>2.6726398196310712</v>
      </c>
      <c r="E143" s="27">
        <f t="shared" si="125"/>
        <v>0.68839019239526067</v>
      </c>
      <c r="F143" s="27">
        <f t="shared" si="126"/>
        <v>3.3610300120263319</v>
      </c>
      <c r="L143" t="str">
        <f t="shared" si="127"/>
        <v>91 Elementary trades and related occupations</v>
      </c>
      <c r="M143" s="27">
        <f t="shared" si="128"/>
        <v>1.2016983499843814E-2</v>
      </c>
      <c r="N143" s="27">
        <f t="shared" si="128"/>
        <v>-0.33770208678208791</v>
      </c>
      <c r="O143" s="27">
        <f t="shared" si="128"/>
        <v>0.98597218961710498</v>
      </c>
      <c r="P143" s="27">
        <f t="shared" si="128"/>
        <v>0.30374902675609494</v>
      </c>
      <c r="Q143" s="27">
        <f t="shared" si="129"/>
        <v>1.2897212163731999</v>
      </c>
      <c r="W143" t="str">
        <f t="shared" si="130"/>
        <v>91 Elementary trades and related occupations</v>
      </c>
      <c r="X143" s="27">
        <f t="shared" si="131"/>
        <v>-0.11047230353130222</v>
      </c>
      <c r="Y143" s="27">
        <f t="shared" si="131"/>
        <v>-8.0529988597547564E-2</v>
      </c>
      <c r="Z143" s="27">
        <f t="shared" si="131"/>
        <v>1.6866676300139698</v>
      </c>
      <c r="AA143" s="27">
        <f t="shared" si="131"/>
        <v>0.38464116563915285</v>
      </c>
      <c r="AB143" s="27">
        <f t="shared" si="132"/>
        <v>2.0713087956531226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1.6134740037809756</v>
      </c>
      <c r="C144" s="27">
        <f t="shared" si="125"/>
        <v>-2.5006087703571289</v>
      </c>
      <c r="D144" s="27">
        <f t="shared" si="125"/>
        <v>-2.4616446774316216</v>
      </c>
      <c r="E144" s="27">
        <f t="shared" si="125"/>
        <v>-1.8347967478578582</v>
      </c>
      <c r="F144" s="27">
        <f t="shared" si="126"/>
        <v>-4.2964414252894798</v>
      </c>
      <c r="L144" t="str">
        <f t="shared" si="127"/>
        <v>92 Elementary administration and service occupations</v>
      </c>
      <c r="M144" s="27">
        <f t="shared" si="128"/>
        <v>0.6539607239324372</v>
      </c>
      <c r="N144" s="27">
        <f t="shared" si="128"/>
        <v>-1.1018706825923665</v>
      </c>
      <c r="O144" s="27">
        <f t="shared" si="128"/>
        <v>-0.38802581720703877</v>
      </c>
      <c r="P144" s="27">
        <f t="shared" si="128"/>
        <v>-1.0383441340559685</v>
      </c>
      <c r="Q144" s="27">
        <f t="shared" si="129"/>
        <v>-1.4263699512630073</v>
      </c>
      <c r="W144" t="str">
        <f t="shared" si="130"/>
        <v>92 Elementary administration and service occupations</v>
      </c>
      <c r="X144" s="27">
        <f t="shared" si="131"/>
        <v>0.95951327984851709</v>
      </c>
      <c r="Y144" s="27">
        <f t="shared" si="131"/>
        <v>-1.3987380877647873</v>
      </c>
      <c r="Z144" s="27">
        <f t="shared" si="131"/>
        <v>-2.0736188602245864</v>
      </c>
      <c r="AA144" s="27">
        <f t="shared" si="131"/>
        <v>-0.79645261380188792</v>
      </c>
      <c r="AB144" s="27">
        <f t="shared" si="132"/>
        <v>-2.8700714740264743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22.97800000000035</v>
      </c>
      <c r="C146" s="29">
        <f t="shared" ref="C146" si="133">D35-C35</f>
        <v>-6.0430000000000632</v>
      </c>
      <c r="D146" s="29">
        <f>E35-D35</f>
        <v>6.7689999999997781</v>
      </c>
      <c r="E146" s="29">
        <f>F35-E35</f>
        <v>9.3589999999998668</v>
      </c>
      <c r="F146" s="29">
        <f t="shared" ref="F146" si="134">F35-D35</f>
        <v>16.127999999999645</v>
      </c>
      <c r="L146" s="24" t="str">
        <f>L35</f>
        <v>All occupations</v>
      </c>
      <c r="M146" s="29">
        <f>N35-M35</f>
        <v>12.645613590782091</v>
      </c>
      <c r="N146" s="29">
        <f t="shared" ref="N146" si="135">O35-N35</f>
        <v>-5.2198535831493587</v>
      </c>
      <c r="O146" s="29">
        <f>P35-O35</f>
        <v>3.8311498283661081</v>
      </c>
      <c r="P146" s="29">
        <f>Q35-P35</f>
        <v>4.7946429297192878</v>
      </c>
      <c r="Q146" s="29">
        <f t="shared" ref="Q146" si="136">Q35-O35</f>
        <v>8.6257927580853959</v>
      </c>
      <c r="W146" s="24" t="str">
        <f>W35</f>
        <v>All occupations</v>
      </c>
      <c r="X146" s="29">
        <f>Y35-X35</f>
        <v>10.33238640921806</v>
      </c>
      <c r="Y146" s="29">
        <f t="shared" ref="Y146" si="137">Z35-Y35</f>
        <v>-0.82314641685059087</v>
      </c>
      <c r="Z146" s="29">
        <f>AA35-Z35</f>
        <v>2.9378501716335848</v>
      </c>
      <c r="AA146" s="29">
        <f>AB35-AA35</f>
        <v>4.5643570702807494</v>
      </c>
      <c r="AB146" s="29">
        <f t="shared" ref="AB146" si="138">AB35-Z35</f>
        <v>7.5022072419143342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20.900947161793695</v>
      </c>
      <c r="C153" s="11">
        <f t="shared" ref="C153:F153" si="143">C8</f>
        <v>25.531731903473602</v>
      </c>
      <c r="D153" s="11">
        <f t="shared" si="143"/>
        <v>25.792705099895056</v>
      </c>
      <c r="E153" s="11">
        <f t="shared" si="143"/>
        <v>23.547596953595445</v>
      </c>
      <c r="F153" s="11">
        <f t="shared" si="143"/>
        <v>25.419595205720181</v>
      </c>
      <c r="H153" s="40">
        <f>IF(D$151-B$151 &lt;&gt; 0,(EXP(LN(D153/B153)/(D$151-B$151))-1)*100,0)</f>
        <v>4.295647591269347</v>
      </c>
      <c r="I153" s="40">
        <f>IF(F$151-D$151 &lt;&gt; 0,(EXP(LN(F153/D153)/(F$151-D$151))-1)*100,0)</f>
        <v>-9.7095248629741615E-2</v>
      </c>
      <c r="L153" s="10" t="str">
        <f>L8</f>
        <v>11 Corporate managers and directors</v>
      </c>
      <c r="M153" s="11">
        <f>M8</f>
        <v>14.237983208201822</v>
      </c>
      <c r="N153" s="11">
        <f t="shared" ref="N153:Q153" si="144">N8</f>
        <v>16.782751616787866</v>
      </c>
      <c r="O153" s="11">
        <f t="shared" si="144"/>
        <v>16.773476991769986</v>
      </c>
      <c r="P153" s="11">
        <f t="shared" si="144"/>
        <v>14.580862893472485</v>
      </c>
      <c r="Q153" s="11">
        <f t="shared" si="144"/>
        <v>15.079547187867838</v>
      </c>
      <c r="S153" s="40">
        <f>IF(O$151-M$151 &lt;&gt; 0,(EXP(LN(O153/M153)/(O$151-M$151))-1)*100,0)</f>
        <v>3.332021151935427</v>
      </c>
      <c r="T153" s="40">
        <f>IF(Q$151-O$151 &lt;&gt; 0,(EXP(LN(Q153/O153)/(Q$151-O$151))-1)*100,0)</f>
        <v>-0.70721771913480058</v>
      </c>
      <c r="W153" s="10" t="str">
        <f>W8</f>
        <v>11 Corporate managers and directors</v>
      </c>
      <c r="X153" s="11">
        <f>X8</f>
        <v>6.6629639535919019</v>
      </c>
      <c r="Y153" s="11">
        <f t="shared" ref="Y153:AB153" si="145">Y8</f>
        <v>8.7489802866857289</v>
      </c>
      <c r="Z153" s="11">
        <f t="shared" si="145"/>
        <v>9.0192281081250627</v>
      </c>
      <c r="AA153" s="11">
        <f t="shared" si="145"/>
        <v>8.9667340601229242</v>
      </c>
      <c r="AB153" s="11">
        <f t="shared" si="145"/>
        <v>10.340048017852371</v>
      </c>
      <c r="AD153" s="40">
        <f>IF(Z$151-X$151 &lt;&gt; 0,(EXP(LN(Z153/X153)/(Z$151-X$151))-1)*100,0)</f>
        <v>6.2430136994402252</v>
      </c>
      <c r="AE153" s="40">
        <f>IF(AB$151-Z$151 &lt;&gt; 0,(EXP(LN(AB153/Z153)/(AB$151-Z$151))-1)*100,0)</f>
        <v>0.9152682504948384</v>
      </c>
    </row>
    <row r="154" spans="1:31" x14ac:dyDescent="0.2">
      <c r="A154" s="10" t="str">
        <f t="shared" si="142"/>
        <v>12 Other managers and proprietors</v>
      </c>
      <c r="B154" s="11">
        <f t="shared" si="142"/>
        <v>9.7110343065733336</v>
      </c>
      <c r="C154" s="11">
        <f t="shared" ref="C154:F178" si="146">C9</f>
        <v>10.398922761327658</v>
      </c>
      <c r="D154" s="11">
        <f t="shared" si="146"/>
        <v>10.321459456150103</v>
      </c>
      <c r="E154" s="11">
        <f t="shared" si="146"/>
        <v>10.859917378640031</v>
      </c>
      <c r="F154" s="11">
        <f t="shared" si="146"/>
        <v>12.18242138348452</v>
      </c>
      <c r="H154" s="40">
        <f t="shared" ref="H154:H177" si="147">IF(D$151-B$151 &lt;&gt; 0,(EXP(LN(D154/B154)/(D$151-B$151))-1)*100,0)</f>
        <v>1.2267105998067684</v>
      </c>
      <c r="I154" s="40">
        <f t="shared" ref="I154:I180" si="148">IF(F$151-D$151 &lt;&gt; 0,(EXP(LN(F154/D154)/(F$151-D$151))-1)*100,0)</f>
        <v>1.1112548875628958</v>
      </c>
      <c r="L154" s="10" t="str">
        <f t="shared" ref="L154:Q154" si="149">L9</f>
        <v>12 Other managers and proprietors</v>
      </c>
      <c r="M154" s="11">
        <f t="shared" si="149"/>
        <v>5.5719954471280051</v>
      </c>
      <c r="N154" s="11">
        <f t="shared" si="149"/>
        <v>5.9965422701431423</v>
      </c>
      <c r="O154" s="11">
        <f t="shared" si="149"/>
        <v>5.6494120379753747</v>
      </c>
      <c r="P154" s="11">
        <f t="shared" si="149"/>
        <v>6.4342170745841356</v>
      </c>
      <c r="Q154" s="11">
        <f t="shared" si="149"/>
        <v>7.1803246447604305</v>
      </c>
      <c r="S154" s="40">
        <f t="shared" ref="S154:S177" si="150">IF(O$151-M$151 &lt;&gt; 0,(EXP(LN(O154/M154)/(O$151-M$151))-1)*100,0)</f>
        <v>0.27634587018290357</v>
      </c>
      <c r="T154" s="40">
        <f t="shared" ref="T154:T177" si="151">IF(Q$151-O$151 &lt;&gt; 0,(EXP(LN(Q154/O154)/(Q$151-O$151))-1)*100,0)</f>
        <v>1.6114671158705685</v>
      </c>
      <c r="W154" s="10" t="str">
        <f t="shared" ref="W154:AB154" si="152">W9</f>
        <v>12 Other managers and proprietors</v>
      </c>
      <c r="X154" s="11">
        <f t="shared" si="152"/>
        <v>4.1390388594453542</v>
      </c>
      <c r="Y154" s="11">
        <f t="shared" si="152"/>
        <v>4.4023804911845028</v>
      </c>
      <c r="Z154" s="11">
        <f t="shared" si="152"/>
        <v>4.6720474181747269</v>
      </c>
      <c r="AA154" s="11">
        <f t="shared" si="152"/>
        <v>4.4257003040559031</v>
      </c>
      <c r="AB154" s="11">
        <f t="shared" si="152"/>
        <v>5.0020967387240711</v>
      </c>
      <c r="AD154" s="40">
        <f t="shared" ref="AD154:AD177" si="153">IF(Z$151-X$151 &lt;&gt; 0,(EXP(LN(Z154/X154)/(Z$151-X$151))-1)*100,0)</f>
        <v>2.4522610984726523</v>
      </c>
      <c r="AE154" s="40">
        <f t="shared" ref="AE154:AE177" si="154">IF(AB$151-Z$151 &lt;&gt; 0,(EXP(LN(AB154/Z154)/(AB$151-Z$151))-1)*100,0)</f>
        <v>0.45610217643561324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17.747369988322959</v>
      </c>
      <c r="C155" s="11">
        <f t="shared" si="146"/>
        <v>20.25620538923776</v>
      </c>
      <c r="D155" s="11">
        <f t="shared" si="146"/>
        <v>20.83503634357935</v>
      </c>
      <c r="E155" s="11">
        <f t="shared" si="146"/>
        <v>25.423029115151298</v>
      </c>
      <c r="F155" s="11">
        <f t="shared" si="146"/>
        <v>28.418236709307809</v>
      </c>
      <c r="H155" s="40">
        <f t="shared" si="147"/>
        <v>3.2599836154650896</v>
      </c>
      <c r="I155" s="40">
        <f t="shared" si="148"/>
        <v>2.0908589182202952</v>
      </c>
      <c r="L155" s="10" t="str">
        <f t="shared" ref="L155:Q155" si="155">L10</f>
        <v>21 Science, research, engineering and technology professionals</v>
      </c>
      <c r="M155" s="11">
        <f t="shared" si="155"/>
        <v>14.021180704753551</v>
      </c>
      <c r="N155" s="11">
        <f t="shared" si="155"/>
        <v>16.152023641341692</v>
      </c>
      <c r="O155" s="11">
        <f t="shared" si="155"/>
        <v>15.930043705118722</v>
      </c>
      <c r="P155" s="11">
        <f t="shared" si="155"/>
        <v>18.802971939400322</v>
      </c>
      <c r="Q155" s="11">
        <f t="shared" si="155"/>
        <v>20.568735273531029</v>
      </c>
      <c r="S155" s="40">
        <f t="shared" si="150"/>
        <v>2.5856173078076417</v>
      </c>
      <c r="T155" s="40">
        <f t="shared" si="151"/>
        <v>1.718365927217036</v>
      </c>
      <c r="W155" s="10" t="str">
        <f t="shared" ref="W155:AB155" si="156">W10</f>
        <v>21 Science, research, engineering and technology professionals</v>
      </c>
      <c r="X155" s="11">
        <f t="shared" si="156"/>
        <v>3.7261892835693855</v>
      </c>
      <c r="Y155" s="11">
        <f t="shared" si="156"/>
        <v>4.1041817478960283</v>
      </c>
      <c r="Z155" s="11">
        <f t="shared" si="156"/>
        <v>4.9049926384606186</v>
      </c>
      <c r="AA155" s="11">
        <f t="shared" si="156"/>
        <v>6.6200571757509614</v>
      </c>
      <c r="AB155" s="11">
        <f t="shared" si="156"/>
        <v>7.8495014357767765</v>
      </c>
      <c r="AD155" s="40">
        <f t="shared" si="153"/>
        <v>5.6512621064630508</v>
      </c>
      <c r="AE155" s="40">
        <f t="shared" si="154"/>
        <v>3.1842901677096469</v>
      </c>
    </row>
    <row r="156" spans="1:31" x14ac:dyDescent="0.2">
      <c r="A156" s="10" t="str">
        <f t="shared" si="142"/>
        <v>22 Health professionals</v>
      </c>
      <c r="B156" s="11">
        <f t="shared" si="142"/>
        <v>8.8775307594801678</v>
      </c>
      <c r="C156" s="11">
        <f t="shared" si="146"/>
        <v>10.901019432141014</v>
      </c>
      <c r="D156" s="11">
        <f t="shared" si="146"/>
        <v>10.868146626134912</v>
      </c>
      <c r="E156" s="11">
        <f t="shared" si="146"/>
        <v>10.545103640406499</v>
      </c>
      <c r="F156" s="11">
        <f t="shared" si="146"/>
        <v>10.869329172008625</v>
      </c>
      <c r="H156" s="40">
        <f t="shared" si="147"/>
        <v>4.1292308891162088</v>
      </c>
      <c r="I156" s="40">
        <f t="shared" si="148"/>
        <v>7.2535264270534583E-4</v>
      </c>
      <c r="L156" s="10" t="str">
        <f t="shared" ref="L156:Q156" si="157">L11</f>
        <v>22 Health professionals</v>
      </c>
      <c r="M156" s="11">
        <f t="shared" si="157"/>
        <v>1.9037829590653332</v>
      </c>
      <c r="N156" s="11">
        <f t="shared" si="157"/>
        <v>2.3136866060116215</v>
      </c>
      <c r="O156" s="11">
        <f t="shared" si="157"/>
        <v>2.5257416632177097</v>
      </c>
      <c r="P156" s="11">
        <f t="shared" si="157"/>
        <v>2.4816342569378813</v>
      </c>
      <c r="Q156" s="11">
        <f t="shared" si="157"/>
        <v>2.5950977522867889</v>
      </c>
      <c r="S156" s="40">
        <f t="shared" si="150"/>
        <v>5.8167207394071996</v>
      </c>
      <c r="T156" s="40">
        <f t="shared" si="151"/>
        <v>0.18075942510000775</v>
      </c>
      <c r="W156" s="10" t="str">
        <f t="shared" ref="W156:AB156" si="158">W11</f>
        <v>22 Health professionals</v>
      </c>
      <c r="X156" s="11">
        <f t="shared" si="158"/>
        <v>6.9737478004148343</v>
      </c>
      <c r="Y156" s="11">
        <f t="shared" si="158"/>
        <v>8.5873328261293995</v>
      </c>
      <c r="Z156" s="11">
        <f t="shared" si="158"/>
        <v>8.3424049629172199</v>
      </c>
      <c r="AA156" s="11">
        <f t="shared" si="158"/>
        <v>8.06346938346862</v>
      </c>
      <c r="AB156" s="11">
        <f t="shared" si="158"/>
        <v>8.2742314197218398</v>
      </c>
      <c r="AD156" s="40">
        <f t="shared" si="153"/>
        <v>3.6489736715476173</v>
      </c>
      <c r="AE156" s="40">
        <f t="shared" si="154"/>
        <v>-5.4688390459212144E-2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12.341708184875415</v>
      </c>
      <c r="C157" s="11">
        <f t="shared" si="146"/>
        <v>13.137807181938275</v>
      </c>
      <c r="D157" s="11">
        <f t="shared" si="146"/>
        <v>13.246493334508346</v>
      </c>
      <c r="E157" s="11">
        <f t="shared" si="146"/>
        <v>12.819001042338455</v>
      </c>
      <c r="F157" s="11">
        <f t="shared" si="146"/>
        <v>13.568246137822394</v>
      </c>
      <c r="H157" s="40">
        <f t="shared" si="147"/>
        <v>1.4250266207268547</v>
      </c>
      <c r="I157" s="40">
        <f t="shared" si="148"/>
        <v>0.16012377164704716</v>
      </c>
      <c r="L157" s="10" t="str">
        <f t="shared" ref="L157:Q157" si="159">L12</f>
        <v>23 Teaching and other educational professionals</v>
      </c>
      <c r="M157" s="11">
        <f t="shared" si="159"/>
        <v>3.8649289137087517</v>
      </c>
      <c r="N157" s="11">
        <f t="shared" si="159"/>
        <v>3.9086528291364648</v>
      </c>
      <c r="O157" s="11">
        <f t="shared" si="159"/>
        <v>4.1340729081442493</v>
      </c>
      <c r="P157" s="11">
        <f t="shared" si="159"/>
        <v>4.1434008250402448</v>
      </c>
      <c r="Q157" s="11">
        <f t="shared" si="159"/>
        <v>4.3775432974616013</v>
      </c>
      <c r="S157" s="40">
        <f t="shared" si="150"/>
        <v>1.3555008844517991</v>
      </c>
      <c r="T157" s="40">
        <f t="shared" si="151"/>
        <v>0.38222581822420221</v>
      </c>
      <c r="W157" s="10" t="str">
        <f t="shared" ref="W157:AB157" si="160">W12</f>
        <v>23 Teaching and other educational professionals</v>
      </c>
      <c r="X157" s="11">
        <f t="shared" si="160"/>
        <v>8.4767792711666683</v>
      </c>
      <c r="Y157" s="11">
        <f t="shared" si="160"/>
        <v>9.2291543528018032</v>
      </c>
      <c r="Z157" s="11">
        <f t="shared" si="160"/>
        <v>9.1124204263640909</v>
      </c>
      <c r="AA157" s="11">
        <f t="shared" si="160"/>
        <v>8.6756002172982001</v>
      </c>
      <c r="AB157" s="11">
        <f t="shared" si="160"/>
        <v>9.1907028403607907</v>
      </c>
      <c r="AD157" s="40">
        <f t="shared" si="153"/>
        <v>1.4566632272670965</v>
      </c>
      <c r="AE157" s="40">
        <f t="shared" si="154"/>
        <v>5.7043245659715858E-2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17.076408484222011</v>
      </c>
      <c r="C158" s="11">
        <f t="shared" si="146"/>
        <v>19.866973194454076</v>
      </c>
      <c r="D158" s="11">
        <f t="shared" si="146"/>
        <v>20.984628510107669</v>
      </c>
      <c r="E158" s="11">
        <f t="shared" si="146"/>
        <v>22.045041288509257</v>
      </c>
      <c r="F158" s="11">
        <f t="shared" si="146"/>
        <v>24.111083823195713</v>
      </c>
      <c r="H158" s="40">
        <f t="shared" si="147"/>
        <v>4.2079734219526932</v>
      </c>
      <c r="I158" s="40">
        <f t="shared" si="148"/>
        <v>0.93017583042285246</v>
      </c>
      <c r="L158" s="10" t="str">
        <f t="shared" ref="L158:Q158" si="161">L13</f>
        <v>24 Business, media and public service professionals</v>
      </c>
      <c r="M158" s="11">
        <f t="shared" si="161"/>
        <v>10.106720825257646</v>
      </c>
      <c r="N158" s="11">
        <f t="shared" si="161"/>
        <v>11.236953711611838</v>
      </c>
      <c r="O158" s="11">
        <f t="shared" si="161"/>
        <v>11.70284265362325</v>
      </c>
      <c r="P158" s="11">
        <f t="shared" si="161"/>
        <v>12.411523748238212</v>
      </c>
      <c r="Q158" s="11">
        <f t="shared" si="161"/>
        <v>13.347978212788389</v>
      </c>
      <c r="S158" s="40">
        <f t="shared" si="150"/>
        <v>2.9760477075752911</v>
      </c>
      <c r="T158" s="40">
        <f t="shared" si="151"/>
        <v>0.88074361929910694</v>
      </c>
      <c r="W158" s="10" t="str">
        <f t="shared" ref="W158:AB158" si="162">W13</f>
        <v>24 Business, media and public service professionals</v>
      </c>
      <c r="X158" s="11">
        <f t="shared" si="162"/>
        <v>6.9696876589643546</v>
      </c>
      <c r="Y158" s="11">
        <f t="shared" si="162"/>
        <v>8.6300194828422239</v>
      </c>
      <c r="Z158" s="11">
        <f t="shared" si="162"/>
        <v>9.2817858564843956</v>
      </c>
      <c r="AA158" s="11">
        <f t="shared" si="162"/>
        <v>9.633517540271054</v>
      </c>
      <c r="AB158" s="11">
        <f t="shared" si="162"/>
        <v>10.763105610407305</v>
      </c>
      <c r="AD158" s="40">
        <f t="shared" si="153"/>
        <v>5.8969972491453637</v>
      </c>
      <c r="AE158" s="40">
        <f t="shared" si="154"/>
        <v>0.99202270265246195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4.439433097785134</v>
      </c>
      <c r="C159" s="11">
        <f t="shared" si="146"/>
        <v>5.2687998289743225</v>
      </c>
      <c r="D159" s="11">
        <f t="shared" si="146"/>
        <v>5.6345609808367891</v>
      </c>
      <c r="E159" s="11">
        <f t="shared" si="146"/>
        <v>5.2955396054677308</v>
      </c>
      <c r="F159" s="11">
        <f t="shared" si="146"/>
        <v>5.7155400206275901</v>
      </c>
      <c r="H159" s="40">
        <f t="shared" si="147"/>
        <v>4.8833411138723193</v>
      </c>
      <c r="I159" s="40">
        <f t="shared" si="148"/>
        <v>9.5175593051077811E-2</v>
      </c>
      <c r="L159" s="10" t="str">
        <f t="shared" ref="L159:Q159" si="163">L14</f>
        <v>31 Science, engineering and technology associate professionals</v>
      </c>
      <c r="M159" s="11">
        <f t="shared" si="163"/>
        <v>3.0399799096407611</v>
      </c>
      <c r="N159" s="11">
        <f t="shared" si="163"/>
        <v>3.8041773267459904</v>
      </c>
      <c r="O159" s="11">
        <f t="shared" si="163"/>
        <v>3.8842347545207176</v>
      </c>
      <c r="P159" s="11">
        <f t="shared" si="163"/>
        <v>3.4329177255894292</v>
      </c>
      <c r="Q159" s="11">
        <f t="shared" si="163"/>
        <v>3.5307440316206149</v>
      </c>
      <c r="S159" s="40">
        <f t="shared" si="150"/>
        <v>5.0236121662216915</v>
      </c>
      <c r="T159" s="40">
        <f t="shared" si="151"/>
        <v>-0.6340968498619648</v>
      </c>
      <c r="W159" s="10" t="str">
        <f t="shared" ref="W159:AB159" si="164">W14</f>
        <v>31 Science, engineering and technology associate professionals</v>
      </c>
      <c r="X159" s="11">
        <f t="shared" si="164"/>
        <v>1.3994531881443688</v>
      </c>
      <c r="Y159" s="11">
        <f t="shared" si="164"/>
        <v>1.4646225022283224</v>
      </c>
      <c r="Z159" s="11">
        <f t="shared" si="164"/>
        <v>1.7503262263160935</v>
      </c>
      <c r="AA159" s="11">
        <f t="shared" si="164"/>
        <v>1.8626218798783021</v>
      </c>
      <c r="AB159" s="11">
        <f t="shared" si="164"/>
        <v>2.1847959890069846</v>
      </c>
      <c r="AD159" s="40">
        <f t="shared" si="153"/>
        <v>4.5760237622836542</v>
      </c>
      <c r="AE159" s="40">
        <f t="shared" si="154"/>
        <v>1.489113574130263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3.969414833703758</v>
      </c>
      <c r="C160" s="11">
        <f t="shared" si="146"/>
        <v>4.6418698797265412</v>
      </c>
      <c r="D160" s="11">
        <f t="shared" si="146"/>
        <v>4.7388223368851463</v>
      </c>
      <c r="E160" s="11">
        <f t="shared" si="146"/>
        <v>7.2692277547640529</v>
      </c>
      <c r="F160" s="11">
        <f t="shared" si="146"/>
        <v>8.2546458827233629</v>
      </c>
      <c r="H160" s="40">
        <f t="shared" si="147"/>
        <v>3.6069258238216273</v>
      </c>
      <c r="I160" s="40">
        <f t="shared" si="148"/>
        <v>3.7692157923465031</v>
      </c>
      <c r="L160" s="10" t="str">
        <f t="shared" ref="L160:Q160" si="165">L15</f>
        <v>32 Health and social care associate professionals</v>
      </c>
      <c r="M160" s="11">
        <f t="shared" si="165"/>
        <v>0.81142000159589089</v>
      </c>
      <c r="N160" s="11">
        <f t="shared" si="165"/>
        <v>0.84941738408654532</v>
      </c>
      <c r="O160" s="11">
        <f t="shared" si="165"/>
        <v>0.96926337109933713</v>
      </c>
      <c r="P160" s="11">
        <f t="shared" si="165"/>
        <v>1.274798502401002</v>
      </c>
      <c r="Q160" s="11">
        <f t="shared" si="165"/>
        <v>1.4044250488803776</v>
      </c>
      <c r="S160" s="40">
        <f t="shared" si="150"/>
        <v>3.6189574549447379</v>
      </c>
      <c r="T160" s="40">
        <f>IF(Q$151-O$151 &lt;&gt; 0,(EXP(LN(Q160/O160)/(Q$151-O$151))-1)*100,0)</f>
        <v>2.5031277977762834</v>
      </c>
      <c r="W160" s="10" t="str">
        <f t="shared" ref="W160:AB160" si="166">W15</f>
        <v>32 Health and social care associate professionals</v>
      </c>
      <c r="X160" s="11">
        <f t="shared" si="166"/>
        <v>3.1579948321078679</v>
      </c>
      <c r="Y160" s="11">
        <f t="shared" si="166"/>
        <v>3.7924524956399908</v>
      </c>
      <c r="Z160" s="11">
        <f t="shared" si="166"/>
        <v>3.7695589657858091</v>
      </c>
      <c r="AA160" s="11">
        <f t="shared" si="166"/>
        <v>5.9944292523630498</v>
      </c>
      <c r="AB160" s="11">
        <f t="shared" si="166"/>
        <v>6.850220833842986</v>
      </c>
      <c r="AD160" s="40">
        <f t="shared" si="153"/>
        <v>3.6038334955276197</v>
      </c>
      <c r="AE160" s="40">
        <f t="shared" si="154"/>
        <v>4.0625032471504952</v>
      </c>
    </row>
    <row r="161" spans="1:31" x14ac:dyDescent="0.2">
      <c r="A161" s="10" t="str">
        <f t="shared" si="142"/>
        <v>33 Protective service occupations</v>
      </c>
      <c r="B161" s="11">
        <f t="shared" si="142"/>
        <v>3.1578622977437565</v>
      </c>
      <c r="C161" s="11">
        <f t="shared" si="146"/>
        <v>3.0927426346628151</v>
      </c>
      <c r="D161" s="11">
        <f t="shared" si="146"/>
        <v>3.2231710057088154</v>
      </c>
      <c r="E161" s="11">
        <f t="shared" si="146"/>
        <v>2.8018172895741023</v>
      </c>
      <c r="F161" s="11">
        <f t="shared" si="146"/>
        <v>2.9905923271309751</v>
      </c>
      <c r="H161" s="40">
        <f t="shared" si="147"/>
        <v>0.41024618991543083</v>
      </c>
      <c r="I161" s="40">
        <f t="shared" si="148"/>
        <v>-0.4980501888493194</v>
      </c>
      <c r="L161" s="10" t="str">
        <f t="shared" ref="L161:Q161" si="167">L16</f>
        <v>33 Protective service occupations</v>
      </c>
      <c r="M161" s="11">
        <f t="shared" si="167"/>
        <v>2.449744149825352</v>
      </c>
      <c r="N161" s="11">
        <f t="shared" si="167"/>
        <v>2.3172082523659254</v>
      </c>
      <c r="O161" s="11">
        <f t="shared" si="167"/>
        <v>2.37454804250364</v>
      </c>
      <c r="P161" s="11">
        <f t="shared" si="167"/>
        <v>2.0353770310482973</v>
      </c>
      <c r="Q161" s="11">
        <f t="shared" si="167"/>
        <v>2.0102893240651829</v>
      </c>
      <c r="S161" s="40">
        <f t="shared" si="150"/>
        <v>-0.62158946915712443</v>
      </c>
      <c r="T161" s="40">
        <f t="shared" si="151"/>
        <v>-1.1040499186241171</v>
      </c>
      <c r="W161" s="10" t="str">
        <f t="shared" ref="W161:AB161" si="168">W16</f>
        <v>33 Protective service occupations</v>
      </c>
      <c r="X161" s="11">
        <f t="shared" si="168"/>
        <v>0.70811814791840322</v>
      </c>
      <c r="Y161" s="11">
        <f t="shared" si="168"/>
        <v>0.77553438229688976</v>
      </c>
      <c r="Z161" s="11">
        <f t="shared" si="168"/>
        <v>0.84862296320517538</v>
      </c>
      <c r="AA161" s="11">
        <f t="shared" si="168"/>
        <v>0.76644025852580189</v>
      </c>
      <c r="AB161" s="11">
        <f t="shared" si="168"/>
        <v>0.98030300306579554</v>
      </c>
      <c r="AD161" s="40">
        <f t="shared" si="153"/>
        <v>3.6864035588410227</v>
      </c>
      <c r="AE161" s="40">
        <f t="shared" si="154"/>
        <v>0.9662834485183458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6.8366842407669637</v>
      </c>
      <c r="C162" s="11">
        <f t="shared" si="146"/>
        <v>6.4363978370869592</v>
      </c>
      <c r="D162" s="11">
        <f t="shared" si="146"/>
        <v>6.8521522089594171</v>
      </c>
      <c r="E162" s="11">
        <f t="shared" si="146"/>
        <v>6.2024807801223183</v>
      </c>
      <c r="F162" s="11">
        <f t="shared" si="146"/>
        <v>6.6135029610226601</v>
      </c>
      <c r="H162" s="40">
        <f t="shared" si="147"/>
        <v>4.5209016935454649E-2</v>
      </c>
      <c r="I162" s="40">
        <f t="shared" si="148"/>
        <v>-0.23604984188060341</v>
      </c>
      <c r="L162" s="10" t="str">
        <f t="shared" ref="L162:Q162" si="169">L17</f>
        <v>34 Culture, media and sports occupations</v>
      </c>
      <c r="M162" s="11">
        <f t="shared" si="169"/>
        <v>3.6845026546199393</v>
      </c>
      <c r="N162" s="11">
        <f t="shared" si="169"/>
        <v>3.3180999235287398</v>
      </c>
      <c r="O162" s="11">
        <f t="shared" si="169"/>
        <v>3.3241574833370167</v>
      </c>
      <c r="P162" s="11">
        <f t="shared" si="169"/>
        <v>2.9562548944434162</v>
      </c>
      <c r="Q162" s="11">
        <f t="shared" si="169"/>
        <v>3.2167870898755822</v>
      </c>
      <c r="S162" s="40">
        <f t="shared" si="150"/>
        <v>-2.0373458095043429</v>
      </c>
      <c r="T162" s="40">
        <f t="shared" si="151"/>
        <v>-0.21864855025534036</v>
      </c>
      <c r="W162" s="10" t="str">
        <f t="shared" ref="W162:AB162" si="170">W17</f>
        <v>34 Culture, media and sports occupations</v>
      </c>
      <c r="X162" s="11">
        <f t="shared" si="170"/>
        <v>3.1521815861470266</v>
      </c>
      <c r="Y162" s="11">
        <f t="shared" si="170"/>
        <v>3.1182979135582203</v>
      </c>
      <c r="Z162" s="11">
        <f t="shared" si="170"/>
        <v>3.5279947256224076</v>
      </c>
      <c r="AA162" s="11">
        <f t="shared" si="170"/>
        <v>3.2462258856788986</v>
      </c>
      <c r="AB162" s="11">
        <f t="shared" si="170"/>
        <v>3.3967158711470802</v>
      </c>
      <c r="AD162" s="40">
        <f t="shared" si="153"/>
        <v>2.278262089564298</v>
      </c>
      <c r="AE162" s="40">
        <f t="shared" si="154"/>
        <v>-0.25248471027818908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17.398691077319206</v>
      </c>
      <c r="C163" s="11">
        <f t="shared" si="146"/>
        <v>19.107737162423632</v>
      </c>
      <c r="D163" s="11">
        <f t="shared" si="146"/>
        <v>19.432411749881059</v>
      </c>
      <c r="E163" s="11">
        <f t="shared" si="146"/>
        <v>19.780934977578024</v>
      </c>
      <c r="F163" s="11">
        <f t="shared" si="146"/>
        <v>20.781195516525088</v>
      </c>
      <c r="H163" s="40">
        <f t="shared" si="147"/>
        <v>2.2355706417964027</v>
      </c>
      <c r="I163" s="40">
        <f t="shared" si="148"/>
        <v>0.44837644816850819</v>
      </c>
      <c r="L163" s="10" t="str">
        <f t="shared" ref="L163:Q163" si="171">L18</f>
        <v>35 Business and public service associate professionals</v>
      </c>
      <c r="M163" s="11">
        <f t="shared" si="171"/>
        <v>9.1279447887591871</v>
      </c>
      <c r="N163" s="11">
        <f t="shared" si="171"/>
        <v>9.8692079610143661</v>
      </c>
      <c r="O163" s="11">
        <f t="shared" si="171"/>
        <v>10.084112270385143</v>
      </c>
      <c r="P163" s="11">
        <f t="shared" si="171"/>
        <v>10.123883551985287</v>
      </c>
      <c r="Q163" s="11">
        <f t="shared" si="171"/>
        <v>10.327849571955793</v>
      </c>
      <c r="S163" s="40">
        <f t="shared" si="150"/>
        <v>2.012392576022104</v>
      </c>
      <c r="T163" s="40">
        <f t="shared" si="151"/>
        <v>0.15934645901376499</v>
      </c>
      <c r="W163" s="10" t="str">
        <f t="shared" ref="W163:AB163" si="172">W18</f>
        <v>35 Business and public service associate professionals</v>
      </c>
      <c r="X163" s="11">
        <f t="shared" si="172"/>
        <v>8.2707462885600496</v>
      </c>
      <c r="Y163" s="11">
        <f t="shared" si="172"/>
        <v>9.238529201409257</v>
      </c>
      <c r="Z163" s="11">
        <f t="shared" si="172"/>
        <v>9.3482994794958856</v>
      </c>
      <c r="AA163" s="11">
        <f t="shared" si="172"/>
        <v>9.657051425592746</v>
      </c>
      <c r="AB163" s="11">
        <f t="shared" si="172"/>
        <v>10.453345944569335</v>
      </c>
      <c r="AD163" s="40">
        <f t="shared" si="153"/>
        <v>2.479638235745818</v>
      </c>
      <c r="AE163" s="40">
        <f t="shared" si="154"/>
        <v>0.74763198475724657</v>
      </c>
    </row>
    <row r="164" spans="1:31" x14ac:dyDescent="0.2">
      <c r="A164" s="10" t="str">
        <f t="shared" si="142"/>
        <v>41 Administrative occupations</v>
      </c>
      <c r="B164" s="11">
        <f t="shared" si="142"/>
        <v>22.033147595606255</v>
      </c>
      <c r="C164" s="11">
        <f t="shared" si="146"/>
        <v>22.229920403236008</v>
      </c>
      <c r="D164" s="11">
        <f t="shared" si="146"/>
        <v>22.692202322967166</v>
      </c>
      <c r="E164" s="11">
        <f t="shared" si="146"/>
        <v>23.242939429614879</v>
      </c>
      <c r="F164" s="11">
        <f t="shared" si="146"/>
        <v>22.243135499914533</v>
      </c>
      <c r="H164" s="40">
        <f t="shared" si="147"/>
        <v>0.59120731617832156</v>
      </c>
      <c r="I164" s="40">
        <f t="shared" si="148"/>
        <v>-0.13316400008486218</v>
      </c>
      <c r="L164" s="10" t="str">
        <f t="shared" ref="L164:Q164" si="173">L19</f>
        <v>41 Administrative occupations</v>
      </c>
      <c r="M164" s="11">
        <f t="shared" si="173"/>
        <v>5.5343218787770514</v>
      </c>
      <c r="N164" s="11">
        <f t="shared" si="173"/>
        <v>5.3876901503162262</v>
      </c>
      <c r="O164" s="11">
        <f t="shared" si="173"/>
        <v>6.1962783428119304</v>
      </c>
      <c r="P164" s="11">
        <f t="shared" si="173"/>
        <v>6.4948531869692951</v>
      </c>
      <c r="Q164" s="11">
        <f t="shared" si="173"/>
        <v>7.0851254127391057</v>
      </c>
      <c r="S164" s="40">
        <f t="shared" si="150"/>
        <v>2.2853182651419335</v>
      </c>
      <c r="T164" s="40">
        <f t="shared" si="151"/>
        <v>0.89766324391307162</v>
      </c>
      <c r="W164" s="10" t="str">
        <f t="shared" ref="W164:AB164" si="174">W19</f>
        <v>41 Administrative occupations</v>
      </c>
      <c r="X164" s="11">
        <f t="shared" si="174"/>
        <v>16.498825716829185</v>
      </c>
      <c r="Y164" s="11">
        <f t="shared" si="174"/>
        <v>16.842230252919741</v>
      </c>
      <c r="Z164" s="11">
        <f t="shared" si="174"/>
        <v>16.495923980155222</v>
      </c>
      <c r="AA164" s="11">
        <f t="shared" si="174"/>
        <v>16.74808624264557</v>
      </c>
      <c r="AB164" s="11">
        <f t="shared" si="174"/>
        <v>15.158010087175441</v>
      </c>
      <c r="AD164" s="40">
        <f t="shared" si="153"/>
        <v>-3.5177543940223543E-3</v>
      </c>
      <c r="AE164" s="40">
        <f t="shared" si="154"/>
        <v>-0.56230781811033026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6.6415710084208195</v>
      </c>
      <c r="C165" s="11">
        <f t="shared" si="146"/>
        <v>6.1094325309401212</v>
      </c>
      <c r="D165" s="11">
        <f t="shared" si="146"/>
        <v>5.9525520005417185</v>
      </c>
      <c r="E165" s="11">
        <f t="shared" si="146"/>
        <v>5.3901313829517932</v>
      </c>
      <c r="F165" s="11">
        <f t="shared" si="146"/>
        <v>4.0949932076908864</v>
      </c>
      <c r="H165" s="40">
        <f t="shared" si="147"/>
        <v>-2.1667512134142641</v>
      </c>
      <c r="I165" s="40">
        <f t="shared" si="148"/>
        <v>-2.4628639992486545</v>
      </c>
      <c r="L165" s="10" t="str">
        <f t="shared" ref="L165:Q165" si="175">L20</f>
        <v>42 Secretarial and related occupations</v>
      </c>
      <c r="M165" s="11">
        <f t="shared" si="175"/>
        <v>0.31200321488448424</v>
      </c>
      <c r="N165" s="11">
        <f t="shared" si="175"/>
        <v>0.26054560732207094</v>
      </c>
      <c r="O165" s="11">
        <f t="shared" si="175"/>
        <v>0.239835543772527</v>
      </c>
      <c r="P165" s="11">
        <f t="shared" si="175"/>
        <v>0.23109910832219158</v>
      </c>
      <c r="Q165" s="11">
        <f t="shared" si="175"/>
        <v>0.25576996548692343</v>
      </c>
      <c r="S165" s="40">
        <f>IF(O$151-M$151 &lt;&gt; 0,(EXP(LN(O165/M165)/(O$151-M$151))-1)*100,0)</f>
        <v>-5.1251951829357605</v>
      </c>
      <c r="T165" s="40">
        <f t="shared" si="151"/>
        <v>0.42975423313911243</v>
      </c>
      <c r="W165" s="10" t="str">
        <f t="shared" ref="W165:AB165" si="176">W20</f>
        <v>42 Secretarial and related occupations</v>
      </c>
      <c r="X165" s="11">
        <f t="shared" si="176"/>
        <v>6.3295677935363335</v>
      </c>
      <c r="Y165" s="11">
        <f t="shared" si="176"/>
        <v>5.848886923618049</v>
      </c>
      <c r="Z165" s="11">
        <f t="shared" si="176"/>
        <v>5.7127164567691908</v>
      </c>
      <c r="AA165" s="11">
        <f t="shared" si="176"/>
        <v>5.1590322746296016</v>
      </c>
      <c r="AB165" s="11">
        <f t="shared" si="176"/>
        <v>3.8392232422039623</v>
      </c>
      <c r="AD165" s="40">
        <f t="shared" si="153"/>
        <v>-2.0298613591618997</v>
      </c>
      <c r="AE165" s="40">
        <f t="shared" si="154"/>
        <v>-2.614705976210141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2.6006862534796706</v>
      </c>
      <c r="C166" s="11">
        <f t="shared" si="146"/>
        <v>3.07409206439694</v>
      </c>
      <c r="D166" s="11">
        <f t="shared" si="146"/>
        <v>2.409147457015453</v>
      </c>
      <c r="E166" s="11">
        <f t="shared" si="146"/>
        <v>2.4586282447370831</v>
      </c>
      <c r="F166" s="11">
        <f t="shared" si="146"/>
        <v>2.8367783040128152</v>
      </c>
      <c r="H166" s="40">
        <f t="shared" si="147"/>
        <v>-1.5184026541550932</v>
      </c>
      <c r="I166" s="40">
        <f t="shared" si="148"/>
        <v>1.0952617228228378</v>
      </c>
      <c r="L166" s="10" t="str">
        <f t="shared" ref="L166:Q166" si="177">L21</f>
        <v>51 Skilled agricultural and related trades</v>
      </c>
      <c r="M166" s="11">
        <f t="shared" si="177"/>
        <v>1.9978723053222178</v>
      </c>
      <c r="N166" s="11">
        <f t="shared" si="177"/>
        <v>2.6127925768629656</v>
      </c>
      <c r="O166" s="11">
        <f t="shared" si="177"/>
        <v>1.8101124307242065</v>
      </c>
      <c r="P166" s="11">
        <f t="shared" si="177"/>
        <v>1.7984000263682354</v>
      </c>
      <c r="Q166" s="11">
        <f t="shared" si="177"/>
        <v>2.01749614499025</v>
      </c>
      <c r="S166" s="40">
        <f t="shared" si="150"/>
        <v>-1.9545227546033273</v>
      </c>
      <c r="T166" s="40">
        <f t="shared" si="151"/>
        <v>0.72574250891979109</v>
      </c>
      <c r="W166" s="10" t="str">
        <f t="shared" ref="W166:AB166" si="178">W21</f>
        <v>51 Skilled agricultural and related trades</v>
      </c>
      <c r="X166" s="11">
        <f t="shared" si="178"/>
        <v>0.60281394815745648</v>
      </c>
      <c r="Y166" s="11">
        <f t="shared" si="178"/>
        <v>0.46129948753397532</v>
      </c>
      <c r="Z166" s="11">
        <f t="shared" si="178"/>
        <v>0.59903502629124727</v>
      </c>
      <c r="AA166" s="11">
        <f t="shared" si="178"/>
        <v>0.6602282183688466</v>
      </c>
      <c r="AB166" s="11">
        <f t="shared" si="178"/>
        <v>0.81928215902256452</v>
      </c>
      <c r="AD166" s="40">
        <f t="shared" si="153"/>
        <v>-0.12569163014409801</v>
      </c>
      <c r="AE166" s="40">
        <f t="shared" si="154"/>
        <v>2.1093281614732895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8.9744752119237887</v>
      </c>
      <c r="C167" s="11">
        <f t="shared" si="146"/>
        <v>10.073057370429153</v>
      </c>
      <c r="D167" s="11">
        <f t="shared" si="146"/>
        <v>8.7074108561123147</v>
      </c>
      <c r="E167" s="11">
        <f t="shared" si="146"/>
        <v>8.8703138655982041</v>
      </c>
      <c r="F167" s="11">
        <f t="shared" si="146"/>
        <v>8.5819876369054136</v>
      </c>
      <c r="H167" s="40">
        <f t="shared" si="147"/>
        <v>-0.60237788238387546</v>
      </c>
      <c r="I167" s="40">
        <f t="shared" si="148"/>
        <v>-9.6679499383456324E-2</v>
      </c>
      <c r="L167" s="10" t="str">
        <f t="shared" ref="L167:Q167" si="179">L22</f>
        <v>52 Skilled metal, electrical and electronic trades</v>
      </c>
      <c r="M167" s="11">
        <f t="shared" si="179"/>
        <v>8.7648759512598229</v>
      </c>
      <c r="N167" s="11">
        <f t="shared" si="179"/>
        <v>9.6922425571226878</v>
      </c>
      <c r="O167" s="11">
        <f t="shared" si="179"/>
        <v>8.4329484468340414</v>
      </c>
      <c r="P167" s="11">
        <f t="shared" si="179"/>
        <v>8.3730880098753957</v>
      </c>
      <c r="Q167" s="11">
        <f t="shared" si="179"/>
        <v>7.9462711260536452</v>
      </c>
      <c r="S167" s="40">
        <f t="shared" si="150"/>
        <v>-0.76914479085024023</v>
      </c>
      <c r="T167" s="40">
        <f t="shared" si="151"/>
        <v>-0.39550706524790202</v>
      </c>
      <c r="W167" s="10" t="str">
        <f t="shared" ref="W167:AB167" si="180">W22</f>
        <v>52 Skilled metal, electrical and electronic trades</v>
      </c>
      <c r="X167" s="11">
        <f t="shared" si="180"/>
        <v>0.20959926066396284</v>
      </c>
      <c r="Y167" s="11">
        <f t="shared" si="180"/>
        <v>0.38081481330646</v>
      </c>
      <c r="Z167" s="11">
        <f t="shared" si="180"/>
        <v>0.27446240927826665</v>
      </c>
      <c r="AA167" s="11">
        <f t="shared" si="180"/>
        <v>0.49722585572280315</v>
      </c>
      <c r="AB167" s="11">
        <f t="shared" si="180"/>
        <v>0.63571651085177894</v>
      </c>
      <c r="AD167" s="40">
        <f t="shared" si="153"/>
        <v>5.5403730641035542</v>
      </c>
      <c r="AE167" s="40">
        <f t="shared" si="154"/>
        <v>5.7593341761523753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7.5637401221279355</v>
      </c>
      <c r="C168" s="11">
        <f t="shared" si="146"/>
        <v>8.506001650628308</v>
      </c>
      <c r="D168" s="11">
        <f t="shared" si="146"/>
        <v>7.6860578838564049</v>
      </c>
      <c r="E168" s="11">
        <f t="shared" si="146"/>
        <v>7.9201619677050878</v>
      </c>
      <c r="F168" s="11">
        <f t="shared" si="146"/>
        <v>7.272541411132778</v>
      </c>
      <c r="H168" s="40">
        <f t="shared" si="147"/>
        <v>0.32135986094186109</v>
      </c>
      <c r="I168" s="40">
        <f t="shared" si="148"/>
        <v>-0.36800265513612374</v>
      </c>
      <c r="L168" s="10" t="str">
        <f t="shared" ref="L168:Q168" si="181">L23</f>
        <v>53 Skilled construction and building trades</v>
      </c>
      <c r="M168" s="11">
        <f t="shared" si="181"/>
        <v>7.4377911030593049</v>
      </c>
      <c r="N168" s="11">
        <f t="shared" si="181"/>
        <v>8.3374709425886024</v>
      </c>
      <c r="O168" s="11">
        <f t="shared" si="181"/>
        <v>7.5265583010905557</v>
      </c>
      <c r="P168" s="11">
        <f t="shared" si="181"/>
        <v>7.8143166790922205</v>
      </c>
      <c r="Q168" s="11">
        <f t="shared" si="181"/>
        <v>7.1446948823158491</v>
      </c>
      <c r="S168" s="40">
        <f t="shared" si="150"/>
        <v>0.23756097768459217</v>
      </c>
      <c r="T168" s="40">
        <f t="shared" si="151"/>
        <v>-0.34651667770836392</v>
      </c>
      <c r="W168" s="10" t="str">
        <f t="shared" ref="W168:AB168" si="182">W23</f>
        <v>53 Skilled construction and building trades</v>
      </c>
      <c r="X168" s="11">
        <f t="shared" si="182"/>
        <v>0.12594901906863362</v>
      </c>
      <c r="Y168" s="11">
        <f t="shared" si="182"/>
        <v>0.16853070803970488</v>
      </c>
      <c r="Z168" s="11">
        <f t="shared" si="182"/>
        <v>0.15949958276585921</v>
      </c>
      <c r="AA168" s="11">
        <f t="shared" si="182"/>
        <v>0.10584528861287018</v>
      </c>
      <c r="AB168" s="11">
        <f t="shared" si="182"/>
        <v>0.12784652881693118</v>
      </c>
      <c r="AD168" s="40">
        <f t="shared" si="153"/>
        <v>4.8366059540807527</v>
      </c>
      <c r="AE168" s="40">
        <f t="shared" si="154"/>
        <v>-1.4639173621961543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5.961340937934791</v>
      </c>
      <c r="C169" s="11">
        <f t="shared" si="146"/>
        <v>5.6149819016499363</v>
      </c>
      <c r="D169" s="11">
        <f t="shared" si="146"/>
        <v>5.2202320701391312</v>
      </c>
      <c r="E169" s="11">
        <f t="shared" si="146"/>
        <v>5.6948845078020129</v>
      </c>
      <c r="F169" s="11">
        <f t="shared" si="146"/>
        <v>5.9086267051119457</v>
      </c>
      <c r="H169" s="40">
        <f t="shared" si="147"/>
        <v>-2.6201345869003245</v>
      </c>
      <c r="I169" s="40">
        <f t="shared" si="148"/>
        <v>0.82922973818566614</v>
      </c>
      <c r="L169" s="10" t="str">
        <f t="shared" ref="L169:Q169" si="183">L24</f>
        <v>54 Textiles, printing and other skilled trades</v>
      </c>
      <c r="M169" s="11">
        <f t="shared" si="183"/>
        <v>3.6585258955884137</v>
      </c>
      <c r="N169" s="11">
        <f t="shared" si="183"/>
        <v>3.4882656561539918</v>
      </c>
      <c r="O169" s="11">
        <f t="shared" si="183"/>
        <v>2.9519557419169664</v>
      </c>
      <c r="P169" s="11">
        <f t="shared" si="183"/>
        <v>3.2404407443306158</v>
      </c>
      <c r="Q169" s="11">
        <f t="shared" si="183"/>
        <v>3.2946260379390711</v>
      </c>
      <c r="S169" s="40">
        <f t="shared" si="150"/>
        <v>-4.2010516178151551</v>
      </c>
      <c r="T169" s="40">
        <f t="shared" si="151"/>
        <v>0.73485190602347039</v>
      </c>
      <c r="W169" s="10" t="str">
        <f t="shared" ref="W169:AB169" si="184">W24</f>
        <v>54 Textiles, printing and other skilled trades</v>
      </c>
      <c r="X169" s="11">
        <f t="shared" si="184"/>
        <v>2.3028150423463689</v>
      </c>
      <c r="Y169" s="11">
        <f t="shared" si="184"/>
        <v>2.1267162454959325</v>
      </c>
      <c r="Z169" s="11">
        <f t="shared" si="184"/>
        <v>2.2682763282221643</v>
      </c>
      <c r="AA169" s="11">
        <f t="shared" si="184"/>
        <v>2.4544437634714016</v>
      </c>
      <c r="AB169" s="11">
        <f t="shared" si="184"/>
        <v>2.6140006671728799</v>
      </c>
      <c r="AD169" s="40">
        <f t="shared" si="153"/>
        <v>-0.30178550354915679</v>
      </c>
      <c r="AE169" s="40">
        <f t="shared" si="154"/>
        <v>0.9502306547737982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18.190001581061228</v>
      </c>
      <c r="C170" s="11">
        <f t="shared" si="146"/>
        <v>19.341082027389739</v>
      </c>
      <c r="D170" s="11">
        <f t="shared" si="146"/>
        <v>18.472219113051672</v>
      </c>
      <c r="E170" s="11">
        <f t="shared" si="146"/>
        <v>19.160499723347371</v>
      </c>
      <c r="F170" s="11">
        <f t="shared" si="146"/>
        <v>20.330448872558136</v>
      </c>
      <c r="H170" s="40">
        <f t="shared" si="147"/>
        <v>0.3083916403066933</v>
      </c>
      <c r="I170" s="40">
        <f t="shared" si="148"/>
        <v>0.64105785521908487</v>
      </c>
      <c r="L170" s="10" t="str">
        <f t="shared" ref="L170:Q170" si="185">L25</f>
        <v>61 Caring personal service occupations</v>
      </c>
      <c r="M170" s="11">
        <f t="shared" si="185"/>
        <v>3.4312922386874689</v>
      </c>
      <c r="N170" s="11">
        <f t="shared" si="185"/>
        <v>3.5002083836160862</v>
      </c>
      <c r="O170" s="11">
        <f t="shared" si="185"/>
        <v>3.4668158592558571</v>
      </c>
      <c r="P170" s="11">
        <f t="shared" si="185"/>
        <v>4.13064502091897</v>
      </c>
      <c r="Q170" s="11">
        <f t="shared" si="185"/>
        <v>4.7609383590101819</v>
      </c>
      <c r="S170" s="40">
        <f t="shared" si="150"/>
        <v>0.20620464350429302</v>
      </c>
      <c r="T170" s="40">
        <f t="shared" si="151"/>
        <v>2.1372402261467638</v>
      </c>
      <c r="W170" s="10" t="str">
        <f t="shared" ref="W170:AB170" si="186">W25</f>
        <v>61 Caring personal service occupations</v>
      </c>
      <c r="X170" s="11">
        <f t="shared" si="186"/>
        <v>14.758709342373777</v>
      </c>
      <c r="Y170" s="11">
        <f t="shared" si="186"/>
        <v>15.840873643773657</v>
      </c>
      <c r="Z170" s="11">
        <f t="shared" si="186"/>
        <v>15.005403253795834</v>
      </c>
      <c r="AA170" s="11">
        <f t="shared" si="186"/>
        <v>15.029854702428407</v>
      </c>
      <c r="AB170" s="11">
        <f t="shared" si="186"/>
        <v>15.569510513547984</v>
      </c>
      <c r="AD170" s="40">
        <f t="shared" si="153"/>
        <v>0.33208981523755732</v>
      </c>
      <c r="AE170" s="40">
        <f t="shared" si="154"/>
        <v>0.24633085980081404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6.7531960069055783</v>
      </c>
      <c r="C171" s="11">
        <f t="shared" si="146"/>
        <v>7.015474708839835</v>
      </c>
      <c r="D171" s="11">
        <f t="shared" si="146"/>
        <v>6.4495982086858854</v>
      </c>
      <c r="E171" s="11">
        <f t="shared" si="146"/>
        <v>6.0891385479907809</v>
      </c>
      <c r="F171" s="11">
        <f t="shared" si="146"/>
        <v>6.1075080487181097</v>
      </c>
      <c r="H171" s="40">
        <f t="shared" si="147"/>
        <v>-0.91574210119584887</v>
      </c>
      <c r="I171" s="40">
        <f t="shared" si="148"/>
        <v>-0.36266739178307805</v>
      </c>
      <c r="L171" s="10" t="str">
        <f t="shared" ref="L171:Q171" si="187">L26</f>
        <v>62 Leisure, travel and related personal service occupations</v>
      </c>
      <c r="M171" s="11">
        <f t="shared" si="187"/>
        <v>1.9571061543398103</v>
      </c>
      <c r="N171" s="11">
        <f t="shared" si="187"/>
        <v>2.1690129639677478</v>
      </c>
      <c r="O171" s="11">
        <f t="shared" si="187"/>
        <v>1.9041483326218913</v>
      </c>
      <c r="P171" s="11">
        <f t="shared" si="187"/>
        <v>1.8922798240448706</v>
      </c>
      <c r="Q171" s="11">
        <f t="shared" si="187"/>
        <v>2.0842386335492478</v>
      </c>
      <c r="S171" s="40">
        <f t="shared" si="150"/>
        <v>-0.54713953384430969</v>
      </c>
      <c r="T171" s="40">
        <f t="shared" si="151"/>
        <v>0.60427700273739671</v>
      </c>
      <c r="W171" s="10" t="str">
        <f t="shared" ref="W171:AB171" si="188">W26</f>
        <v>62 Leisure, travel and related personal service occupations</v>
      </c>
      <c r="X171" s="11">
        <f t="shared" si="188"/>
        <v>4.7960898525657694</v>
      </c>
      <c r="Y171" s="11">
        <f t="shared" si="188"/>
        <v>4.8464617448720926</v>
      </c>
      <c r="Z171" s="11">
        <f t="shared" si="188"/>
        <v>4.5454498760639908</v>
      </c>
      <c r="AA171" s="11">
        <f t="shared" si="188"/>
        <v>4.1968587239459154</v>
      </c>
      <c r="AB171" s="11">
        <f t="shared" si="188"/>
        <v>4.0232694151688566</v>
      </c>
      <c r="AD171" s="40">
        <f t="shared" si="153"/>
        <v>-1.067744039032914</v>
      </c>
      <c r="AE171" s="40">
        <f t="shared" si="154"/>
        <v>-0.81024531285419643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0.28572232066648451</v>
      </c>
      <c r="C172" s="11">
        <f t="shared" si="146"/>
        <v>0.24741481677060656</v>
      </c>
      <c r="D172" s="11">
        <f t="shared" si="146"/>
        <v>0.3012838971190287</v>
      </c>
      <c r="E172" s="11">
        <f t="shared" si="146"/>
        <v>0.22507051472143888</v>
      </c>
      <c r="F172" s="11">
        <f t="shared" si="146"/>
        <v>0.24144263561670901</v>
      </c>
      <c r="H172" s="40">
        <f t="shared" si="147"/>
        <v>1.0662961983347596</v>
      </c>
      <c r="I172" s="40">
        <f t="shared" si="148"/>
        <v>-1.4652990480142791</v>
      </c>
      <c r="L172" s="10" t="str">
        <f t="shared" ref="L172:Q172" si="189">L27</f>
        <v>63 Community and civil enforcement occupations</v>
      </c>
      <c r="M172" s="11">
        <f t="shared" si="189"/>
        <v>0.21567818250951099</v>
      </c>
      <c r="N172" s="11">
        <f t="shared" si="189"/>
        <v>0.16334895263377089</v>
      </c>
      <c r="O172" s="11">
        <f t="shared" si="189"/>
        <v>0.2310056760014676</v>
      </c>
      <c r="P172" s="11">
        <f t="shared" si="189"/>
        <v>0.12908794398502746</v>
      </c>
      <c r="Q172" s="11">
        <f t="shared" si="189"/>
        <v>0.14626476445982661</v>
      </c>
      <c r="S172" s="40">
        <f t="shared" si="150"/>
        <v>1.3825678962290811</v>
      </c>
      <c r="T172" s="40">
        <f t="shared" si="151"/>
        <v>-3.0008777477110837</v>
      </c>
      <c r="W172" s="10" t="str">
        <f t="shared" ref="W172:AB172" si="190">W27</f>
        <v>63 Community and civil enforcement occupations</v>
      </c>
      <c r="X172" s="11">
        <f t="shared" si="190"/>
        <v>7.0044138156973232E-2</v>
      </c>
      <c r="Y172" s="11">
        <f t="shared" si="190"/>
        <v>8.40658641368357E-2</v>
      </c>
      <c r="Z172" s="11">
        <f t="shared" si="190"/>
        <v>7.0278221117561643E-2</v>
      </c>
      <c r="AA172" s="11">
        <f t="shared" si="190"/>
        <v>9.5982570736411532E-2</v>
      </c>
      <c r="AB172" s="11">
        <f t="shared" si="190"/>
        <v>9.5177871156882282E-2</v>
      </c>
      <c r="AD172" s="40">
        <f t="shared" si="153"/>
        <v>6.6749531567333875E-2</v>
      </c>
      <c r="AE172" s="40">
        <f t="shared" si="154"/>
        <v>2.0424823778594225</v>
      </c>
    </row>
    <row r="173" spans="1:31" x14ac:dyDescent="0.2">
      <c r="A173" s="10" t="str">
        <f t="shared" si="142"/>
        <v>71 Sales occupations</v>
      </c>
      <c r="B173" s="11">
        <f t="shared" si="142"/>
        <v>18.518962054534438</v>
      </c>
      <c r="C173" s="11">
        <f t="shared" si="146"/>
        <v>18.382932484578777</v>
      </c>
      <c r="D173" s="11">
        <f t="shared" si="146"/>
        <v>18.36478224664436</v>
      </c>
      <c r="E173" s="11">
        <f t="shared" si="146"/>
        <v>18.191109845915328</v>
      </c>
      <c r="F173" s="11">
        <f t="shared" si="146"/>
        <v>17.594083363861238</v>
      </c>
      <c r="H173" s="40">
        <f t="shared" si="147"/>
        <v>-0.16706750361602518</v>
      </c>
      <c r="I173" s="40">
        <f t="shared" si="148"/>
        <v>-0.28540626776174527</v>
      </c>
      <c r="L173" s="10" t="str">
        <f t="shared" ref="L173:Q173" si="191">L28</f>
        <v>71 Sales occupations</v>
      </c>
      <c r="M173" s="11">
        <f t="shared" si="191"/>
        <v>7.9458188495247732</v>
      </c>
      <c r="N173" s="11">
        <f t="shared" si="191"/>
        <v>8.2892156257116572</v>
      </c>
      <c r="O173" s="11">
        <f t="shared" si="191"/>
        <v>8.2733528792783062</v>
      </c>
      <c r="P173" s="11">
        <f t="shared" si="191"/>
        <v>8.3434941706140506</v>
      </c>
      <c r="Q173" s="11">
        <f t="shared" si="191"/>
        <v>8.3847391865028964</v>
      </c>
      <c r="S173" s="40">
        <f t="shared" si="150"/>
        <v>0.81115203910113731</v>
      </c>
      <c r="T173" s="40">
        <f t="shared" si="151"/>
        <v>8.919599860677252E-2</v>
      </c>
      <c r="W173" s="10" t="str">
        <f t="shared" ref="W173:AB173" si="192">W28</f>
        <v>71 Sales occupations</v>
      </c>
      <c r="X173" s="11">
        <f t="shared" si="192"/>
        <v>10.573143205009679</v>
      </c>
      <c r="Y173" s="11">
        <f t="shared" si="192"/>
        <v>10.093716858867102</v>
      </c>
      <c r="Z173" s="11">
        <f t="shared" si="192"/>
        <v>10.09142936736605</v>
      </c>
      <c r="AA173" s="11">
        <f t="shared" si="192"/>
        <v>9.8476156753012596</v>
      </c>
      <c r="AB173" s="11">
        <f t="shared" si="192"/>
        <v>9.209344177358366</v>
      </c>
      <c r="AD173" s="40">
        <f t="shared" si="153"/>
        <v>-0.92827745367419778</v>
      </c>
      <c r="AE173" s="40">
        <f t="shared" si="154"/>
        <v>-0.60793022098201144</v>
      </c>
    </row>
    <row r="174" spans="1:31" x14ac:dyDescent="0.2">
      <c r="A174" s="10" t="str">
        <f t="shared" si="142"/>
        <v>72 Customer service occupations</v>
      </c>
      <c r="B174" s="11">
        <f t="shared" si="142"/>
        <v>3.9398687234945133</v>
      </c>
      <c r="C174" s="11">
        <f t="shared" si="146"/>
        <v>4.4297972343040364</v>
      </c>
      <c r="D174" s="11">
        <f t="shared" si="146"/>
        <v>4.477402260712263</v>
      </c>
      <c r="E174" s="11">
        <f t="shared" si="146"/>
        <v>4.9900553780667911</v>
      </c>
      <c r="F174" s="11">
        <f t="shared" si="146"/>
        <v>5.5442827736951497</v>
      </c>
      <c r="H174" s="40">
        <f t="shared" si="147"/>
        <v>2.5909077475313236</v>
      </c>
      <c r="I174" s="40">
        <f t="shared" si="148"/>
        <v>1.4350273281973802</v>
      </c>
      <c r="L174" s="10" t="str">
        <f t="shared" ref="L174:Q174" si="193">L29</f>
        <v>72 Customer service occupations</v>
      </c>
      <c r="M174" s="11">
        <f t="shared" si="193"/>
        <v>1.4062915048797762</v>
      </c>
      <c r="N174" s="11">
        <f t="shared" si="193"/>
        <v>1.3577623133396979</v>
      </c>
      <c r="O174" s="11">
        <f t="shared" si="193"/>
        <v>1.542434889428216</v>
      </c>
      <c r="P174" s="11">
        <f t="shared" si="193"/>
        <v>1.9371044988622916</v>
      </c>
      <c r="Q174" s="11">
        <f t="shared" si="193"/>
        <v>2.268194966433053</v>
      </c>
      <c r="S174" s="40">
        <f t="shared" si="150"/>
        <v>1.8653067667831147</v>
      </c>
      <c r="T174" s="40">
        <f t="shared" si="151"/>
        <v>2.6041443038485435</v>
      </c>
      <c r="W174" s="10" t="str">
        <f t="shared" ref="W174:AB174" si="194">W29</f>
        <v>72 Customer service occupations</v>
      </c>
      <c r="X174" s="11">
        <f t="shared" si="194"/>
        <v>2.5335772186147363</v>
      </c>
      <c r="Y174" s="11">
        <f t="shared" si="194"/>
        <v>3.0720349209643456</v>
      </c>
      <c r="Z174" s="11">
        <f t="shared" si="194"/>
        <v>2.9349673712840341</v>
      </c>
      <c r="AA174" s="11">
        <f t="shared" si="194"/>
        <v>3.0529508792045035</v>
      </c>
      <c r="AB174" s="11">
        <f t="shared" si="194"/>
        <v>3.276087807262094</v>
      </c>
      <c r="AD174" s="40">
        <f t="shared" si="153"/>
        <v>2.9849651657595677</v>
      </c>
      <c r="AE174" s="40">
        <f>IF(AB$151-Z$151 &lt;&gt; 0,(EXP(LN(AB174/Z174)/(AB$151-Z$151))-1)*100,0)</f>
        <v>0.73571741720896977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4.1596470713836391</v>
      </c>
      <c r="C175" s="11">
        <f t="shared" si="146"/>
        <v>4.6277191206445227</v>
      </c>
      <c r="D175" s="11">
        <f t="shared" si="146"/>
        <v>4.0598807167155107</v>
      </c>
      <c r="E175" s="11">
        <f t="shared" si="146"/>
        <v>4.3102834606178924</v>
      </c>
      <c r="F175" s="11">
        <f t="shared" si="146"/>
        <v>4.0753902260852977</v>
      </c>
      <c r="H175" s="40">
        <f t="shared" si="147"/>
        <v>-0.48435597499466576</v>
      </c>
      <c r="I175" s="40">
        <f t="shared" si="148"/>
        <v>2.5422631322369327E-2</v>
      </c>
      <c r="L175" s="10" t="str">
        <f t="shared" ref="L175:Q175" si="195">L30</f>
        <v>81 Process, plant and machine operatives</v>
      </c>
      <c r="M175" s="11">
        <f t="shared" si="195"/>
        <v>3.4300946927930358</v>
      </c>
      <c r="N175" s="11">
        <f t="shared" si="195"/>
        <v>3.8405450947720245</v>
      </c>
      <c r="O175" s="11">
        <f t="shared" si="195"/>
        <v>3.372441498578723</v>
      </c>
      <c r="P175" s="11">
        <f t="shared" si="195"/>
        <v>3.5158866353702654</v>
      </c>
      <c r="Q175" s="11">
        <f t="shared" si="195"/>
        <v>3.2955508688142428</v>
      </c>
      <c r="S175" s="40">
        <f t="shared" si="150"/>
        <v>-0.33844409604170123</v>
      </c>
      <c r="T175" s="40">
        <f t="shared" si="151"/>
        <v>-0.15363935446853771</v>
      </c>
      <c r="W175" s="10" t="str">
        <f t="shared" ref="W175:AB175" si="196">W30</f>
        <v>81 Process, plant and machine operatives</v>
      </c>
      <c r="X175" s="11">
        <f t="shared" si="196"/>
        <v>0.72955237859060662</v>
      </c>
      <c r="Y175" s="11">
        <f t="shared" si="196"/>
        <v>0.78717402587250263</v>
      </c>
      <c r="Z175" s="11">
        <f t="shared" si="196"/>
        <v>0.68743921813679054</v>
      </c>
      <c r="AA175" s="11">
        <f t="shared" si="196"/>
        <v>0.79439682524762523</v>
      </c>
      <c r="AB175" s="11">
        <f t="shared" si="196"/>
        <v>0.77983935727105769</v>
      </c>
      <c r="AD175" s="40">
        <f t="shared" si="153"/>
        <v>-1.1821125030746837</v>
      </c>
      <c r="AE175" s="40">
        <f t="shared" si="154"/>
        <v>0.84430788022282766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7.7862038434178178</v>
      </c>
      <c r="C176" s="11">
        <f t="shared" si="146"/>
        <v>9.0365149605395452</v>
      </c>
      <c r="D176" s="11">
        <f t="shared" si="146"/>
        <v>7.4821126393232955</v>
      </c>
      <c r="E176" s="11">
        <f t="shared" si="146"/>
        <v>7.6295674881152999</v>
      </c>
      <c r="F176" s="11">
        <f t="shared" si="146"/>
        <v>7.512272913921759</v>
      </c>
      <c r="H176" s="40">
        <f t="shared" si="147"/>
        <v>-0.7935990246278779</v>
      </c>
      <c r="I176" s="40">
        <f t="shared" si="148"/>
        <v>2.682280413714988E-2</v>
      </c>
      <c r="L176" s="10" t="str">
        <f t="shared" ref="L176:Q176" si="197">L31</f>
        <v>82 Transport and mobile machine drivers and operatives</v>
      </c>
      <c r="M176" s="11">
        <f t="shared" si="197"/>
        <v>7.0230319981005263</v>
      </c>
      <c r="N176" s="11">
        <f t="shared" si="197"/>
        <v>8.2667010684504731</v>
      </c>
      <c r="O176" s="11">
        <f t="shared" si="197"/>
        <v>6.8344487778474292</v>
      </c>
      <c r="P176" s="11">
        <f t="shared" si="197"/>
        <v>6.788907765919193</v>
      </c>
      <c r="Q176" s="11">
        <f t="shared" si="197"/>
        <v>6.5734523114446093</v>
      </c>
      <c r="S176" s="40">
        <f t="shared" si="150"/>
        <v>-0.54290518235163843</v>
      </c>
      <c r="T176" s="40">
        <f t="shared" si="151"/>
        <v>-0.25924111817261508</v>
      </c>
      <c r="W176" s="10" t="str">
        <f t="shared" ref="W176:AB176" si="198">W31</f>
        <v>82 Transport and mobile machine drivers and operatives</v>
      </c>
      <c r="X176" s="11">
        <f t="shared" si="198"/>
        <v>0.76317184531728754</v>
      </c>
      <c r="Y176" s="11">
        <f t="shared" si="198"/>
        <v>0.76981389208907747</v>
      </c>
      <c r="Z176" s="11">
        <f t="shared" si="198"/>
        <v>0.64766386147585753</v>
      </c>
      <c r="AA176" s="11">
        <f t="shared" si="198"/>
        <v>0.8406597221961033</v>
      </c>
      <c r="AB176" s="11">
        <f t="shared" si="198"/>
        <v>0.9388206024771607</v>
      </c>
      <c r="AD176" s="40">
        <f t="shared" si="153"/>
        <v>-3.2289474114264083</v>
      </c>
      <c r="AE176" s="40">
        <f t="shared" si="154"/>
        <v>2.5059000079652671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3.6213553917073225</v>
      </c>
      <c r="C177" s="11">
        <f t="shared" si="146"/>
        <v>3.5229000716758576</v>
      </c>
      <c r="D177" s="11">
        <f t="shared" si="146"/>
        <v>3.1046679962962265</v>
      </c>
      <c r="E177" s="11">
        <f t="shared" si="146"/>
        <v>5.7773078159272977</v>
      </c>
      <c r="F177" s="11">
        <f t="shared" si="146"/>
        <v>6.4656980083225584</v>
      </c>
      <c r="H177" s="40">
        <f t="shared" si="147"/>
        <v>-3.0319184518203035</v>
      </c>
      <c r="I177" s="40">
        <f t="shared" si="148"/>
        <v>5.0122628046875839</v>
      </c>
      <c r="L177" s="10" t="str">
        <f t="shared" ref="L177:Q178" si="199">L32</f>
        <v>91 Elementary trades and related occupations</v>
      </c>
      <c r="M177" s="11">
        <f t="shared" si="199"/>
        <v>2.8842273517300816</v>
      </c>
      <c r="N177" s="11">
        <f t="shared" si="199"/>
        <v>2.8962443352299254</v>
      </c>
      <c r="O177" s="11">
        <f t="shared" si="199"/>
        <v>2.5585422484478375</v>
      </c>
      <c r="P177" s="11">
        <f t="shared" si="199"/>
        <v>3.5445144380649425</v>
      </c>
      <c r="Q177" s="11">
        <f t="shared" si="199"/>
        <v>3.8482634648210374</v>
      </c>
      <c r="S177" s="40">
        <f t="shared" si="150"/>
        <v>-2.3679023489757145</v>
      </c>
      <c r="T177" s="40">
        <f t="shared" si="151"/>
        <v>2.7585924890833891</v>
      </c>
      <c r="W177" s="10" t="str">
        <f t="shared" ref="W177:AB178" si="200">W32</f>
        <v>91 Elementary trades and related occupations</v>
      </c>
      <c r="X177" s="11">
        <f t="shared" si="200"/>
        <v>0.73712803997723553</v>
      </c>
      <c r="Y177" s="11">
        <f t="shared" si="200"/>
        <v>0.62665573644593331</v>
      </c>
      <c r="Z177" s="11">
        <f t="shared" si="200"/>
        <v>0.54612574784838575</v>
      </c>
      <c r="AA177" s="11">
        <f t="shared" si="200"/>
        <v>2.2327933778623557</v>
      </c>
      <c r="AB177" s="11">
        <f t="shared" si="200"/>
        <v>2.6174345435015085</v>
      </c>
      <c r="AD177" s="40">
        <f t="shared" si="153"/>
        <v>-5.8218957472041417</v>
      </c>
      <c r="AE177" s="40">
        <f t="shared" si="154"/>
        <v>11.012584033407634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26.264997444749248</v>
      </c>
      <c r="C178" s="11">
        <f t="shared" si="146"/>
        <v>27.878471448530224</v>
      </c>
      <c r="D178" s="11">
        <f t="shared" si="146"/>
        <v>25.377862678173095</v>
      </c>
      <c r="E178" s="11">
        <f t="shared" si="146"/>
        <v>22.916218000741473</v>
      </c>
      <c r="F178" s="11">
        <f t="shared" si="146"/>
        <v>21.081421252883615</v>
      </c>
      <c r="H178" s="40">
        <f>IF(D$151-B$151 &lt;&gt; 0,(EXP(LN(D178/B178)/(D$151-B$151))-1)*100,0)</f>
        <v>-0.68484241677567725</v>
      </c>
      <c r="I178" s="40">
        <f t="shared" ref="I178" si="201">IF(F$151-D$151 &lt;&gt; 0,(EXP(LN(F178/D178)/(F$151-D$151))-1)*100,0)</f>
        <v>-1.2289532735670905</v>
      </c>
      <c r="L178" s="10" t="str">
        <f t="shared" si="199"/>
        <v>92 Elementary administration and service occupations</v>
      </c>
      <c r="M178" s="11">
        <f t="shared" si="199"/>
        <v>12.470087124723715</v>
      </c>
      <c r="N178" s="11">
        <f t="shared" si="199"/>
        <v>13.124047848656152</v>
      </c>
      <c r="O178" s="11">
        <f t="shared" si="199"/>
        <v>12.022177166063786</v>
      </c>
      <c r="P178" s="11">
        <f t="shared" si="199"/>
        <v>11.634151348856747</v>
      </c>
      <c r="Q178" s="11">
        <f t="shared" si="199"/>
        <v>10.595807214800779</v>
      </c>
      <c r="S178" s="40">
        <f t="shared" ref="S178" si="202">IF(O$151-M$151 &lt;&gt; 0,(EXP(LN(O178/M178)/(O$151-M$151))-1)*100,0)</f>
        <v>-0.72892446629935215</v>
      </c>
      <c r="T178" s="40">
        <f t="shared" ref="T178" si="203">IF(Q$151-O$151 &lt;&gt; 0,(EXP(LN(Q178/O178)/(Q$151-O$151))-1)*100,0)</f>
        <v>-0.83842983469695209</v>
      </c>
      <c r="W178" s="10" t="str">
        <f t="shared" si="200"/>
        <v>92 Elementary administration and service occupations</v>
      </c>
      <c r="X178" s="11">
        <f t="shared" si="200"/>
        <v>13.794910320025565</v>
      </c>
      <c r="Y178" s="11">
        <f t="shared" si="200"/>
        <v>14.754423599874082</v>
      </c>
      <c r="Z178" s="11">
        <f t="shared" si="200"/>
        <v>13.355685512109295</v>
      </c>
      <c r="AA178" s="11">
        <f t="shared" si="200"/>
        <v>11.282066651884708</v>
      </c>
      <c r="AB178" s="11">
        <f t="shared" si="200"/>
        <v>10.48561403808282</v>
      </c>
      <c r="AD178" s="40">
        <f t="shared" ref="AD178" si="204">IF(Z$151-X$151 &lt;&gt; 0,(EXP(LN(Z178/X178)/(Z$151-X$151))-1)*100,0)</f>
        <v>-0.64506112021146533</v>
      </c>
      <c r="AE178" s="40">
        <f t="shared" ref="AE178" si="205">IF(AB$151-Z$151 &lt;&gt; 0,(EXP(LN(AB178/Z178)/(AB$151-Z$151))-1)*100,0)</f>
        <v>-1.5999817643440051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265.7519999999999</v>
      </c>
      <c r="C180" s="34">
        <f t="shared" si="206"/>
        <v>288.73000000000025</v>
      </c>
      <c r="D180" s="34">
        <f t="shared" si="206"/>
        <v>282.68700000000018</v>
      </c>
      <c r="E180" s="34">
        <f t="shared" si="206"/>
        <v>289.45599999999996</v>
      </c>
      <c r="F180" s="34">
        <f t="shared" si="206"/>
        <v>298.81499999999983</v>
      </c>
      <c r="H180" s="43">
        <f>IF(D$151-B$151 &lt;&gt; 0,(EXP(LN(D180/B180)/(D$151-B$151))-1)*100,0)</f>
        <v>1.2431989711302105</v>
      </c>
      <c r="I180" s="43">
        <f t="shared" si="148"/>
        <v>0.37058078759095725</v>
      </c>
      <c r="L180" s="231" t="str">
        <f t="shared" ref="L180:Q180" si="207">L35</f>
        <v>All occupations</v>
      </c>
      <c r="M180" s="34">
        <f t="shared" si="207"/>
        <v>137.2892020087362</v>
      </c>
      <c r="N180" s="34">
        <f t="shared" si="207"/>
        <v>149.93481559951829</v>
      </c>
      <c r="O180" s="34">
        <f t="shared" si="207"/>
        <v>144.71496201636893</v>
      </c>
      <c r="P180" s="34">
        <f t="shared" si="207"/>
        <v>148.54611184473504</v>
      </c>
      <c r="Q180" s="34">
        <f t="shared" si="207"/>
        <v>153.34075477445433</v>
      </c>
      <c r="S180" s="43">
        <f t="shared" ref="S180" si="208">IF(O$151-M$151 &lt;&gt; 0,(EXP(LN(O180/M180)/(O$151-M$151))-1)*100,0)</f>
        <v>1.0590964209683973</v>
      </c>
      <c r="T180" s="43">
        <f t="shared" ref="T180" si="209">IF(Q$151-O$151 &lt;&gt; 0,(EXP(LN(Q180/O180)/(Q$151-O$151))-1)*100,0)</f>
        <v>0.38672299643569552</v>
      </c>
      <c r="W180" s="231" t="str">
        <f t="shared" ref="W180:AB180" si="210">W35</f>
        <v>All occupations</v>
      </c>
      <c r="X180" s="34">
        <f t="shared" si="210"/>
        <v>128.46279799126378</v>
      </c>
      <c r="Y180" s="34">
        <f t="shared" si="210"/>
        <v>138.79518440048184</v>
      </c>
      <c r="Z180" s="34">
        <f t="shared" si="210"/>
        <v>137.97203798363125</v>
      </c>
      <c r="AA180" s="34">
        <f t="shared" si="210"/>
        <v>140.90988815526484</v>
      </c>
      <c r="AB180" s="34">
        <f t="shared" si="210"/>
        <v>145.47424522554559</v>
      </c>
      <c r="AD180" s="43">
        <f t="shared" ref="AD180" si="211">IF(Z$151-X$151 &lt;&gt; 0,(EXP(LN(Z180/X180)/(Z$151-X$151))-1)*100,0)</f>
        <v>1.4384817627684177</v>
      </c>
      <c r="AE180" s="43">
        <f t="shared" ref="AE180" si="212">IF(AB$151-Z$151 &lt;&gt; 0,(EXP(LN(AB180/Z180)/(AB$151-Z$151))-1)*100,0)</f>
        <v>0.35361053787466012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Buckinghamshire Thames Valley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30.611981468367027</v>
      </c>
      <c r="C7" s="31">
        <f>'Occ T1'!C8</f>
        <v>35.93065466480126</v>
      </c>
      <c r="D7" s="31">
        <f>'Occ T1'!D8</f>
        <v>36.114164556045161</v>
      </c>
      <c r="E7" s="31">
        <f>'Occ T1'!E8</f>
        <v>34.407514332235479</v>
      </c>
      <c r="F7" s="31">
        <f>'Occ T1'!F8</f>
        <v>37.602016589204702</v>
      </c>
      <c r="H7" s="31">
        <f>C7-B7</f>
        <v>5.3186731964342329</v>
      </c>
      <c r="I7" s="31">
        <f>D7-C7</f>
        <v>0.18350989124390082</v>
      </c>
      <c r="J7" s="31">
        <f>E7-D7</f>
        <v>-1.7066502238096817</v>
      </c>
      <c r="K7" s="31">
        <f>F7-E7</f>
        <v>3.1945022569692227</v>
      </c>
      <c r="L7" s="31">
        <f>F7-D7</f>
        <v>1.4878520331595411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20.900947161793695</v>
      </c>
      <c r="C8" s="32">
        <f>'Occ T2'!C8</f>
        <v>25.531731903473602</v>
      </c>
      <c r="D8" s="32">
        <f>'Occ T2'!D8</f>
        <v>25.792705099895056</v>
      </c>
      <c r="E8" s="32">
        <f>'Occ T2'!E8</f>
        <v>23.547596953595445</v>
      </c>
      <c r="F8" s="32">
        <f>'Occ T2'!F8</f>
        <v>25.419595205720181</v>
      </c>
      <c r="H8" s="31">
        <f t="shared" ref="H8:H9" si="0">C8-B8</f>
        <v>4.6307847416799071</v>
      </c>
      <c r="I8" s="31">
        <f t="shared" ref="I8:I9" si="1">D8-C8</f>
        <v>0.26097319642145322</v>
      </c>
      <c r="J8" s="31">
        <f t="shared" ref="J8:J9" si="2">E8-D8</f>
        <v>-2.2451081462996108</v>
      </c>
      <c r="K8" s="31">
        <f t="shared" ref="K8:K9" si="3">F8-E8</f>
        <v>1.8719982521247367</v>
      </c>
      <c r="L8" s="31">
        <f t="shared" ref="L8:L49" si="4">F8-D8</f>
        <v>-0.37310989417487406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9.7110343065733336</v>
      </c>
      <c r="C9" s="32">
        <f>'Occ T2'!C9</f>
        <v>10.398922761327658</v>
      </c>
      <c r="D9" s="32">
        <f>'Occ T2'!D9</f>
        <v>10.321459456150103</v>
      </c>
      <c r="E9" s="32">
        <f>'Occ T2'!E9</f>
        <v>10.859917378640031</v>
      </c>
      <c r="F9" s="32">
        <f>'Occ T2'!F9</f>
        <v>12.18242138348452</v>
      </c>
      <c r="H9" s="31">
        <f t="shared" si="0"/>
        <v>0.68788845475432403</v>
      </c>
      <c r="I9" s="31">
        <f t="shared" si="1"/>
        <v>-7.7463305177554176E-2</v>
      </c>
      <c r="J9" s="31">
        <f t="shared" si="2"/>
        <v>0.5384579224899273</v>
      </c>
      <c r="K9" s="31">
        <f t="shared" si="3"/>
        <v>1.3225040048444896</v>
      </c>
      <c r="L9" s="31">
        <f t="shared" si="4"/>
        <v>1.8609619273344169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56.043017416900554</v>
      </c>
      <c r="C11" s="31">
        <f>'Occ T1'!C9</f>
        <v>64.162005197771123</v>
      </c>
      <c r="D11" s="31">
        <f>'Occ T1'!D9</f>
        <v>65.934304814330275</v>
      </c>
      <c r="E11" s="31">
        <f>'Occ T1'!E9</f>
        <v>70.832175086405513</v>
      </c>
      <c r="F11" s="31">
        <f>'Occ T1'!F9</f>
        <v>76.966895842334537</v>
      </c>
      <c r="H11" s="31">
        <f>C11-B11</f>
        <v>8.1189877808705688</v>
      </c>
      <c r="I11" s="31">
        <f t="shared" ref="I11:I49" si="5">D11-C11</f>
        <v>1.7722996165591525</v>
      </c>
      <c r="J11" s="31">
        <f>E11-D11</f>
        <v>4.8978702720752381</v>
      </c>
      <c r="K11" s="31">
        <f>F11-E11</f>
        <v>6.134720755929024</v>
      </c>
      <c r="L11" s="31">
        <f t="shared" si="4"/>
        <v>11.032591028004262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17.747369988322959</v>
      </c>
      <c r="C12" s="10">
        <f>'Occ T2'!C10</f>
        <v>20.25620538923776</v>
      </c>
      <c r="D12" s="10">
        <f>'Occ T2'!D10</f>
        <v>20.83503634357935</v>
      </c>
      <c r="E12" s="10">
        <f>'Occ T2'!E10</f>
        <v>25.423029115151298</v>
      </c>
      <c r="F12" s="10">
        <f>'Occ T2'!F10</f>
        <v>28.418236709307809</v>
      </c>
      <c r="H12" s="11">
        <f t="shared" ref="H12:K14" si="6">C12-B12</f>
        <v>2.5088354009148013</v>
      </c>
      <c r="I12" s="31">
        <f t="shared" si="5"/>
        <v>0.5788309543415906</v>
      </c>
      <c r="J12" s="11">
        <f t="shared" si="6"/>
        <v>4.5879927715719475</v>
      </c>
      <c r="K12" s="11">
        <f t="shared" si="6"/>
        <v>2.9952075941565113</v>
      </c>
      <c r="L12" s="31">
        <f t="shared" si="4"/>
        <v>7.5832003657284588</v>
      </c>
    </row>
    <row r="13" spans="1:12" x14ac:dyDescent="0.2">
      <c r="A13" s="10" t="str">
        <f>'Occ T2'!A11</f>
        <v>22 Health professionals</v>
      </c>
      <c r="B13" s="10">
        <f>'Occ T2'!B11</f>
        <v>8.8775307594801678</v>
      </c>
      <c r="C13" s="10">
        <f>'Occ T2'!C11</f>
        <v>10.901019432141014</v>
      </c>
      <c r="D13" s="10">
        <f>'Occ T2'!D11</f>
        <v>10.868146626134912</v>
      </c>
      <c r="E13" s="10">
        <f>'Occ T2'!E11</f>
        <v>10.545103640406499</v>
      </c>
      <c r="F13" s="10">
        <f>'Occ T2'!F11</f>
        <v>10.869329172008625</v>
      </c>
      <c r="H13" s="11">
        <f t="shared" si="6"/>
        <v>2.0234886726608465</v>
      </c>
      <c r="I13" s="31">
        <f t="shared" si="5"/>
        <v>-3.2872806006102095E-2</v>
      </c>
      <c r="J13" s="11">
        <f t="shared" si="6"/>
        <v>-0.32304298572841361</v>
      </c>
      <c r="K13" s="11">
        <f t="shared" si="6"/>
        <v>0.32422553160212608</v>
      </c>
      <c r="L13" s="31">
        <f t="shared" si="4"/>
        <v>1.1825458737124706E-3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12.341708184875415</v>
      </c>
      <c r="C14" s="10">
        <f>'Occ T2'!C12</f>
        <v>13.137807181938275</v>
      </c>
      <c r="D14" s="10">
        <f>'Occ T2'!D12</f>
        <v>13.246493334508346</v>
      </c>
      <c r="E14" s="10">
        <f>'Occ T2'!E12</f>
        <v>12.819001042338455</v>
      </c>
      <c r="F14" s="10">
        <f>'Occ T2'!F12</f>
        <v>13.568246137822394</v>
      </c>
      <c r="H14" s="11">
        <f t="shared" si="6"/>
        <v>0.79609899706285958</v>
      </c>
      <c r="I14" s="31">
        <f t="shared" si="5"/>
        <v>0.10868615257007086</v>
      </c>
      <c r="J14" s="11">
        <f t="shared" si="6"/>
        <v>-0.42749229216989093</v>
      </c>
      <c r="K14" s="11">
        <f t="shared" si="6"/>
        <v>0.74924509548393914</v>
      </c>
      <c r="L14" s="31">
        <f t="shared" si="4"/>
        <v>0.32175280331404821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17.076408484222011</v>
      </c>
      <c r="C15" s="10">
        <f>'Occ T2'!C13</f>
        <v>19.866973194454076</v>
      </c>
      <c r="D15" s="10">
        <f>'Occ T2'!D13</f>
        <v>20.984628510107669</v>
      </c>
      <c r="E15" s="10">
        <f>'Occ T2'!E13</f>
        <v>22.045041288509257</v>
      </c>
      <c r="F15" s="10">
        <f>'Occ T2'!F13</f>
        <v>24.111083823195713</v>
      </c>
      <c r="H15" s="11">
        <f t="shared" ref="H15" si="7">C15-B15</f>
        <v>2.790564710232065</v>
      </c>
      <c r="I15" s="31">
        <f t="shared" si="5"/>
        <v>1.1176553156535931</v>
      </c>
      <c r="J15" s="11">
        <f t="shared" ref="J15" si="8">E15-D15</f>
        <v>1.060412778401588</v>
      </c>
      <c r="K15" s="11">
        <f t="shared" ref="K15" si="9">F15-E15</f>
        <v>2.0660425346864564</v>
      </c>
      <c r="L15" s="31">
        <f t="shared" si="4"/>
        <v>3.1264553130880444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35.802085547318818</v>
      </c>
      <c r="C17" s="31">
        <f>'Occ T1'!C10</f>
        <v>38.547547342874267</v>
      </c>
      <c r="D17" s="31">
        <f>'Occ T1'!D10</f>
        <v>39.881118282271231</v>
      </c>
      <c r="E17" s="31">
        <f>'Occ T1'!E10</f>
        <v>41.350000407506229</v>
      </c>
      <c r="F17" s="31">
        <f>'Occ T1'!F10</f>
        <v>44.355476708029677</v>
      </c>
      <c r="H17" s="31">
        <f t="shared" ref="H17:K21" si="10">C17-B17</f>
        <v>2.7454617955554497</v>
      </c>
      <c r="I17" s="31">
        <f t="shared" si="5"/>
        <v>1.3335709393969637</v>
      </c>
      <c r="J17" s="31">
        <f t="shared" si="10"/>
        <v>1.4688821252349982</v>
      </c>
      <c r="K17" s="31">
        <f t="shared" si="10"/>
        <v>3.0054763005234477</v>
      </c>
      <c r="L17" s="31">
        <f t="shared" si="4"/>
        <v>4.4743584257584459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4.439433097785134</v>
      </c>
      <c r="C18" s="10">
        <f>'Occ T2'!C14</f>
        <v>5.2687998289743225</v>
      </c>
      <c r="D18" s="10">
        <f>'Occ T2'!D14</f>
        <v>5.6345609808367891</v>
      </c>
      <c r="E18" s="10">
        <f>'Occ T2'!E14</f>
        <v>5.2955396054677308</v>
      </c>
      <c r="F18" s="10">
        <f>'Occ T2'!F14</f>
        <v>5.7155400206275901</v>
      </c>
      <c r="H18" s="11">
        <f t="shared" si="10"/>
        <v>0.82936673118918858</v>
      </c>
      <c r="I18" s="31">
        <f t="shared" si="5"/>
        <v>0.3657611518624666</v>
      </c>
      <c r="J18" s="11">
        <f t="shared" si="10"/>
        <v>-0.3390213753690583</v>
      </c>
      <c r="K18" s="11">
        <f t="shared" si="10"/>
        <v>0.42000041515985931</v>
      </c>
      <c r="L18" s="31">
        <f t="shared" si="4"/>
        <v>8.0979039790801011E-2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3.969414833703758</v>
      </c>
      <c r="C19" s="10">
        <f>'Occ T2'!C15</f>
        <v>4.6418698797265412</v>
      </c>
      <c r="D19" s="10">
        <f>'Occ T2'!D15</f>
        <v>4.7388223368851463</v>
      </c>
      <c r="E19" s="10">
        <f>'Occ T2'!E15</f>
        <v>7.2692277547640529</v>
      </c>
      <c r="F19" s="10">
        <f>'Occ T2'!F15</f>
        <v>8.2546458827233629</v>
      </c>
      <c r="H19" s="11">
        <f t="shared" si="10"/>
        <v>0.67245504602278316</v>
      </c>
      <c r="I19" s="31">
        <f t="shared" si="5"/>
        <v>9.6952457158605121E-2</v>
      </c>
      <c r="J19" s="11">
        <f t="shared" si="10"/>
        <v>2.5304054178789066</v>
      </c>
      <c r="K19" s="11">
        <f t="shared" si="10"/>
        <v>0.98541812795930994</v>
      </c>
      <c r="L19" s="31">
        <f t="shared" si="4"/>
        <v>3.5158235458382165</v>
      </c>
    </row>
    <row r="20" spans="1:12" x14ac:dyDescent="0.2">
      <c r="A20" s="10" t="str">
        <f>'Occ T2'!A16</f>
        <v>33 Protective service occupations</v>
      </c>
      <c r="B20" s="10">
        <f>'Occ T2'!B16</f>
        <v>3.1578622977437565</v>
      </c>
      <c r="C20" s="10">
        <f>'Occ T2'!C16</f>
        <v>3.0927426346628151</v>
      </c>
      <c r="D20" s="10">
        <f>'Occ T2'!D16</f>
        <v>3.2231710057088154</v>
      </c>
      <c r="E20" s="10">
        <f>'Occ T2'!E16</f>
        <v>2.8018172895741023</v>
      </c>
      <c r="F20" s="10">
        <f>'Occ T2'!F16</f>
        <v>2.9905923271309751</v>
      </c>
      <c r="H20" s="11">
        <f t="shared" si="10"/>
        <v>-6.5119663080941415E-2</v>
      </c>
      <c r="I20" s="31">
        <f t="shared" si="5"/>
        <v>0.13042837104600036</v>
      </c>
      <c r="J20" s="11">
        <f t="shared" si="10"/>
        <v>-0.42135371613471317</v>
      </c>
      <c r="K20" s="11">
        <f t="shared" si="10"/>
        <v>0.18877503755687286</v>
      </c>
      <c r="L20" s="31">
        <f t="shared" si="4"/>
        <v>-0.23257867857784031</v>
      </c>
    </row>
    <row r="21" spans="1:12" x14ac:dyDescent="0.2">
      <c r="A21" s="10" t="str">
        <f>'Occ T2'!A17</f>
        <v>34 Culture, media and sports occupations</v>
      </c>
      <c r="B21" s="10">
        <f>'Occ T2'!B17</f>
        <v>6.8366842407669637</v>
      </c>
      <c r="C21" s="10">
        <f>'Occ T2'!C17</f>
        <v>6.4363978370869592</v>
      </c>
      <c r="D21" s="10">
        <f>'Occ T2'!D17</f>
        <v>6.8521522089594171</v>
      </c>
      <c r="E21" s="10">
        <f>'Occ T2'!E17</f>
        <v>6.2024807801223183</v>
      </c>
      <c r="F21" s="10">
        <f>'Occ T2'!F17</f>
        <v>6.6135029610226601</v>
      </c>
      <c r="H21" s="11">
        <f t="shared" si="10"/>
        <v>-0.40028640368000445</v>
      </c>
      <c r="I21" s="31">
        <f t="shared" si="5"/>
        <v>0.4157543718724579</v>
      </c>
      <c r="J21" s="11">
        <f t="shared" si="10"/>
        <v>-0.64967142883709883</v>
      </c>
      <c r="K21" s="11">
        <f t="shared" si="10"/>
        <v>0.41102218090034182</v>
      </c>
      <c r="L21" s="31">
        <f t="shared" si="4"/>
        <v>-0.23864924793675701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17.398691077319206</v>
      </c>
      <c r="C22" s="10">
        <f>'Occ T2'!C18</f>
        <v>19.107737162423632</v>
      </c>
      <c r="D22" s="10">
        <f>'Occ T2'!D18</f>
        <v>19.432411749881059</v>
      </c>
      <c r="E22" s="10">
        <f>'Occ T2'!E18</f>
        <v>19.780934977578024</v>
      </c>
      <c r="F22" s="10">
        <f>'Occ T2'!F18</f>
        <v>20.781195516525088</v>
      </c>
      <c r="H22" s="11">
        <f t="shared" ref="H22" si="11">C22-B22</f>
        <v>1.7090460851044256</v>
      </c>
      <c r="I22" s="31">
        <f t="shared" si="5"/>
        <v>0.32467458745742661</v>
      </c>
      <c r="J22" s="11">
        <f t="shared" ref="J22" si="12">E22-D22</f>
        <v>0.34852322769696542</v>
      </c>
      <c r="K22" s="11">
        <f t="shared" ref="K22" si="13">F22-E22</f>
        <v>1.0002605389470638</v>
      </c>
      <c r="L22" s="31">
        <f t="shared" si="4"/>
        <v>1.3487837666440292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28.674718604027074</v>
      </c>
      <c r="C24" s="31">
        <f>'Occ T1'!C11</f>
        <v>28.33935293417613</v>
      </c>
      <c r="D24" s="31">
        <f>'Occ T1'!D11</f>
        <v>28.644754323508884</v>
      </c>
      <c r="E24" s="31">
        <f>'Occ T1'!E11</f>
        <v>28.633070812566672</v>
      </c>
      <c r="F24" s="31">
        <f>'Occ T1'!F11</f>
        <v>26.338128707605421</v>
      </c>
      <c r="H24" s="31">
        <f t="shared" ref="H24:K26" si="14">C24-B24</f>
        <v>-0.33536566985094396</v>
      </c>
      <c r="I24" s="31">
        <f t="shared" si="5"/>
        <v>0.30540138933275429</v>
      </c>
      <c r="J24" s="31">
        <f t="shared" si="14"/>
        <v>-1.1683510942212649E-2</v>
      </c>
      <c r="K24" s="31">
        <f t="shared" si="14"/>
        <v>-2.2949421049612511</v>
      </c>
      <c r="L24" s="31">
        <f t="shared" si="4"/>
        <v>-2.3066256159034637</v>
      </c>
    </row>
    <row r="25" spans="1:12" x14ac:dyDescent="0.2">
      <c r="A25" t="str">
        <f>'Occ T2'!A19</f>
        <v>41 Administrative occupations</v>
      </c>
      <c r="B25" s="32">
        <f>'Occ T2'!B19</f>
        <v>22.033147595606255</v>
      </c>
      <c r="C25" s="32">
        <f>'Occ T2'!C19</f>
        <v>22.229920403236008</v>
      </c>
      <c r="D25" s="32">
        <f>'Occ T2'!D19</f>
        <v>22.692202322967166</v>
      </c>
      <c r="E25" s="32">
        <f>'Occ T2'!E19</f>
        <v>23.242939429614879</v>
      </c>
      <c r="F25" s="32">
        <f>'Occ T2'!F19</f>
        <v>22.243135499914533</v>
      </c>
      <c r="H25" s="11">
        <f t="shared" si="14"/>
        <v>0.19677280762975258</v>
      </c>
      <c r="I25" s="31">
        <f t="shared" si="5"/>
        <v>0.46228191973115784</v>
      </c>
      <c r="J25" s="11">
        <f t="shared" si="14"/>
        <v>0.55073710664771269</v>
      </c>
      <c r="K25" s="11">
        <f t="shared" si="14"/>
        <v>-0.99980392970034515</v>
      </c>
      <c r="L25" s="31">
        <f t="shared" si="4"/>
        <v>-0.44906682305263246</v>
      </c>
    </row>
    <row r="26" spans="1:12" x14ac:dyDescent="0.2">
      <c r="A26" t="str">
        <f>'Occ T2'!A20</f>
        <v>42 Secretarial and related occupations</v>
      </c>
      <c r="B26" s="32">
        <f>'Occ T2'!B20</f>
        <v>6.6415710084208195</v>
      </c>
      <c r="C26" s="32">
        <f>'Occ T2'!C20</f>
        <v>6.1094325309401212</v>
      </c>
      <c r="D26" s="32">
        <f>'Occ T2'!D20</f>
        <v>5.9525520005417185</v>
      </c>
      <c r="E26" s="32">
        <f>'Occ T2'!E20</f>
        <v>5.3901313829517932</v>
      </c>
      <c r="F26" s="32">
        <f>'Occ T2'!F20</f>
        <v>4.0949932076908864</v>
      </c>
      <c r="H26" s="11">
        <f t="shared" si="14"/>
        <v>-0.53213847748069831</v>
      </c>
      <c r="I26" s="31">
        <f t="shared" si="5"/>
        <v>-0.15688053039840266</v>
      </c>
      <c r="J26" s="11">
        <f t="shared" si="14"/>
        <v>-0.56242061758992534</v>
      </c>
      <c r="K26" s="11">
        <f t="shared" si="14"/>
        <v>-1.2951381752609068</v>
      </c>
      <c r="L26" s="31">
        <f t="shared" si="4"/>
        <v>-1.8575587928508321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25.100242525466186</v>
      </c>
      <c r="C28" s="31">
        <f>'Occ T1'!C12</f>
        <v>27.268132987104337</v>
      </c>
      <c r="D28" s="31">
        <f>'Occ T1'!D12</f>
        <v>24.022848267123308</v>
      </c>
      <c r="E28" s="31">
        <f>'Occ T1'!E12</f>
        <v>24.943988585842387</v>
      </c>
      <c r="F28" s="31">
        <f>'Occ T1'!F12</f>
        <v>24.599934057162951</v>
      </c>
      <c r="H28" s="31">
        <f t="shared" ref="H28:K30" si="15">C28-B28</f>
        <v>2.1678904616381516</v>
      </c>
      <c r="I28" s="31">
        <f t="shared" si="5"/>
        <v>-3.2452847199810293</v>
      </c>
      <c r="J28" s="31">
        <f t="shared" si="15"/>
        <v>0.92114031871907898</v>
      </c>
      <c r="K28" s="31">
        <f t="shared" si="15"/>
        <v>-0.34405452867943609</v>
      </c>
      <c r="L28" s="31">
        <f t="shared" si="4"/>
        <v>0.57708579003964289</v>
      </c>
    </row>
    <row r="29" spans="1:12" x14ac:dyDescent="0.2">
      <c r="A29" s="10" t="str">
        <f>'Occ T2'!A21</f>
        <v>51 Skilled agricultural and related trades</v>
      </c>
      <c r="B29" s="10">
        <f>'Occ T2'!B21</f>
        <v>2.6006862534796706</v>
      </c>
      <c r="C29" s="10">
        <f>'Occ T2'!C21</f>
        <v>3.07409206439694</v>
      </c>
      <c r="D29" s="10">
        <f>'Occ T2'!D21</f>
        <v>2.409147457015453</v>
      </c>
      <c r="E29" s="10">
        <f>'Occ T2'!E21</f>
        <v>2.4586282447370831</v>
      </c>
      <c r="F29" s="10">
        <f>'Occ T2'!F21</f>
        <v>2.8367783040128152</v>
      </c>
      <c r="H29" s="11">
        <f t="shared" si="15"/>
        <v>0.47340581091726941</v>
      </c>
      <c r="I29" s="31">
        <f t="shared" si="5"/>
        <v>-0.66494460738148709</v>
      </c>
      <c r="J29" s="11">
        <f t="shared" si="15"/>
        <v>4.9480787721630115E-2</v>
      </c>
      <c r="K29" s="11">
        <f t="shared" si="15"/>
        <v>0.37815005927573209</v>
      </c>
      <c r="L29" s="31">
        <f t="shared" si="4"/>
        <v>0.4276308469973622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8.9744752119237887</v>
      </c>
      <c r="C30" s="10">
        <f>'Occ T2'!C22</f>
        <v>10.073057370429153</v>
      </c>
      <c r="D30" s="10">
        <f>'Occ T2'!D22</f>
        <v>8.7074108561123147</v>
      </c>
      <c r="E30" s="10">
        <f>'Occ T2'!E22</f>
        <v>8.8703138655982041</v>
      </c>
      <c r="F30" s="10">
        <f>'Occ T2'!F22</f>
        <v>8.5819876369054136</v>
      </c>
      <c r="H30" s="11">
        <f t="shared" si="15"/>
        <v>1.0985821585053639</v>
      </c>
      <c r="I30" s="31">
        <f t="shared" si="5"/>
        <v>-1.3656465143168379</v>
      </c>
      <c r="J30" s="11">
        <f t="shared" si="15"/>
        <v>0.16290300948588943</v>
      </c>
      <c r="K30" s="11">
        <f t="shared" si="15"/>
        <v>-0.28832622869279056</v>
      </c>
      <c r="L30" s="31">
        <f t="shared" si="4"/>
        <v>-0.12542321920690114</v>
      </c>
    </row>
    <row r="31" spans="1:12" x14ac:dyDescent="0.2">
      <c r="A31" s="10" t="str">
        <f>'Occ T2'!A23</f>
        <v>53 Skilled construction and building trades</v>
      </c>
      <c r="B31" s="10">
        <f>'Occ T2'!B23</f>
        <v>7.5637401221279355</v>
      </c>
      <c r="C31" s="10">
        <f>'Occ T2'!C23</f>
        <v>8.506001650628308</v>
      </c>
      <c r="D31" s="10">
        <f>'Occ T2'!D23</f>
        <v>7.6860578838564049</v>
      </c>
      <c r="E31" s="10">
        <f>'Occ T2'!E23</f>
        <v>7.9201619677050878</v>
      </c>
      <c r="F31" s="10">
        <f>'Occ T2'!F23</f>
        <v>7.272541411132778</v>
      </c>
      <c r="H31" s="11">
        <f t="shared" ref="H31:H32" si="16">C31-B31</f>
        <v>0.94226152850037259</v>
      </c>
      <c r="I31" s="31">
        <f t="shared" si="5"/>
        <v>-0.81994376677190317</v>
      </c>
      <c r="J31" s="11">
        <f t="shared" ref="J31:J32" si="17">E31-D31</f>
        <v>0.23410408384868298</v>
      </c>
      <c r="K31" s="11">
        <f t="shared" ref="K31:K32" si="18">F31-E31</f>
        <v>-0.64762055657230988</v>
      </c>
      <c r="L31" s="31">
        <f t="shared" si="4"/>
        <v>-0.4135164727236269</v>
      </c>
    </row>
    <row r="32" spans="1:12" x14ac:dyDescent="0.2">
      <c r="A32" s="10" t="str">
        <f>'Occ T2'!A24</f>
        <v>54 Textiles, printing and other skilled trades</v>
      </c>
      <c r="B32" s="10">
        <f>'Occ T2'!B24</f>
        <v>5.961340937934791</v>
      </c>
      <c r="C32" s="10">
        <f>'Occ T2'!C24</f>
        <v>5.6149819016499363</v>
      </c>
      <c r="D32" s="10">
        <f>'Occ T2'!D24</f>
        <v>5.2202320701391312</v>
      </c>
      <c r="E32" s="10">
        <f>'Occ T2'!E24</f>
        <v>5.6948845078020129</v>
      </c>
      <c r="F32" s="10">
        <f>'Occ T2'!F24</f>
        <v>5.9086267051119457</v>
      </c>
      <c r="H32" s="11">
        <f t="shared" si="16"/>
        <v>-0.34635903628485476</v>
      </c>
      <c r="I32" s="31">
        <f t="shared" si="5"/>
        <v>-0.39474983151080512</v>
      </c>
      <c r="J32" s="11">
        <f t="shared" si="17"/>
        <v>0.47465243766288179</v>
      </c>
      <c r="K32" s="11">
        <f t="shared" si="18"/>
        <v>0.21374219730993271</v>
      </c>
      <c r="L32" s="31">
        <f t="shared" si="4"/>
        <v>0.6883946349728145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25.228919908633291</v>
      </c>
      <c r="C34" s="31">
        <f>'Occ T1'!C13</f>
        <v>26.603971553000182</v>
      </c>
      <c r="D34" s="31">
        <f>'Occ T1'!D13</f>
        <v>25.223101218856584</v>
      </c>
      <c r="E34" s="31">
        <f>'Occ T1'!E13</f>
        <v>25.47470878605959</v>
      </c>
      <c r="F34" s="31">
        <f>'Occ T1'!F13</f>
        <v>26.679399556892957</v>
      </c>
      <c r="H34" s="31">
        <f t="shared" ref="H34:K36" si="19">C34-B34</f>
        <v>1.3750516443668914</v>
      </c>
      <c r="I34" s="31">
        <f t="shared" si="5"/>
        <v>-1.3808703341435979</v>
      </c>
      <c r="J34" s="31">
        <f t="shared" si="19"/>
        <v>0.25160756720300625</v>
      </c>
      <c r="K34" s="31">
        <f t="shared" si="19"/>
        <v>1.2046907708333663</v>
      </c>
      <c r="L34" s="31">
        <f t="shared" si="4"/>
        <v>1.4562983380363725</v>
      </c>
    </row>
    <row r="35" spans="1:12" x14ac:dyDescent="0.2">
      <c r="A35" s="10" t="str">
        <f>'Occ T2'!A25</f>
        <v>61 Caring personal service occupations</v>
      </c>
      <c r="B35" s="10">
        <f>'Occ T2'!B25</f>
        <v>18.190001581061228</v>
      </c>
      <c r="C35" s="10">
        <f>'Occ T2'!C25</f>
        <v>19.341082027389739</v>
      </c>
      <c r="D35" s="10">
        <f>'Occ T2'!D25</f>
        <v>18.472219113051672</v>
      </c>
      <c r="E35" s="10">
        <f>'Occ T2'!E25</f>
        <v>19.160499723347371</v>
      </c>
      <c r="F35" s="10">
        <f>'Occ T2'!F25</f>
        <v>20.330448872558136</v>
      </c>
      <c r="G35" s="10"/>
      <c r="H35" s="11">
        <f t="shared" si="19"/>
        <v>1.1510804463285105</v>
      </c>
      <c r="I35" s="31">
        <f t="shared" si="5"/>
        <v>-0.86886291433806662</v>
      </c>
      <c r="J35" s="11">
        <f t="shared" si="19"/>
        <v>0.68828061029569909</v>
      </c>
      <c r="K35" s="11">
        <f t="shared" si="19"/>
        <v>1.1699491492107654</v>
      </c>
      <c r="L35" s="31">
        <f t="shared" si="4"/>
        <v>1.8582297595064645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6.7531960069055783</v>
      </c>
      <c r="C36" s="10">
        <f>'Occ T2'!C26</f>
        <v>7.015474708839835</v>
      </c>
      <c r="D36" s="10">
        <f>'Occ T2'!D26</f>
        <v>6.4495982086858854</v>
      </c>
      <c r="E36" s="10">
        <f>'Occ T2'!E26</f>
        <v>6.0891385479907809</v>
      </c>
      <c r="F36" s="10">
        <f>'Occ T2'!F26</f>
        <v>6.1075080487181097</v>
      </c>
      <c r="G36" s="10"/>
      <c r="H36" s="11">
        <f t="shared" si="19"/>
        <v>0.26227870193425673</v>
      </c>
      <c r="I36" s="31">
        <f t="shared" si="5"/>
        <v>-0.56587650015394964</v>
      </c>
      <c r="J36" s="11">
        <f t="shared" si="19"/>
        <v>-0.36045966069510449</v>
      </c>
      <c r="K36" s="11">
        <f t="shared" si="19"/>
        <v>1.8369500727328791E-2</v>
      </c>
      <c r="L36" s="31">
        <f t="shared" si="4"/>
        <v>-0.3420901599677757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0.28572232066648451</v>
      </c>
      <c r="C37" s="10">
        <f>'Occ T2'!C27</f>
        <v>0.24741481677060656</v>
      </c>
      <c r="D37" s="10">
        <f>'Occ T2'!D27</f>
        <v>0.3012838971190287</v>
      </c>
      <c r="E37" s="10">
        <f>'Occ T2'!E27</f>
        <v>0.22507051472143888</v>
      </c>
      <c r="F37" s="10">
        <f>'Occ T2'!F27</f>
        <v>0.24144263561670901</v>
      </c>
      <c r="G37" s="10"/>
      <c r="H37" s="11">
        <f t="shared" ref="H37" si="20">C37-B37</f>
        <v>-3.8307503895877948E-2</v>
      </c>
      <c r="I37" s="31">
        <f t="shared" ref="I37" si="21">D37-C37</f>
        <v>5.3869080348422138E-2</v>
      </c>
      <c r="J37" s="11">
        <f t="shared" ref="J37" si="22">E37-D37</f>
        <v>-7.6213382397589818E-2</v>
      </c>
      <c r="K37" s="11">
        <f t="shared" ref="K37" si="23">F37-E37</f>
        <v>1.6372120895270126E-2</v>
      </c>
      <c r="L37" s="31">
        <f t="shared" ref="L37" si="24">F37-D37</f>
        <v>-5.9841261502319693E-2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22.45883077802895</v>
      </c>
      <c r="C39" s="31">
        <f>'Occ T1'!C14</f>
        <v>22.812729718882814</v>
      </c>
      <c r="D39" s="31">
        <f>'Occ T1'!D14</f>
        <v>22.842184507356624</v>
      </c>
      <c r="E39" s="31">
        <f>'Occ T1'!E14</f>
        <v>23.18116522398212</v>
      </c>
      <c r="F39" s="31">
        <f>'Occ T1'!F14</f>
        <v>23.138366137556389</v>
      </c>
      <c r="H39" s="31">
        <f>C39-B39</f>
        <v>0.35389894085386331</v>
      </c>
      <c r="I39" s="31">
        <f t="shared" si="5"/>
        <v>2.9454788473810112E-2</v>
      </c>
      <c r="J39" s="31">
        <f>E39-D39</f>
        <v>0.33898071662549611</v>
      </c>
      <c r="K39" s="31">
        <f>F39-E39</f>
        <v>-4.2799086425731048E-2</v>
      </c>
      <c r="L39" s="31">
        <f t="shared" si="4"/>
        <v>0.29618163019976507</v>
      </c>
    </row>
    <row r="40" spans="1:12" s="30" customFormat="1" x14ac:dyDescent="0.2">
      <c r="A40" s="126" t="str">
        <f>'Occ T2'!A28</f>
        <v>71 Sales occupations</v>
      </c>
      <c r="B40" s="126">
        <f>'Occ T2'!B28</f>
        <v>18.518962054534438</v>
      </c>
      <c r="C40" s="126">
        <f>'Occ T2'!C28</f>
        <v>18.382932484578777</v>
      </c>
      <c r="D40" s="126">
        <f>'Occ T2'!D28</f>
        <v>18.36478224664436</v>
      </c>
      <c r="E40" s="126">
        <f>'Occ T2'!E28</f>
        <v>18.191109845915328</v>
      </c>
      <c r="F40" s="126">
        <f>'Occ T2'!F28</f>
        <v>17.594083363861238</v>
      </c>
      <c r="G40"/>
      <c r="H40" s="11">
        <f>C40-B40</f>
        <v>-0.13602956995566018</v>
      </c>
      <c r="I40" s="31">
        <f t="shared" si="5"/>
        <v>-1.815023793441739E-2</v>
      </c>
      <c r="J40" s="11">
        <f t="shared" ref="J40" si="25">E40-D40</f>
        <v>-0.17367240072903201</v>
      </c>
      <c r="K40" s="11">
        <f t="shared" ref="K40" si="26">F40-E40</f>
        <v>-0.59702648205409048</v>
      </c>
      <c r="L40" s="31">
        <f t="shared" si="4"/>
        <v>-0.77069888278312249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3.9398687234945133</v>
      </c>
      <c r="C41" s="126">
        <f>'Occ T2'!C29</f>
        <v>4.4297972343040364</v>
      </c>
      <c r="D41" s="126">
        <f>'Occ T2'!D29</f>
        <v>4.477402260712263</v>
      </c>
      <c r="E41" s="126">
        <f>'Occ T2'!E29</f>
        <v>4.9900553780667911</v>
      </c>
      <c r="F41" s="126">
        <f>'Occ T2'!F29</f>
        <v>5.5442827736951497</v>
      </c>
      <c r="G41"/>
      <c r="H41" s="11">
        <f t="shared" ref="H41" si="27">C41-B41</f>
        <v>0.48992851080952304</v>
      </c>
      <c r="I41" s="31">
        <f t="shared" si="5"/>
        <v>4.7605026408226614E-2</v>
      </c>
      <c r="J41" s="11">
        <f t="shared" ref="J41" si="28">E41-D41</f>
        <v>0.51265311735452812</v>
      </c>
      <c r="K41" s="11">
        <f t="shared" ref="K41" si="29">F41-E41</f>
        <v>0.55422739562835854</v>
      </c>
      <c r="L41" s="31">
        <f t="shared" si="4"/>
        <v>1.0668805129828867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11.945850914801458</v>
      </c>
      <c r="C43" s="31">
        <f>'Occ T1'!C15</f>
        <v>13.664234081184068</v>
      </c>
      <c r="D43" s="31">
        <f>'Occ T1'!D15</f>
        <v>11.541993356038805</v>
      </c>
      <c r="E43" s="31">
        <f>'Occ T1'!E15</f>
        <v>11.939850948733191</v>
      </c>
      <c r="F43" s="31">
        <f>'Occ T1'!F15</f>
        <v>11.587663140007056</v>
      </c>
      <c r="H43" s="31">
        <f t="shared" ref="H43:K45" si="30">C43-B43</f>
        <v>1.7183831663826101</v>
      </c>
      <c r="I43" s="31">
        <f t="shared" si="5"/>
        <v>-2.1222407251452626</v>
      </c>
      <c r="J43" s="31">
        <f t="shared" si="30"/>
        <v>0.39785759269438614</v>
      </c>
      <c r="K43" s="31">
        <f t="shared" si="30"/>
        <v>-0.35218780872613564</v>
      </c>
      <c r="L43" s="31">
        <f t="shared" si="4"/>
        <v>4.5669783968250499E-2</v>
      </c>
    </row>
    <row r="44" spans="1:12" x14ac:dyDescent="0.2">
      <c r="A44" s="10" t="str">
        <f>'Occ T2'!A30</f>
        <v>81 Process, plant and machine operatives</v>
      </c>
      <c r="B44" s="10">
        <f>'Occ T2'!B30</f>
        <v>4.1596470713836391</v>
      </c>
      <c r="C44" s="10">
        <f>'Occ T2'!C30</f>
        <v>4.6277191206445227</v>
      </c>
      <c r="D44" s="10">
        <f>'Occ T2'!D30</f>
        <v>4.0598807167155107</v>
      </c>
      <c r="E44" s="10">
        <f>'Occ T2'!E30</f>
        <v>4.3102834606178924</v>
      </c>
      <c r="F44" s="10">
        <f>'Occ T2'!F30</f>
        <v>4.0753902260852977</v>
      </c>
      <c r="H44" s="11">
        <f t="shared" si="30"/>
        <v>0.46807204926088364</v>
      </c>
      <c r="I44" s="31">
        <f t="shared" si="5"/>
        <v>-0.56783840392901208</v>
      </c>
      <c r="J44" s="11">
        <f t="shared" si="30"/>
        <v>0.25040274390238171</v>
      </c>
      <c r="K44" s="11">
        <f t="shared" si="30"/>
        <v>-0.2348932345325947</v>
      </c>
      <c r="L44" s="31">
        <f t="shared" si="4"/>
        <v>1.5509509369787011E-2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7.7862038434178178</v>
      </c>
      <c r="C45" s="10">
        <f>'Occ T2'!C31</f>
        <v>9.0365149605395452</v>
      </c>
      <c r="D45" s="10">
        <f>'Occ T2'!D31</f>
        <v>7.4821126393232955</v>
      </c>
      <c r="E45" s="10">
        <f>'Occ T2'!E31</f>
        <v>7.6295674881152999</v>
      </c>
      <c r="F45" s="10">
        <f>'Occ T2'!F31</f>
        <v>7.512272913921759</v>
      </c>
      <c r="H45" s="11">
        <f t="shared" si="30"/>
        <v>1.2503111171217274</v>
      </c>
      <c r="I45" s="31">
        <f t="shared" si="5"/>
        <v>-1.5544023212162497</v>
      </c>
      <c r="J45" s="11">
        <f t="shared" si="30"/>
        <v>0.14745484879200443</v>
      </c>
      <c r="K45" s="11">
        <f t="shared" si="30"/>
        <v>-0.11729457419354095</v>
      </c>
      <c r="L45" s="31">
        <f t="shared" si="4"/>
        <v>3.0160274598463488E-2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29.88635283645657</v>
      </c>
      <c r="C47" s="31">
        <f>'Occ T1'!C16</f>
        <v>31.40137152020608</v>
      </c>
      <c r="D47" s="31">
        <f>'Occ T1'!D16</f>
        <v>28.48253067446932</v>
      </c>
      <c r="E47" s="31">
        <f>'Occ T1'!E16</f>
        <v>28.693525816668771</v>
      </c>
      <c r="F47" s="31">
        <f>'Occ T1'!F16</f>
        <v>27.547119261206173</v>
      </c>
      <c r="H47" s="31">
        <f t="shared" ref="H47:K49" si="31">C47-B47</f>
        <v>1.5150186837495099</v>
      </c>
      <c r="I47" s="31">
        <f t="shared" si="5"/>
        <v>-2.9188408457367601</v>
      </c>
      <c r="J47" s="31">
        <f t="shared" si="31"/>
        <v>0.21099514219945092</v>
      </c>
      <c r="K47" s="31">
        <f t="shared" si="31"/>
        <v>-1.1464065554625975</v>
      </c>
      <c r="L47" s="31">
        <f t="shared" si="4"/>
        <v>-0.93541141326314658</v>
      </c>
    </row>
    <row r="48" spans="1:12" x14ac:dyDescent="0.2">
      <c r="A48" s="10" t="str">
        <f>'Occ T2'!A32</f>
        <v>91 Elementary trades and related occupations</v>
      </c>
      <c r="B48" s="10">
        <f>'Occ T2'!B32</f>
        <v>3.6213553917073225</v>
      </c>
      <c r="C48" s="10">
        <f>'Occ T2'!C32</f>
        <v>3.5229000716758576</v>
      </c>
      <c r="D48" s="10">
        <f>'Occ T2'!D32</f>
        <v>3.1046679962962265</v>
      </c>
      <c r="E48" s="10">
        <f>'Occ T2'!E32</f>
        <v>5.7773078159272977</v>
      </c>
      <c r="F48" s="10">
        <f>'Occ T2'!F32</f>
        <v>6.4656980083225584</v>
      </c>
      <c r="H48" s="11">
        <f t="shared" si="31"/>
        <v>-9.8455320031464844E-2</v>
      </c>
      <c r="I48" s="31">
        <f t="shared" si="5"/>
        <v>-0.41823207537963114</v>
      </c>
      <c r="J48" s="11">
        <f t="shared" si="31"/>
        <v>2.6726398196310712</v>
      </c>
      <c r="K48" s="11">
        <f t="shared" si="31"/>
        <v>0.68839019239526067</v>
      </c>
      <c r="L48" s="31">
        <f t="shared" si="4"/>
        <v>3.3610300120263319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26.264997444749248</v>
      </c>
      <c r="C49" s="10">
        <f>'Occ T2'!C33</f>
        <v>27.878471448530224</v>
      </c>
      <c r="D49" s="10">
        <f>'Occ T2'!D33</f>
        <v>25.377862678173095</v>
      </c>
      <c r="E49" s="10">
        <f>'Occ T2'!E33</f>
        <v>22.916218000741473</v>
      </c>
      <c r="F49" s="10">
        <f>'Occ T2'!F33</f>
        <v>21.081421252883615</v>
      </c>
      <c r="H49" s="11">
        <f t="shared" si="31"/>
        <v>1.6134740037809756</v>
      </c>
      <c r="I49" s="31">
        <f t="shared" si="5"/>
        <v>-2.5006087703571289</v>
      </c>
      <c r="J49" s="11">
        <f t="shared" si="31"/>
        <v>-2.4616446774316216</v>
      </c>
      <c r="K49" s="11">
        <f t="shared" si="31"/>
        <v>-1.8347967478578582</v>
      </c>
      <c r="L49" s="31">
        <f t="shared" si="4"/>
        <v>-4.2964414252894798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265.75199999999995</v>
      </c>
      <c r="C51" s="34">
        <f>'Occ T1'!C18</f>
        <v>288.73000000000025</v>
      </c>
      <c r="D51" s="34">
        <f>'Occ T1'!D18</f>
        <v>282.68700000000018</v>
      </c>
      <c r="E51" s="34">
        <f>'Occ T1'!E18</f>
        <v>289.45599999999996</v>
      </c>
      <c r="F51" s="34">
        <f>'Occ T1'!F18</f>
        <v>298.81499999999983</v>
      </c>
      <c r="G51" s="24"/>
      <c r="H51" s="34">
        <f>C51-B51</f>
        <v>22.978000000000293</v>
      </c>
      <c r="I51" s="205">
        <f>D51-C51</f>
        <v>-6.0430000000000632</v>
      </c>
      <c r="J51" s="34">
        <f>E51-D51</f>
        <v>6.7689999999997781</v>
      </c>
      <c r="K51" s="34">
        <f>F51-E51</f>
        <v>9.3589999999998668</v>
      </c>
      <c r="L51" s="205">
        <f>F51-D51</f>
        <v>16.127999999999645</v>
      </c>
    </row>
    <row r="53" spans="1:12" ht="15.75" x14ac:dyDescent="0.25">
      <c r="A53" s="19" t="str">
        <f>CONCATENATE(A1," (Continued)")</f>
        <v>Occupation Table 3  Employment Change by Occupation in Occupation Group (SOC 2020), 2015-2035, Buckinghamshire Thames Valley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4.0862643755222194</v>
      </c>
      <c r="C59" s="44">
        <f>IF(AND(D$5-C$5 &lt;&gt; 0,D7 &lt;&gt; 0,C7 &lt;&gt; 0),(EXP(LN(D7/C7)/(D$5-C$5))-1)*100,0)</f>
        <v>0.51073350306547471</v>
      </c>
      <c r="D59" s="44">
        <f>IF(AND(E$5-D$5 &lt;&gt; 0,E7 &lt;&gt; 0,D7 &lt;&gt; 0),(EXP(LN(E7/D7)/(E$5-D$5))-1)*100,0)</f>
        <v>-0.96353155845957383</v>
      </c>
      <c r="E59" s="44">
        <f>IF(AND(F$5-E$5 &lt;&gt; 0,F7 &lt;&gt; 0,E7 &lt;&gt; 0),(EXP(LN(F7/E7)/(F$5-E$5))-1)*100,0)</f>
        <v>0.89177988592437085</v>
      </c>
      <c r="F59" s="44">
        <f>IF(AND(F$5-D$5 &lt;&gt; 0,F7 &lt;&gt; 0,D7 &lt;&gt; 0),(EXP(LN(F7/D7)/(F$5-D$5))-1)*100,0)</f>
        <v>0.26951268950372587</v>
      </c>
      <c r="H59" s="44">
        <f>(B7/B$51)*100</f>
        <v>11.519003231722445</v>
      </c>
      <c r="I59" s="44">
        <f>(C7/C$51)*100</f>
        <v>12.444378715340017</v>
      </c>
      <c r="J59" s="44">
        <f>(D7/D$51)*100</f>
        <v>12.775318481587458</v>
      </c>
      <c r="K59" s="44">
        <f>(E7/E$51)*100</f>
        <v>11.886958408958696</v>
      </c>
      <c r="L59" s="44">
        <f>(F7/F$51)*100</f>
        <v>12.583711188931185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5.1304629892763076</v>
      </c>
      <c r="C60" s="44">
        <f t="shared" si="32"/>
        <v>1.0221523451996894</v>
      </c>
      <c r="D60" s="44">
        <f t="shared" si="32"/>
        <v>-1.804872085360365</v>
      </c>
      <c r="E60" s="44">
        <f t="shared" si="32"/>
        <v>0.76789900044997861</v>
      </c>
      <c r="F60" s="44">
        <f>IF(AND(F$5-D$5 &lt;&gt; 0,F8 &lt;&gt; 0,D8 &lt;&gt; 0),(EXP(LN(F8/D8)/(F$5-D$5))-1)*100,0)</f>
        <v>-9.7095248629741615E-2</v>
      </c>
      <c r="H60" s="44">
        <f t="shared" ref="H60:L60" si="33">(B8/B$51)*100</f>
        <v>7.8648315579162897</v>
      </c>
      <c r="I60" s="44">
        <f t="shared" si="33"/>
        <v>8.8427707212529274</v>
      </c>
      <c r="J60" s="44">
        <f t="shared" si="33"/>
        <v>9.1241214133989317</v>
      </c>
      <c r="K60" s="44">
        <f t="shared" si="33"/>
        <v>8.1351213841120753</v>
      </c>
      <c r="L60" s="44">
        <f t="shared" si="33"/>
        <v>8.5068002629453652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1.7257067923931224</v>
      </c>
      <c r="C61" s="44">
        <f>IF(AND(D$5-C$5 &lt;&gt; 0,D9 &lt;&gt; 0,C9 &lt;&gt; 0),(EXP(LN(D9/C9)/(D$5-C$5))-1)*100,0)</f>
        <v>-0.74491663180373813</v>
      </c>
      <c r="D61" s="44">
        <f t="shared" si="34"/>
        <v>1.0222604717141648</v>
      </c>
      <c r="E61" s="44">
        <f t="shared" si="34"/>
        <v>1.1557814906555608</v>
      </c>
      <c r="F61" s="44">
        <f>IF(AND(F$5-D$5 &lt;&gt; 0,F9 &lt;&gt; 0,D9 &lt;&gt; 0),(EXP(LN(F9/D9)/(F$5-D$5))-1)*100,0)</f>
        <v>1.1112548875628958</v>
      </c>
      <c r="H61" s="44">
        <f t="shared" ref="H61:L61" si="35">(B9/B$51)*100</f>
        <v>3.6541716738061556</v>
      </c>
      <c r="I61" s="44">
        <f t="shared" si="35"/>
        <v>3.6016079940870882</v>
      </c>
      <c r="J61" s="44">
        <f t="shared" si="35"/>
        <v>3.6511970681885253</v>
      </c>
      <c r="K61" s="44">
        <f t="shared" si="35"/>
        <v>3.75183702484662</v>
      </c>
      <c r="L61" s="44">
        <f t="shared" si="35"/>
        <v>4.0769109259858194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3.4401411503477419</v>
      </c>
      <c r="C63" s="44">
        <f t="shared" si="36"/>
        <v>2.7622260418705302</v>
      </c>
      <c r="D63" s="44">
        <f t="shared" si="36"/>
        <v>1.4434076222701764</v>
      </c>
      <c r="E63" s="44">
        <f t="shared" si="36"/>
        <v>0.8340797981643</v>
      </c>
      <c r="F63" s="44">
        <f>IF(AND(F$5-D$5 &lt;&gt; 0,F11 &lt;&gt; 0,D11 &lt;&gt; 0),(EXP(LN(F11/D11)/(F$5-D$5))-1)*100,0)</f>
        <v>1.0367813194646747</v>
      </c>
      <c r="H63" s="44">
        <f>(B11/B$51)*100</f>
        <v>21.088464966171681</v>
      </c>
      <c r="I63" s="44">
        <f>(C11/C$51)*100</f>
        <v>22.222147057032892</v>
      </c>
      <c r="J63" s="44">
        <f>(D11/D$51)*100</f>
        <v>23.324137584795281</v>
      </c>
      <c r="K63" s="44">
        <f>(E11/E$51)*100</f>
        <v>24.470791790947683</v>
      </c>
      <c r="L63" s="44">
        <f>(F11/F$51)*100</f>
        <v>25.757373573058441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3.3608381012744326</v>
      </c>
      <c r="C64" s="44">
        <f t="shared" si="36"/>
        <v>2.8575488015594841</v>
      </c>
      <c r="D64" s="49">
        <f t="shared" si="36"/>
        <v>4.0606672918772624</v>
      </c>
      <c r="E64" s="49">
        <f t="shared" si="36"/>
        <v>1.1199819126366473</v>
      </c>
      <c r="F64" s="44">
        <f>IF(AND(F$5-D$5 &lt;&gt; 0,F12 &lt;&gt; 0,D12 &lt;&gt; 0),(EXP(LN(F12/D12)/(F$5-D$5))-1)*100,0)</f>
        <v>2.0908589182202952</v>
      </c>
      <c r="H64" s="40">
        <f t="shared" ref="H64:L67" si="37">(B12/B$11)*100</f>
        <v>31.667406228864099</v>
      </c>
      <c r="I64" s="40">
        <f t="shared" si="37"/>
        <v>31.570405767090058</v>
      </c>
      <c r="J64" s="40">
        <f t="shared" si="37"/>
        <v>31.599690634868161</v>
      </c>
      <c r="K64" s="40">
        <f t="shared" si="37"/>
        <v>35.891922116098648</v>
      </c>
      <c r="L64" s="40">
        <f t="shared" si="37"/>
        <v>36.922674869884467</v>
      </c>
    </row>
    <row r="65" spans="1:12" x14ac:dyDescent="0.2">
      <c r="A65" t="str">
        <f>A13</f>
        <v>22 Health professionals</v>
      </c>
      <c r="B65" s="49">
        <f t="shared" si="36"/>
        <v>5.2673601493019362</v>
      </c>
      <c r="C65" s="44">
        <f t="shared" si="36"/>
        <v>-0.30155717280145877</v>
      </c>
      <c r="D65" s="49">
        <f t="shared" si="36"/>
        <v>-0.6016734667550816</v>
      </c>
      <c r="E65" s="49">
        <f t="shared" si="36"/>
        <v>0.30329243612530199</v>
      </c>
      <c r="F65" s="44">
        <f>IF(AND(F$5-D$5 &lt;&gt; 0,F13 &lt;&gt; 0,D13 &lt;&gt; 0),(EXP(LN(F13/D13)/(F$5-D$5))-1)*100,0)</f>
        <v>7.2535264270534583E-4</v>
      </c>
      <c r="H65" s="40">
        <f t="shared" si="37"/>
        <v>15.840565281203123</v>
      </c>
      <c r="I65" s="40">
        <f t="shared" si="37"/>
        <v>16.989835960612552</v>
      </c>
      <c r="J65" s="40">
        <f t="shared" si="37"/>
        <v>16.483295997037359</v>
      </c>
      <c r="K65" s="40">
        <f t="shared" si="37"/>
        <v>14.887448574807879</v>
      </c>
      <c r="L65" s="40">
        <f t="shared" si="37"/>
        <v>14.122083336028352</v>
      </c>
    </row>
    <row r="66" spans="1:12" x14ac:dyDescent="0.2">
      <c r="A66" t="str">
        <f>A14</f>
        <v>23 Teaching and other educational professionals</v>
      </c>
      <c r="B66" s="49">
        <f t="shared" si="36"/>
        <v>1.5750167321491482</v>
      </c>
      <c r="C66" s="44">
        <f t="shared" si="36"/>
        <v>0.8272777265257103</v>
      </c>
      <c r="D66" s="49">
        <f t="shared" si="36"/>
        <v>-0.65393918541869489</v>
      </c>
      <c r="E66" s="49">
        <f t="shared" si="36"/>
        <v>0.56965332187015605</v>
      </c>
      <c r="F66" s="44">
        <f>IF(AND(F$5-D$5 &lt;&gt; 0,F14 &lt;&gt; 0,D14 &lt;&gt; 0),(EXP(LN(F14/D14)/(F$5-D$5))-1)*100,0)</f>
        <v>0.16012377164704716</v>
      </c>
      <c r="H66" s="40">
        <f t="shared" si="37"/>
        <v>22.021848133311966</v>
      </c>
      <c r="I66" s="40">
        <f t="shared" si="37"/>
        <v>20.47599220355205</v>
      </c>
      <c r="J66" s="40">
        <f t="shared" si="37"/>
        <v>20.090442102650837</v>
      </c>
      <c r="K66" s="40">
        <f t="shared" si="37"/>
        <v>18.09770916493957</v>
      </c>
      <c r="L66" s="40">
        <f t="shared" si="37"/>
        <v>17.628677874208062</v>
      </c>
    </row>
    <row r="67" spans="1:12" x14ac:dyDescent="0.2">
      <c r="A67" t="str">
        <f>A15</f>
        <v>24 Business, media and public service professionals</v>
      </c>
      <c r="B67" s="49">
        <f t="shared" si="36"/>
        <v>3.8565263220754487</v>
      </c>
      <c r="C67" s="44">
        <f t="shared" si="36"/>
        <v>5.6256949899423425</v>
      </c>
      <c r="D67" s="49">
        <f t="shared" si="36"/>
        <v>0.99082645477357456</v>
      </c>
      <c r="E67" s="49">
        <f t="shared" si="36"/>
        <v>0.89986417864607038</v>
      </c>
      <c r="F67" s="44">
        <f>IF(AND(F$5-D$5 &lt;&gt; 0,F15 &lt;&gt; 0,D15 &lt;&gt; 0),(EXP(LN(F15/D15)/(F$5-D$5))-1)*100,0)</f>
        <v>0.93017583042285246</v>
      </c>
      <c r="H67" s="40">
        <f t="shared" si="37"/>
        <v>30.470180356620808</v>
      </c>
      <c r="I67" s="40">
        <f t="shared" si="37"/>
        <v>30.96376606874534</v>
      </c>
      <c r="J67" s="40">
        <f t="shared" si="37"/>
        <v>31.826571265443647</v>
      </c>
      <c r="K67" s="40">
        <f t="shared" si="37"/>
        <v>31.122920144153891</v>
      </c>
      <c r="L67" s="40">
        <f t="shared" si="37"/>
        <v>31.326563919879121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1.8643236957499809</v>
      </c>
      <c r="C69" s="44">
        <f t="shared" si="39"/>
        <v>3.4595480940332379</v>
      </c>
      <c r="D69" s="44">
        <f t="shared" si="39"/>
        <v>0.72601168692705276</v>
      </c>
      <c r="E69" s="44">
        <f t="shared" si="39"/>
        <v>0.70410482497431648</v>
      </c>
      <c r="F69" s="44">
        <f t="shared" ref="F69:F74" si="40">IF(AND(F$5-D$5 &lt;&gt; 0,F17 &lt;&gt; 0,D17 &lt;&gt; 0),(EXP(LN(F17/D17)/(F$5-D$5))-1)*100,0)</f>
        <v>0.71140658285016034</v>
      </c>
      <c r="H69" s="44">
        <f>(B17/B$51)*100</f>
        <v>13.471991009406825</v>
      </c>
      <c r="I69" s="44">
        <f>(C17/C$51)*100</f>
        <v>13.350724671102496</v>
      </c>
      <c r="J69" s="44">
        <f>(D17/D$51)*100</f>
        <v>14.107871349680462</v>
      </c>
      <c r="K69" s="44">
        <f>(E17/E$51)*100</f>
        <v>14.285418304511301</v>
      </c>
      <c r="L69" s="44">
        <f>(F17/F$51)*100</f>
        <v>14.843791880604956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4.3748936376219127</v>
      </c>
      <c r="C70" s="44">
        <f t="shared" si="39"/>
        <v>6.9420202652426211</v>
      </c>
      <c r="D70" s="49">
        <f t="shared" si="39"/>
        <v>-1.2334173318580222</v>
      </c>
      <c r="E70" s="49">
        <f t="shared" si="39"/>
        <v>0.76615911567066153</v>
      </c>
      <c r="F70" s="44">
        <f t="shared" si="40"/>
        <v>9.5175593051077811E-2</v>
      </c>
      <c r="H70" s="40">
        <f t="shared" ref="H70:L74" si="41">(B18/B$17)*100</f>
        <v>12.399928746937478</v>
      </c>
      <c r="I70" s="40">
        <f t="shared" si="41"/>
        <v>13.668314048904826</v>
      </c>
      <c r="J70" s="40">
        <f t="shared" si="41"/>
        <v>14.128392641741891</v>
      </c>
      <c r="K70" s="40">
        <f t="shared" si="41"/>
        <v>12.806625279999842</v>
      </c>
      <c r="L70" s="40">
        <f t="shared" si="41"/>
        <v>12.885759425493685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3.9900096414335451</v>
      </c>
      <c r="C71" s="44">
        <f t="shared" si="39"/>
        <v>2.08865090299164</v>
      </c>
      <c r="D71" s="49">
        <f t="shared" si="39"/>
        <v>8.9340298116673758</v>
      </c>
      <c r="E71" s="49">
        <f t="shared" si="39"/>
        <v>1.2793760433578383</v>
      </c>
      <c r="F71" s="44">
        <f t="shared" si="40"/>
        <v>3.7692157923465031</v>
      </c>
      <c r="H71" s="40">
        <f t="shared" si="41"/>
        <v>11.087105047155623</v>
      </c>
      <c r="I71" s="40">
        <f t="shared" si="41"/>
        <v>12.041933144119005</v>
      </c>
      <c r="J71" s="40">
        <f t="shared" si="41"/>
        <v>11.882370758374005</v>
      </c>
      <c r="K71" s="40">
        <f t="shared" si="41"/>
        <v>17.579752558949131</v>
      </c>
      <c r="L71" s="40">
        <f t="shared" si="41"/>
        <v>18.610206665254989</v>
      </c>
    </row>
    <row r="72" spans="1:12" x14ac:dyDescent="0.2">
      <c r="A72" t="str">
        <f t="shared" si="38"/>
        <v>33 Protective service occupations</v>
      </c>
      <c r="B72" s="49">
        <f t="shared" si="39"/>
        <v>-0.51957126855481928</v>
      </c>
      <c r="C72" s="44">
        <f t="shared" si="39"/>
        <v>4.2172397271013295</v>
      </c>
      <c r="D72" s="49">
        <f t="shared" si="39"/>
        <v>-2.7630579168009373</v>
      </c>
      <c r="E72" s="49">
        <f t="shared" si="39"/>
        <v>0.65416267701898789</v>
      </c>
      <c r="F72" s="44">
        <f t="shared" si="40"/>
        <v>-0.4980501888493194</v>
      </c>
      <c r="H72" s="40">
        <f t="shared" si="41"/>
        <v>8.8203305742345091</v>
      </c>
      <c r="I72" s="40">
        <f t="shared" si="41"/>
        <v>8.0231891465191403</v>
      </c>
      <c r="J72" s="40">
        <f t="shared" si="41"/>
        <v>8.081947409036534</v>
      </c>
      <c r="K72" s="40">
        <f t="shared" si="41"/>
        <v>6.7758579491222717</v>
      </c>
      <c r="L72" s="40">
        <f t="shared" si="41"/>
        <v>6.7423293561166666</v>
      </c>
    </row>
    <row r="73" spans="1:12" x14ac:dyDescent="0.2">
      <c r="A73" t="str">
        <f t="shared" si="38"/>
        <v>34 Culture, media and sports occupations</v>
      </c>
      <c r="B73" s="49">
        <f t="shared" si="39"/>
        <v>-1.4970267616701727</v>
      </c>
      <c r="C73" s="44">
        <f t="shared" si="39"/>
        <v>6.4594262566687988</v>
      </c>
      <c r="D73" s="49">
        <f t="shared" si="39"/>
        <v>-1.9725545813598422</v>
      </c>
      <c r="E73" s="49">
        <f t="shared" si="39"/>
        <v>0.64370417086085929</v>
      </c>
      <c r="F73" s="44">
        <f t="shared" si="40"/>
        <v>-0.23604984188060341</v>
      </c>
      <c r="H73" s="40">
        <f t="shared" si="41"/>
        <v>19.095770920191423</v>
      </c>
      <c r="I73" s="40">
        <f t="shared" si="41"/>
        <v>16.697295368331037</v>
      </c>
      <c r="J73" s="40">
        <f t="shared" si="41"/>
        <v>17.181444513318663</v>
      </c>
      <c r="K73" s="40">
        <f t="shared" si="41"/>
        <v>14.999953371212996</v>
      </c>
      <c r="L73" s="40">
        <f t="shared" si="41"/>
        <v>14.910228571222675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2.3701101077220788</v>
      </c>
      <c r="C74" s="44">
        <f t="shared" si="39"/>
        <v>1.6991786347988702</v>
      </c>
      <c r="D74" s="49">
        <f t="shared" si="39"/>
        <v>0.35615700050861676</v>
      </c>
      <c r="E74" s="49">
        <f t="shared" si="39"/>
        <v>0.4945179455515758</v>
      </c>
      <c r="F74" s="44">
        <f t="shared" si="40"/>
        <v>0.44837644816850819</v>
      </c>
      <c r="H74" s="40">
        <f t="shared" si="41"/>
        <v>48.596864711480968</v>
      </c>
      <c r="I74" s="40">
        <f t="shared" si="41"/>
        <v>49.569268292125997</v>
      </c>
      <c r="J74" s="40">
        <f t="shared" si="41"/>
        <v>48.72584467752889</v>
      </c>
      <c r="K74" s="40">
        <f t="shared" si="41"/>
        <v>47.837810840715754</v>
      </c>
      <c r="L74" s="40">
        <f t="shared" si="41"/>
        <v>46.851475981911982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-0.29367911483474396</v>
      </c>
      <c r="C76" s="44">
        <f t="shared" si="42"/>
        <v>1.0776583009573626</v>
      </c>
      <c r="D76" s="44">
        <f t="shared" si="42"/>
        <v>-8.158853412987277E-3</v>
      </c>
      <c r="E76" s="44">
        <f t="shared" si="42"/>
        <v>-0.83196705687899053</v>
      </c>
      <c r="F76" s="44">
        <f>IF(AND(F$5-D$5 &lt;&gt; 0,F24 &lt;&gt; 0,D24 &lt;&gt; 0),(EXP(LN(F24/D24)/(F$5-D$5))-1)*100,0)</f>
        <v>-0.55812122524802055</v>
      </c>
      <c r="H76" s="44">
        <f>(B24/B$51)*100</f>
        <v>10.790029276930024</v>
      </c>
      <c r="I76" s="44">
        <f>(C24/C$51)*100</f>
        <v>9.8151743615752096</v>
      </c>
      <c r="J76" s="44">
        <f>(D24/D$51)*100</f>
        <v>10.13302851687869</v>
      </c>
      <c r="K76" s="44">
        <f>(E24/E$51)*100</f>
        <v>9.8920287755536851</v>
      </c>
      <c r="L76" s="44">
        <f>(F24/F$51)*100</f>
        <v>8.8141922954354488</v>
      </c>
    </row>
    <row r="77" spans="1:12" x14ac:dyDescent="0.2">
      <c r="A77" t="str">
        <f>A25</f>
        <v>41 Administrative occupations</v>
      </c>
      <c r="B77" s="49">
        <f t="shared" si="42"/>
        <v>0.22252519728247488</v>
      </c>
      <c r="C77" s="44">
        <f t="shared" si="42"/>
        <v>2.0795482455432612</v>
      </c>
      <c r="D77" s="49">
        <f t="shared" si="42"/>
        <v>0.48075292628162458</v>
      </c>
      <c r="E77" s="49">
        <f t="shared" si="42"/>
        <v>-0.43871443739833538</v>
      </c>
      <c r="F77" s="44">
        <f>IF(AND(F$5-D$5 &lt;&gt; 0,F25 &lt;&gt; 0,D25 &lt;&gt; 0),(EXP(LN(F25/D25)/(F$5-D$5))-1)*100,0)</f>
        <v>-0.13316400008486218</v>
      </c>
      <c r="H77" s="40">
        <f t="shared" ref="H77:L78" si="43">(B25/B$24)*100</f>
        <v>76.838234752587681</v>
      </c>
      <c r="I77" s="40">
        <f t="shared" si="43"/>
        <v>78.441877112965457</v>
      </c>
      <c r="J77" s="40">
        <f t="shared" si="43"/>
        <v>79.219399359077656</v>
      </c>
      <c r="K77" s="40">
        <f t="shared" si="43"/>
        <v>81.175154358273943</v>
      </c>
      <c r="L77" s="40">
        <f t="shared" si="43"/>
        <v>84.452224176015918</v>
      </c>
    </row>
    <row r="78" spans="1:12" x14ac:dyDescent="0.2">
      <c r="A78" t="str">
        <f>A26</f>
        <v>42 Secretarial and related occupations</v>
      </c>
      <c r="B78" s="49">
        <f t="shared" si="42"/>
        <v>-2.0662209730391567</v>
      </c>
      <c r="C78" s="44">
        <f t="shared" si="42"/>
        <v>-2.5678412782841886</v>
      </c>
      <c r="D78" s="49">
        <f t="shared" si="42"/>
        <v>-1.9654339845716962</v>
      </c>
      <c r="E78" s="49">
        <f t="shared" si="42"/>
        <v>-2.7106317146825765</v>
      </c>
      <c r="F78" s="44">
        <f>IF(AND(F$5-D$5 &lt;&gt; 0,F26 &lt;&gt; 0,D26 &lt;&gt; 0),(EXP(LN(F26/D26)/(F$5-D$5))-1)*100,0)</f>
        <v>-2.4628639992486545</v>
      </c>
      <c r="H78" s="40">
        <f t="shared" si="43"/>
        <v>23.161765247412326</v>
      </c>
      <c r="I78" s="40">
        <f t="shared" si="43"/>
        <v>21.558122887034546</v>
      </c>
      <c r="J78" s="40">
        <f t="shared" si="43"/>
        <v>20.780600640922344</v>
      </c>
      <c r="K78" s="40">
        <f t="shared" si="43"/>
        <v>18.824845641726061</v>
      </c>
      <c r="L78" s="40">
        <f t="shared" si="43"/>
        <v>15.547775823984081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2.0926252090965436</v>
      </c>
      <c r="C80" s="44">
        <f t="shared" si="44"/>
        <v>-11.901382179395236</v>
      </c>
      <c r="D80" s="44">
        <f t="shared" si="44"/>
        <v>0.75538809141324492</v>
      </c>
      <c r="E80" s="44">
        <f t="shared" si="44"/>
        <v>-0.13879451511993324</v>
      </c>
      <c r="F80" s="44">
        <f>IF(AND(F$5-D$5 &lt;&gt; 0,F28 &lt;&gt; 0,D28 &lt;&gt; 0),(EXP(LN(F28/D28)/(F$5-D$5))-1)*100,0)</f>
        <v>0.15838111547301637</v>
      </c>
      <c r="H80" s="44">
        <f>(B28/B$51)*100</f>
        <v>9.4449872533287387</v>
      </c>
      <c r="I80" s="44">
        <f>(C28/C$51)*100</f>
        <v>9.4441634007911599</v>
      </c>
      <c r="J80" s="44">
        <f>(D28/D$51)*100</f>
        <v>8.4980378535706595</v>
      </c>
      <c r="K80" s="44">
        <f>(E28/E$51)*100</f>
        <v>8.6175406921405635</v>
      </c>
      <c r="L80" s="44">
        <f>(F28/F$51)*100</f>
        <v>8.2324963797543518</v>
      </c>
    </row>
    <row r="81" spans="1:12" x14ac:dyDescent="0.2">
      <c r="A81" t="str">
        <f>A29</f>
        <v>51 Skilled agricultural and related trades</v>
      </c>
      <c r="B81" s="49">
        <f t="shared" si="44"/>
        <v>4.2694846193949587</v>
      </c>
      <c r="C81" s="44">
        <f t="shared" si="44"/>
        <v>-21.630601603726941</v>
      </c>
      <c r="D81" s="49">
        <f t="shared" si="44"/>
        <v>0.40744054488106585</v>
      </c>
      <c r="E81" s="49">
        <f t="shared" si="44"/>
        <v>1.4409372178946889</v>
      </c>
      <c r="F81" s="44">
        <f>IF(AND(F$5-D$5 &lt;&gt; 0,F29 &lt;&gt; 0,D29 &lt;&gt; 0),(EXP(LN(F29/D29)/(F$5-D$5))-1)*100,0)</f>
        <v>1.0952617228228378</v>
      </c>
      <c r="H81" s="40">
        <f t="shared" ref="H81:L84" si="45">(B29/B$28)*100</f>
        <v>10.36119970092348</v>
      </c>
      <c r="I81" s="40">
        <f t="shared" si="45"/>
        <v>11.27357001614574</v>
      </c>
      <c r="J81" s="40">
        <f t="shared" si="45"/>
        <v>10.028567096735626</v>
      </c>
      <c r="K81" s="40">
        <f t="shared" si="45"/>
        <v>9.8565962547486965</v>
      </c>
      <c r="L81" s="40">
        <f t="shared" si="45"/>
        <v>11.531650033780512</v>
      </c>
    </row>
    <row r="82" spans="1:12" x14ac:dyDescent="0.2">
      <c r="A82" t="str">
        <f>A30</f>
        <v>52 Skilled metal, electrical and electronic trades</v>
      </c>
      <c r="B82" s="49">
        <f t="shared" si="44"/>
        <v>2.9290729587764686</v>
      </c>
      <c r="C82" s="44">
        <f t="shared" si="44"/>
        <v>-13.557418210739879</v>
      </c>
      <c r="D82" s="49">
        <f t="shared" si="44"/>
        <v>0.37140189711593052</v>
      </c>
      <c r="E82" s="49">
        <f t="shared" si="44"/>
        <v>-0.32990097478863278</v>
      </c>
      <c r="F82" s="44">
        <f>IF(AND(F$5-D$5 &lt;&gt; 0,F30 &lt;&gt; 0,D30 &lt;&gt; 0),(EXP(LN(F30/D30)/(F$5-D$5))-1)*100,0)</f>
        <v>-9.6679499383456324E-2</v>
      </c>
      <c r="H82" s="40">
        <f t="shared" si="45"/>
        <v>35.754535848880629</v>
      </c>
      <c r="I82" s="40">
        <f t="shared" si="45"/>
        <v>36.940766627450841</v>
      </c>
      <c r="J82" s="40">
        <f t="shared" si="45"/>
        <v>36.246371617927267</v>
      </c>
      <c r="K82" s="40">
        <f t="shared" si="45"/>
        <v>35.560928177431826</v>
      </c>
      <c r="L82" s="40">
        <f t="shared" si="45"/>
        <v>34.886222121422847</v>
      </c>
    </row>
    <row r="83" spans="1:12" x14ac:dyDescent="0.2">
      <c r="A83" t="str">
        <f>A31</f>
        <v>53 Skilled construction and building trades</v>
      </c>
      <c r="B83" s="49">
        <f t="shared" si="44"/>
        <v>2.9786551765331071</v>
      </c>
      <c r="C83" s="44">
        <f t="shared" si="44"/>
        <v>-9.6395909670595525</v>
      </c>
      <c r="D83" s="49">
        <f t="shared" si="44"/>
        <v>0.60187670056939258</v>
      </c>
      <c r="E83" s="49">
        <f t="shared" si="44"/>
        <v>-0.84943028526388575</v>
      </c>
      <c r="F83" s="44">
        <f>IF(AND(F$5-D$5 &lt;&gt; 0,F31 &lt;&gt; 0,D31 &lt;&gt; 0),(EXP(LN(F31/D31)/(F$5-D$5))-1)*100,0)</f>
        <v>-0.36800265513612374</v>
      </c>
      <c r="H83" s="40">
        <f t="shared" si="45"/>
        <v>30.134131630218004</v>
      </c>
      <c r="I83" s="40">
        <f t="shared" si="45"/>
        <v>31.193927558777023</v>
      </c>
      <c r="J83" s="40">
        <f t="shared" si="45"/>
        <v>31.994781794360456</v>
      </c>
      <c r="K83" s="40">
        <f t="shared" si="45"/>
        <v>31.751786369082861</v>
      </c>
      <c r="L83" s="40">
        <f t="shared" si="45"/>
        <v>29.563255715375288</v>
      </c>
    </row>
    <row r="84" spans="1:12" x14ac:dyDescent="0.2">
      <c r="A84" t="str">
        <f>A32</f>
        <v>54 Textiles, printing and other skilled trades</v>
      </c>
      <c r="B84" s="49">
        <f t="shared" si="44"/>
        <v>-1.4852861813747564</v>
      </c>
      <c r="C84" s="44">
        <f t="shared" si="44"/>
        <v>-7.0302957057583715</v>
      </c>
      <c r="D84" s="49">
        <f t="shared" si="44"/>
        <v>1.7557646397174276</v>
      </c>
      <c r="E84" s="49">
        <f t="shared" si="44"/>
        <v>0.36913080883327343</v>
      </c>
      <c r="F84" s="44">
        <f>IF(AND(F$5-D$5 &lt;&gt; 0,F32 &lt;&gt; 0,D32 &lt;&gt; 0),(EXP(LN(F32/D32)/(F$5-D$5))-1)*100,0)</f>
        <v>0.82922973818566614</v>
      </c>
      <c r="H84" s="40">
        <f t="shared" si="45"/>
        <v>23.750132819977885</v>
      </c>
      <c r="I84" s="40">
        <f t="shared" si="45"/>
        <v>20.591735797626399</v>
      </c>
      <c r="J84" s="40">
        <f t="shared" si="45"/>
        <v>21.730279490976631</v>
      </c>
      <c r="K84" s="40">
        <f t="shared" si="45"/>
        <v>22.830689198736621</v>
      </c>
      <c r="L84" s="40">
        <f t="shared" si="45"/>
        <v>24.018872129421361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1.3355792143114886</v>
      </c>
      <c r="C86" s="44">
        <f t="shared" si="46"/>
        <v>-5.1904668872188591</v>
      </c>
      <c r="D86" s="44">
        <f t="shared" si="46"/>
        <v>0.19871433690963336</v>
      </c>
      <c r="E86" s="44">
        <f t="shared" si="46"/>
        <v>0.46312480074583995</v>
      </c>
      <c r="F86" s="44">
        <f>IF(AND(F$5-D$5 &lt;&gt; 0,F34 &lt;&gt; 0,D34 &lt;&gt; 0),(EXP(LN(F34/D34)/(F$5-D$5))-1)*100,0)</f>
        <v>0.37491054331755258</v>
      </c>
      <c r="H86" s="44">
        <f>(B34/B$51)*100</f>
        <v>9.4934073529581315</v>
      </c>
      <c r="I86" s="44">
        <f>(C34/C$51)*100</f>
        <v>9.2141348502061309</v>
      </c>
      <c r="J86" s="44">
        <f>(D34/D$51)*100</f>
        <v>8.9226251008559174</v>
      </c>
      <c r="K86" s="44">
        <f>(E34/E$51)*100</f>
        <v>8.8008915987437106</v>
      </c>
      <c r="L86" s="44">
        <f>(F34/F$51)*100</f>
        <v>8.9284003670809611</v>
      </c>
    </row>
    <row r="87" spans="1:12" x14ac:dyDescent="0.2">
      <c r="A87" t="str">
        <f>A35</f>
        <v>61 Caring personal service occupations</v>
      </c>
      <c r="B87" s="49">
        <f t="shared" si="46"/>
        <v>1.545809841475787</v>
      </c>
      <c r="C87" s="44">
        <f t="shared" si="46"/>
        <v>-4.4923180259906488</v>
      </c>
      <c r="D87" s="49">
        <f t="shared" si="46"/>
        <v>0.7343415581857915</v>
      </c>
      <c r="E87" s="49">
        <f t="shared" si="46"/>
        <v>0.59444840278881639</v>
      </c>
      <c r="F87" s="44">
        <f>IF(AND(F$5-D$5 &lt;&gt; 0,F35 &lt;&gt; 0,D35 &lt;&gt; 0),(EXP(LN(F35/D35)/(F$5-D$5))-1)*100,0)</f>
        <v>0.64105785521908487</v>
      </c>
      <c r="H87" s="40">
        <f t="shared" ref="H87:L89" si="47">(B35/B$34)*100</f>
        <v>72.099803110622446</v>
      </c>
      <c r="I87" s="40">
        <f t="shared" si="47"/>
        <v>72.699980109581077</v>
      </c>
      <c r="J87" s="40">
        <f t="shared" si="47"/>
        <v>73.235320878155903</v>
      </c>
      <c r="K87" s="40">
        <f t="shared" si="47"/>
        <v>75.213812586672177</v>
      </c>
      <c r="L87" s="40">
        <f t="shared" si="47"/>
        <v>76.202797702414969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0.95711397987088276</v>
      </c>
      <c r="C88" s="44">
        <f t="shared" si="46"/>
        <v>-8.0661184544064906</v>
      </c>
      <c r="D88" s="49">
        <f t="shared" si="46"/>
        <v>-1.1436345588426877</v>
      </c>
      <c r="E88" s="49">
        <f t="shared" si="46"/>
        <v>3.0126775263261685E-2</v>
      </c>
      <c r="F88" s="44">
        <f>IF(AND(F$5-D$5 &lt;&gt; 0,F36 &lt;&gt; 0,D36 &lt;&gt; 0),(EXP(LN(F36/D36)/(F$5-D$5))-1)*100,0)</f>
        <v>-0.36266739178307805</v>
      </c>
      <c r="H88" s="40">
        <f t="shared" si="47"/>
        <v>26.767677852885992</v>
      </c>
      <c r="I88" s="40">
        <f t="shared" si="47"/>
        <v>26.370027854163325</v>
      </c>
      <c r="J88" s="40">
        <f t="shared" si="47"/>
        <v>25.570203095661441</v>
      </c>
      <c r="K88" s="40">
        <f t="shared" si="47"/>
        <v>23.902681671960515</v>
      </c>
      <c r="L88" s="40">
        <f t="shared" si="47"/>
        <v>22.89222452587078</v>
      </c>
    </row>
    <row r="89" spans="1:12" x14ac:dyDescent="0.2">
      <c r="A89" t="str">
        <f>A37</f>
        <v>63 Community and civil enforcement occupations</v>
      </c>
      <c r="B89" s="49">
        <f t="shared" si="46"/>
        <v>-3.5348633424856057</v>
      </c>
      <c r="C89" s="44">
        <f t="shared" si="46"/>
        <v>21.772778628034818</v>
      </c>
      <c r="D89" s="49">
        <f t="shared" si="46"/>
        <v>-5.6659377143307932</v>
      </c>
      <c r="E89" s="49">
        <f t="shared" si="46"/>
        <v>0.70465266869186305</v>
      </c>
      <c r="F89" s="44">
        <f>IF(AND(F$5-D$5 &lt;&gt; 0,F37 &lt;&gt; 0,D37 &lt;&gt; 0),(EXP(LN(F37/D37)/(F$5-D$5))-1)*100,0)</f>
        <v>-1.4652990480142791</v>
      </c>
      <c r="H89" s="40">
        <f t="shared" si="47"/>
        <v>1.1325190364915736</v>
      </c>
      <c r="I89" s="40">
        <f t="shared" si="47"/>
        <v>0.92999203625559845</v>
      </c>
      <c r="J89" s="40">
        <f t="shared" si="47"/>
        <v>1.1944760261826619</v>
      </c>
      <c r="K89" s="40">
        <f t="shared" si="47"/>
        <v>0.88350574136730942</v>
      </c>
      <c r="L89" s="40">
        <f t="shared" si="47"/>
        <v>0.90497777171424121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0.39163517348412835</v>
      </c>
      <c r="C91" s="44">
        <f t="shared" si="48"/>
        <v>0.12911558080412888</v>
      </c>
      <c r="D91" s="44">
        <f t="shared" si="48"/>
        <v>0.29505605625279596</v>
      </c>
      <c r="E91" s="44">
        <f t="shared" si="48"/>
        <v>-1.8478228500407035E-2</v>
      </c>
      <c r="F91" s="44">
        <f t="shared" ref="F91:F93" si="49">IF(AND(F$5-D$5 &lt;&gt; 0,F39 &lt;&gt; 0,D39 &lt;&gt; 0),(EXP(LN(F39/D39)/(F$5-D$5))-1)*100,0)</f>
        <v>8.5924143107574125E-2</v>
      </c>
      <c r="H91" s="44">
        <f>(B39/B$51)*100</f>
        <v>8.4510486385912262</v>
      </c>
      <c r="I91" s="44">
        <f>(C39/C$51)*100</f>
        <v>7.9010597163033962</v>
      </c>
      <c r="J91" s="44">
        <f>(D39/D$51)*100</f>
        <v>8.0803802464763521</v>
      </c>
      <c r="K91" s="44">
        <f>(E39/E$51)*100</f>
        <v>8.0085281438222466</v>
      </c>
      <c r="L91" s="44">
        <f>(F39/F$51)*100</f>
        <v>7.7433750439423727</v>
      </c>
    </row>
    <row r="92" spans="1:12" s="30" customFormat="1" x14ac:dyDescent="0.2">
      <c r="A92" t="str">
        <f>A40</f>
        <v>71 Sales occupations</v>
      </c>
      <c r="B92" s="49">
        <f t="shared" si="48"/>
        <v>-0.18414352966678038</v>
      </c>
      <c r="C92" s="44">
        <f t="shared" si="48"/>
        <v>-9.8734181554782641E-2</v>
      </c>
      <c r="D92" s="49">
        <f t="shared" si="48"/>
        <v>-0.18985589501769873</v>
      </c>
      <c r="E92" s="49">
        <f t="shared" si="48"/>
        <v>-0.33314714650762856</v>
      </c>
      <c r="F92" s="44">
        <f t="shared" si="49"/>
        <v>-0.28540626776174527</v>
      </c>
      <c r="G92"/>
      <c r="H92" s="40">
        <f>(B40/B$34)*100</f>
        <v>73.403705436463341</v>
      </c>
      <c r="I92" s="40">
        <f t="shared" ref="H92:L93" si="50">(C40/C$34)*100</f>
        <v>69.098451890750496</v>
      </c>
      <c r="J92" s="40">
        <f t="shared" si="50"/>
        <v>72.809374578075264</v>
      </c>
      <c r="K92" s="40">
        <f t="shared" si="50"/>
        <v>71.408509509125253</v>
      </c>
      <c r="L92" s="40">
        <f t="shared" si="50"/>
        <v>65.946324340405127</v>
      </c>
    </row>
    <row r="93" spans="1:12" s="30" customFormat="1" x14ac:dyDescent="0.2">
      <c r="A93" t="str">
        <f>A41</f>
        <v>72 Customer service occupations</v>
      </c>
      <c r="B93" s="49">
        <f t="shared" si="48"/>
        <v>2.9735117849327253</v>
      </c>
      <c r="C93" s="44">
        <f t="shared" si="48"/>
        <v>1.0746547503252879</v>
      </c>
      <c r="D93" s="49">
        <f t="shared" si="48"/>
        <v>2.1917532603155099</v>
      </c>
      <c r="E93" s="49">
        <f t="shared" si="48"/>
        <v>1.0587682849477753</v>
      </c>
      <c r="F93" s="44">
        <f t="shared" si="49"/>
        <v>1.4350273281973802</v>
      </c>
      <c r="G93"/>
      <c r="H93" s="40">
        <f t="shared" si="50"/>
        <v>15.616477985434079</v>
      </c>
      <c r="I93" s="40">
        <f t="shared" si="50"/>
        <v>16.650886975574437</v>
      </c>
      <c r="J93" s="40">
        <f t="shared" si="50"/>
        <v>17.751196499837988</v>
      </c>
      <c r="K93" s="40">
        <f t="shared" si="50"/>
        <v>19.588272509703728</v>
      </c>
      <c r="L93" s="40">
        <f t="shared" si="50"/>
        <v>20.781137753389636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3.4170274909827603</v>
      </c>
      <c r="C95" s="44">
        <f t="shared" si="51"/>
        <v>-15.531355160752348</v>
      </c>
      <c r="D95" s="44">
        <f t="shared" si="51"/>
        <v>0.68009509191373496</v>
      </c>
      <c r="E95" s="44">
        <f t="shared" si="51"/>
        <v>-0.29895837452165175</v>
      </c>
      <c r="F95" s="44">
        <f>IF(AND(F$5-D$5 &lt;&gt; 0,F43 &lt;&gt; 0,D43 &lt;&gt; 0),(EXP(LN(F43/D43)/(F$5-D$5))-1)*100,0)</f>
        <v>2.6330326506829316E-2</v>
      </c>
      <c r="H95" s="44">
        <f>(B43/B$51)*100</f>
        <v>4.4951123283367425</v>
      </c>
      <c r="I95" s="44">
        <f>(C43/C$51)*100</f>
        <v>4.7325300734887454</v>
      </c>
      <c r="J95" s="44">
        <f>(D43/D$51)*100</f>
        <v>4.0829586631287595</v>
      </c>
      <c r="K95" s="44">
        <f>(E43/E$51)*100</f>
        <v>4.1249277778775335</v>
      </c>
      <c r="L95" s="44">
        <f>(F43/F$51)*100</f>
        <v>3.8778719743008421</v>
      </c>
    </row>
    <row r="96" spans="1:12" x14ac:dyDescent="0.2">
      <c r="A96" t="str">
        <f>A44</f>
        <v>81 Process, plant and machine operatives</v>
      </c>
      <c r="B96" s="49">
        <f t="shared" si="51"/>
        <v>2.7016986806585042</v>
      </c>
      <c r="C96" s="44">
        <f t="shared" si="51"/>
        <v>-12.270373139023327</v>
      </c>
      <c r="D96" s="49">
        <f t="shared" si="51"/>
        <v>1.2041942741346734</v>
      </c>
      <c r="E96" s="49">
        <f t="shared" si="51"/>
        <v>-0.55880451629281014</v>
      </c>
      <c r="F96" s="44">
        <f>IF(AND(F$5-D$5 &lt;&gt; 0,F44 &lt;&gt; 0,D44 &lt;&gt; 0),(EXP(LN(F44/D44)/(F$5-D$5))-1)*100,0)</f>
        <v>2.5422631322369327E-2</v>
      </c>
      <c r="H96" s="40">
        <f>(B44/B$43)*100</f>
        <v>34.82085203515846</v>
      </c>
      <c r="I96" s="40">
        <f t="shared" ref="H96:L97" si="52">(C44/C$43)*100</f>
        <v>33.867387613162947</v>
      </c>
      <c r="J96" s="40">
        <f t="shared" si="52"/>
        <v>35.174866173279931</v>
      </c>
      <c r="K96" s="40">
        <f t="shared" si="52"/>
        <v>36.099977119691012</v>
      </c>
      <c r="L96" s="40">
        <f t="shared" si="52"/>
        <v>35.170078529593987</v>
      </c>
    </row>
    <row r="97" spans="1:12" x14ac:dyDescent="0.2">
      <c r="A97" t="str">
        <f>A45</f>
        <v>82 Transport and mobile machine drivers and operatives</v>
      </c>
      <c r="B97" s="49">
        <f t="shared" si="51"/>
        <v>3.793175848622643</v>
      </c>
      <c r="C97" s="44">
        <f t="shared" si="51"/>
        <v>-17.201347289347492</v>
      </c>
      <c r="D97" s="49">
        <f t="shared" si="51"/>
        <v>0.39108208742357764</v>
      </c>
      <c r="E97" s="49">
        <f t="shared" si="51"/>
        <v>-0.15481090759721372</v>
      </c>
      <c r="F97" s="44">
        <f>IF(AND(F$5-D$5 &lt;&gt; 0,F45 &lt;&gt; 0,D45 &lt;&gt; 0),(EXP(LN(F45/D45)/(F$5-D$5))-1)*100,0)</f>
        <v>2.682280413714988E-2</v>
      </c>
      <c r="H97" s="40">
        <f t="shared" si="52"/>
        <v>65.179147964841533</v>
      </c>
      <c r="I97" s="40">
        <f t="shared" si="52"/>
        <v>66.132612386837053</v>
      </c>
      <c r="J97" s="40">
        <f t="shared" si="52"/>
        <v>64.825133826720077</v>
      </c>
      <c r="K97" s="40">
        <f t="shared" si="52"/>
        <v>63.900022880308995</v>
      </c>
      <c r="L97" s="40">
        <f t="shared" si="52"/>
        <v>64.82992147040602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1.2439135803438806</v>
      </c>
      <c r="C99" s="44">
        <f t="shared" si="53"/>
        <v>-9.295265475453995</v>
      </c>
      <c r="D99" s="44">
        <f t="shared" si="53"/>
        <v>0.14772050880449417</v>
      </c>
      <c r="E99" s="44">
        <f t="shared" si="53"/>
        <v>-0.40690538649220676</v>
      </c>
      <c r="F99" s="44">
        <f>IF(AND(F$5-D$5 &lt;&gt; 0,F47 &lt;&gt; 0,D47 &lt;&gt; 0),(EXP(LN(F47/D47)/(F$5-D$5))-1)*100,0)</f>
        <v>-0.22237221542315</v>
      </c>
      <c r="H99" s="44">
        <f>(B47/B$51)*100</f>
        <v>11.245955942554177</v>
      </c>
      <c r="I99" s="44">
        <f>(C47/C$51)*100</f>
        <v>10.87568715415996</v>
      </c>
      <c r="J99" s="44">
        <f>(D47/D$51)*100</f>
        <v>10.075642203026423</v>
      </c>
      <c r="K99" s="44">
        <f>(E47/E$51)*100</f>
        <v>9.9129145074445777</v>
      </c>
      <c r="L99" s="44">
        <f>(F47/F$51)*100</f>
        <v>9.2187872968914508</v>
      </c>
    </row>
    <row r="100" spans="1:12" x14ac:dyDescent="0.2">
      <c r="A100" t="str">
        <f>A48</f>
        <v>91 Elementary trades and related occupations</v>
      </c>
      <c r="B100" s="49">
        <f t="shared" si="53"/>
        <v>-0.68672715189177502</v>
      </c>
      <c r="C100" s="44">
        <f t="shared" si="53"/>
        <v>-11.87181205456891</v>
      </c>
      <c r="D100" s="49">
        <f t="shared" si="53"/>
        <v>13.224931996065292</v>
      </c>
      <c r="E100" s="49">
        <f t="shared" si="53"/>
        <v>1.1320919564446363</v>
      </c>
      <c r="F100" s="44">
        <f>IF(AND(F$5-D$5 &lt;&gt; 0,F48 &lt;&gt; 0,D48 &lt;&gt; 0),(EXP(LN(F48/D48)/(F$5-D$5))-1)*100,0)</f>
        <v>5.0122628046875839</v>
      </c>
      <c r="H100" s="40">
        <f t="shared" ref="H100:L101" si="54">(B48/B$47)*100</f>
        <v>12.117087058176761</v>
      </c>
      <c r="I100" s="40">
        <f t="shared" si="54"/>
        <v>11.21893694805321</v>
      </c>
      <c r="J100" s="40">
        <f t="shared" si="54"/>
        <v>10.900253322922374</v>
      </c>
      <c r="K100" s="40">
        <f t="shared" si="54"/>
        <v>20.134534364442302</v>
      </c>
      <c r="L100" s="40">
        <f t="shared" si="54"/>
        <v>23.4714125532103</v>
      </c>
    </row>
    <row r="101" spans="1:12" x14ac:dyDescent="0.2">
      <c r="A101" t="str">
        <f>A49</f>
        <v>92 Elementary administration and service occupations</v>
      </c>
      <c r="B101" s="49">
        <f t="shared" si="53"/>
        <v>1.501602474420749</v>
      </c>
      <c r="C101" s="44">
        <f t="shared" si="53"/>
        <v>-8.9696767449169545</v>
      </c>
      <c r="D101" s="49">
        <f t="shared" si="53"/>
        <v>-2.0199672252227407</v>
      </c>
      <c r="E101" s="49">
        <f t="shared" si="53"/>
        <v>-0.83105475037513754</v>
      </c>
      <c r="F101" s="44">
        <f>IF(AND(F$5-D$5 &lt;&gt; 0,F49 &lt;&gt; 0,D49 &lt;&gt; 0),(EXP(LN(F49/D49)/(F$5-D$5))-1)*100,0)</f>
        <v>-1.2289532735670905</v>
      </c>
      <c r="H101" s="40">
        <f t="shared" si="54"/>
        <v>87.88291294182325</v>
      </c>
      <c r="I101" s="40">
        <f t="shared" si="54"/>
        <v>88.781063051946802</v>
      </c>
      <c r="J101" s="40">
        <f t="shared" si="54"/>
        <v>89.099746677077633</v>
      </c>
      <c r="K101" s="40">
        <f t="shared" si="54"/>
        <v>79.865465635557698</v>
      </c>
      <c r="L101" s="40">
        <f t="shared" si="54"/>
        <v>76.5285874467897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2.0948516243296966</v>
      </c>
      <c r="C103" s="206">
        <f t="shared" ref="C103" si="56">IF(AND(D$5-C$5 &lt;&gt; 0,D51 &lt;&gt; 0,C51 &lt;&gt; 0),(EXP(LN(D51/C51)/(D$5-C$5))-1)*100,0)</f>
        <v>-2.0929588196585192</v>
      </c>
      <c r="D103" s="50">
        <f>IF(AND(E$5-D$5 &lt;&gt; 0,E51 &lt;&gt; 0,D51 &lt;&gt; 0),(EXP(LN(E51/D51)/(E$5-D$5))-1)*100,0)</f>
        <v>0.47438206144148065</v>
      </c>
      <c r="E103" s="50">
        <f>IF(AND(F$5-E$5 &lt;&gt; 0,F51 &lt;&gt; 0,E51 &lt;&gt; 0),(EXP(LN(F51/E51)/(F$5-E$5))-1)*100,0)</f>
        <v>0.31872037196463143</v>
      </c>
      <c r="F103" s="206">
        <f>IF(AND(F$5-D$5 &lt;&gt; 0,F51 &lt;&gt; 0,D51 &lt;&gt; 0),(EXP(LN(F51/D51)/(F$5-D$5))-1)*100,0)</f>
        <v>0.37058078759095725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Buckinghamshire Thames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6.6629639535919019</v>
      </c>
      <c r="C9" s="330">
        <v>14.237983208201822</v>
      </c>
      <c r="D9" s="330">
        <f>SUM(B9:C9)</f>
        <v>20.900947161793724</v>
      </c>
      <c r="E9" s="331"/>
      <c r="F9" s="330">
        <v>9.0192281081250627</v>
      </c>
      <c r="G9" s="330">
        <v>16.773476991769986</v>
      </c>
      <c r="H9" s="330">
        <f>SUM(F9:G9)</f>
        <v>25.792705099895048</v>
      </c>
      <c r="I9" s="331"/>
      <c r="J9" s="330">
        <v>10.340048017852371</v>
      </c>
      <c r="K9" s="330">
        <v>15.079547187867838</v>
      </c>
      <c r="L9" s="330">
        <f>SUM(J9:K9)</f>
        <v>25.41959520572021</v>
      </c>
      <c r="M9" s="236"/>
      <c r="N9" s="328">
        <f>IF(B9&gt;0,(EXP(LN(F9/B9)/($F$6-$B$6))-1)*100,0)</f>
        <v>6.2430136994402252</v>
      </c>
      <c r="O9" s="328">
        <f>IF(F9&gt;0,(EXP(LN(J9/F9)/($J$6-$F$6))-1)*100,0)</f>
        <v>0.9152682504948384</v>
      </c>
      <c r="P9" s="328"/>
      <c r="Q9" s="328">
        <f>IF(C9&gt;0,(EXP(LN(G9/C9)/($F$6-$B$6))-1)*100,0)</f>
        <v>3.332021151935427</v>
      </c>
      <c r="R9" s="328">
        <f>IF(G9&gt;0,(EXP(LN(K9/G9)/($J$6-$F$6))-1)*100,0)</f>
        <v>-0.70721771913480058</v>
      </c>
      <c r="S9" s="327"/>
      <c r="T9" s="328">
        <f>IF(D9&gt;0,(EXP(LN(H9/D9)/($F$6-$B$6))-1)*100,0)</f>
        <v>4.2956475912693248</v>
      </c>
      <c r="U9" s="328">
        <f>IF(H9&gt;0,(EXP(LN(L9/H9)/($J$6-$F$6))-1)*100,0)</f>
        <v>-9.7095248629730513E-2</v>
      </c>
    </row>
    <row r="10" spans="1:21" x14ac:dyDescent="0.2">
      <c r="A10" s="329" t="str">
        <f>name!D5</f>
        <v>12 Other managers and proprietors</v>
      </c>
      <c r="B10" s="330">
        <v>4.1390388594453542</v>
      </c>
      <c r="C10" s="330">
        <v>5.5719954471280051</v>
      </c>
      <c r="D10" s="330">
        <f t="shared" ref="D10:D33" si="0">SUM(B10:C10)</f>
        <v>9.7110343065733602</v>
      </c>
      <c r="E10" s="331"/>
      <c r="F10" s="330">
        <v>4.6720474181747269</v>
      </c>
      <c r="G10" s="330">
        <v>5.6494120379753747</v>
      </c>
      <c r="H10" s="330">
        <f t="shared" ref="H10:H33" si="1">SUM(F10:G10)</f>
        <v>10.321459456150102</v>
      </c>
      <c r="I10" s="331"/>
      <c r="J10" s="330">
        <v>5.0020967387240711</v>
      </c>
      <c r="K10" s="330">
        <v>7.1803246447604305</v>
      </c>
      <c r="L10" s="330">
        <f t="shared" ref="L10:L33" si="2">SUM(J10:K10)</f>
        <v>12.182421383484503</v>
      </c>
      <c r="M10" s="236"/>
      <c r="N10" s="328">
        <f t="shared" ref="N10:N36" si="3">IF(B10&gt;0,(EXP(LN(F10/B10)/($F$6-$B$6))-1)*100,0)</f>
        <v>2.4522610984726523</v>
      </c>
      <c r="O10" s="328">
        <f t="shared" ref="O10:O34" si="4">IF(F10&gt;0,(EXP(LN(J10/F10)/($J$6-$F$6))-1)*100,0)</f>
        <v>0.45610217643561324</v>
      </c>
      <c r="P10" s="328"/>
      <c r="Q10" s="328">
        <f t="shared" ref="Q10:Q34" si="5">IF(C10&gt;0,(EXP(LN(G10/C10)/($F$6-$B$6))-1)*100,0)</f>
        <v>0.27634587018290357</v>
      </c>
      <c r="R10" s="328">
        <f t="shared" ref="R10:R34" si="6">IF(G10&gt;0,(EXP(LN(K10/G10)/($J$6-$F$6))-1)*100,0)</f>
        <v>1.6114671158705685</v>
      </c>
      <c r="S10" s="327"/>
      <c r="T10" s="328">
        <f t="shared" ref="T10:T34" si="7">IF(D10&gt;0,(EXP(LN(H10/D10)/($F$6-$B$6))-1)*100,0)</f>
        <v>1.2267105998067018</v>
      </c>
      <c r="U10" s="328">
        <f t="shared" ref="U10:U34" si="8">IF(H10&gt;0,(EXP(LN(L10/H10)/($J$6-$F$6))-1)*100,0)</f>
        <v>1.1112548875628736</v>
      </c>
    </row>
    <row r="11" spans="1:21" x14ac:dyDescent="0.2">
      <c r="A11" s="329" t="str">
        <f>name!D6</f>
        <v>21 Science, research, engineering and technology professionals</v>
      </c>
      <c r="B11" s="330">
        <v>3.7261892835693855</v>
      </c>
      <c r="C11" s="330">
        <v>14.021180704753551</v>
      </c>
      <c r="D11" s="330">
        <f t="shared" si="0"/>
        <v>17.747369988322937</v>
      </c>
      <c r="E11" s="331"/>
      <c r="F11" s="330">
        <v>4.9049926384606186</v>
      </c>
      <c r="G11" s="330">
        <v>15.930043705118722</v>
      </c>
      <c r="H11" s="330">
        <f t="shared" si="1"/>
        <v>20.83503634357934</v>
      </c>
      <c r="I11" s="331"/>
      <c r="J11" s="330">
        <v>7.8495014357767765</v>
      </c>
      <c r="K11" s="330">
        <v>20.568735273531029</v>
      </c>
      <c r="L11" s="330">
        <f t="shared" si="2"/>
        <v>28.418236709307806</v>
      </c>
      <c r="M11" s="236"/>
      <c r="N11" s="328">
        <f t="shared" si="3"/>
        <v>5.6512621064630508</v>
      </c>
      <c r="O11" s="328">
        <f t="shared" si="4"/>
        <v>3.1842901677096469</v>
      </c>
      <c r="P11" s="328"/>
      <c r="Q11" s="328">
        <f t="shared" si="5"/>
        <v>2.5856173078076417</v>
      </c>
      <c r="R11" s="328">
        <f t="shared" si="6"/>
        <v>1.718365927217036</v>
      </c>
      <c r="S11" s="327"/>
      <c r="T11" s="328">
        <f t="shared" si="7"/>
        <v>3.2599836154651118</v>
      </c>
      <c r="U11" s="328">
        <f t="shared" si="8"/>
        <v>2.0908589182203174</v>
      </c>
    </row>
    <row r="12" spans="1:21" x14ac:dyDescent="0.2">
      <c r="A12" s="329" t="str">
        <f>name!D7</f>
        <v>22 Health professionals</v>
      </c>
      <c r="B12" s="330">
        <v>6.9737478004148343</v>
      </c>
      <c r="C12" s="330">
        <v>1.9037829590653332</v>
      </c>
      <c r="D12" s="330">
        <f t="shared" si="0"/>
        <v>8.8775307594801678</v>
      </c>
      <c r="E12" s="331"/>
      <c r="F12" s="330">
        <v>8.3424049629172199</v>
      </c>
      <c r="G12" s="330">
        <v>2.5257416632177097</v>
      </c>
      <c r="H12" s="330">
        <f t="shared" si="1"/>
        <v>10.86814662613493</v>
      </c>
      <c r="I12" s="331"/>
      <c r="J12" s="330">
        <v>8.2742314197218398</v>
      </c>
      <c r="K12" s="330">
        <v>2.5950977522867889</v>
      </c>
      <c r="L12" s="330">
        <f t="shared" si="2"/>
        <v>10.869329172008628</v>
      </c>
      <c r="M12" s="236"/>
      <c r="N12" s="328">
        <f t="shared" si="3"/>
        <v>3.6489736715476173</v>
      </c>
      <c r="O12" s="328">
        <f t="shared" si="4"/>
        <v>-5.4688390459212144E-2</v>
      </c>
      <c r="P12" s="328"/>
      <c r="Q12" s="328">
        <f t="shared" si="5"/>
        <v>5.8167207394071996</v>
      </c>
      <c r="R12" s="328">
        <f t="shared" si="6"/>
        <v>0.18075942510000775</v>
      </c>
      <c r="S12" s="327"/>
      <c r="T12" s="328">
        <f t="shared" si="7"/>
        <v>4.129230889116231</v>
      </c>
      <c r="U12" s="328">
        <f t="shared" si="8"/>
        <v>7.2535264268314137E-4</v>
      </c>
    </row>
    <row r="13" spans="1:21" x14ac:dyDescent="0.2">
      <c r="A13" s="329" t="str">
        <f>name!D8</f>
        <v>23 Teaching and other educational professionals</v>
      </c>
      <c r="B13" s="330">
        <v>8.4767792711666683</v>
      </c>
      <c r="C13" s="330">
        <v>3.8649289137087517</v>
      </c>
      <c r="D13" s="330">
        <f t="shared" si="0"/>
        <v>12.34170818487542</v>
      </c>
      <c r="E13" s="331"/>
      <c r="F13" s="330">
        <v>9.1124204263640909</v>
      </c>
      <c r="G13" s="330">
        <v>4.1340729081442493</v>
      </c>
      <c r="H13" s="330">
        <f t="shared" si="1"/>
        <v>13.24649333450834</v>
      </c>
      <c r="I13" s="331"/>
      <c r="J13" s="330">
        <v>9.1907028403607907</v>
      </c>
      <c r="K13" s="330">
        <v>4.3775432974616013</v>
      </c>
      <c r="L13" s="330">
        <f t="shared" si="2"/>
        <v>13.568246137822392</v>
      </c>
      <c r="M13" s="236"/>
      <c r="N13" s="328">
        <f t="shared" si="3"/>
        <v>1.4566632272670965</v>
      </c>
      <c r="O13" s="328">
        <f t="shared" si="4"/>
        <v>5.7043245659715858E-2</v>
      </c>
      <c r="P13" s="328"/>
      <c r="Q13" s="328">
        <f t="shared" si="5"/>
        <v>1.3555008844517991</v>
      </c>
      <c r="R13" s="328">
        <f t="shared" si="6"/>
        <v>0.38222581822420221</v>
      </c>
      <c r="S13" s="327"/>
      <c r="T13" s="328">
        <f t="shared" si="7"/>
        <v>1.4250266207268325</v>
      </c>
      <c r="U13" s="328">
        <f t="shared" si="8"/>
        <v>0.16012377164704716</v>
      </c>
    </row>
    <row r="14" spans="1:21" x14ac:dyDescent="0.2">
      <c r="A14" s="329" t="str">
        <f>name!D9</f>
        <v>24 Business, media and public service professionals</v>
      </c>
      <c r="B14" s="330">
        <v>6.9696876589643546</v>
      </c>
      <c r="C14" s="330">
        <v>10.106720825257646</v>
      </c>
      <c r="D14" s="330">
        <f t="shared" si="0"/>
        <v>17.076408484222</v>
      </c>
      <c r="E14" s="331"/>
      <c r="F14" s="330">
        <v>9.2817858564843956</v>
      </c>
      <c r="G14" s="330">
        <v>11.70284265362325</v>
      </c>
      <c r="H14" s="330">
        <f t="shared" si="1"/>
        <v>20.984628510107648</v>
      </c>
      <c r="I14" s="331"/>
      <c r="J14" s="330">
        <v>10.763105610407305</v>
      </c>
      <c r="K14" s="330">
        <v>13.347978212788389</v>
      </c>
      <c r="L14" s="330">
        <f t="shared" si="2"/>
        <v>24.111083823195692</v>
      </c>
      <c r="M14" s="236"/>
      <c r="N14" s="328">
        <f t="shared" si="3"/>
        <v>5.8969972491453637</v>
      </c>
      <c r="O14" s="328">
        <f t="shared" si="4"/>
        <v>0.99202270265246195</v>
      </c>
      <c r="P14" s="328"/>
      <c r="Q14" s="328">
        <f t="shared" si="5"/>
        <v>2.9760477075752911</v>
      </c>
      <c r="R14" s="328">
        <f t="shared" si="6"/>
        <v>0.88074361929910694</v>
      </c>
      <c r="S14" s="327"/>
      <c r="T14" s="328">
        <f t="shared" si="7"/>
        <v>4.2079734219526932</v>
      </c>
      <c r="U14" s="328">
        <f t="shared" si="8"/>
        <v>0.93017583042285246</v>
      </c>
    </row>
    <row r="15" spans="1:21" x14ac:dyDescent="0.2">
      <c r="A15" s="329" t="str">
        <f>name!D10</f>
        <v>31 Science, engineering and technology associate professionals</v>
      </c>
      <c r="B15" s="330">
        <v>1.3994531881443688</v>
      </c>
      <c r="C15" s="330">
        <v>3.0399799096407611</v>
      </c>
      <c r="D15" s="330">
        <f t="shared" si="0"/>
        <v>4.4394330977851304</v>
      </c>
      <c r="E15" s="331"/>
      <c r="F15" s="330">
        <v>1.7503262263160935</v>
      </c>
      <c r="G15" s="330">
        <v>3.8842347545207176</v>
      </c>
      <c r="H15" s="330">
        <f t="shared" si="1"/>
        <v>5.6345609808368113</v>
      </c>
      <c r="I15" s="331"/>
      <c r="J15" s="330">
        <v>2.1847959890069846</v>
      </c>
      <c r="K15" s="330">
        <v>3.5307440316206149</v>
      </c>
      <c r="L15" s="330">
        <f t="shared" si="2"/>
        <v>5.7155400206275999</v>
      </c>
      <c r="M15" s="236"/>
      <c r="N15" s="328">
        <f t="shared" si="3"/>
        <v>4.5760237622836542</v>
      </c>
      <c r="O15" s="328">
        <f t="shared" si="4"/>
        <v>1.489113574130263</v>
      </c>
      <c r="P15" s="328"/>
      <c r="Q15" s="328">
        <f t="shared" si="5"/>
        <v>5.0236121662216915</v>
      </c>
      <c r="R15" s="328">
        <f t="shared" si="6"/>
        <v>-0.6340968498619648</v>
      </c>
      <c r="S15" s="327"/>
      <c r="T15" s="328">
        <f t="shared" si="7"/>
        <v>4.8833411138724303</v>
      </c>
      <c r="U15" s="328">
        <f t="shared" si="8"/>
        <v>9.5175593051077811E-2</v>
      </c>
    </row>
    <row r="16" spans="1:21" x14ac:dyDescent="0.2">
      <c r="A16" s="329" t="str">
        <f>name!D11</f>
        <v>32 Health and social care associate professionals</v>
      </c>
      <c r="B16" s="330">
        <v>3.1579948321078679</v>
      </c>
      <c r="C16" s="330">
        <v>0.81142000159589089</v>
      </c>
      <c r="D16" s="330">
        <f t="shared" si="0"/>
        <v>3.9694148337037589</v>
      </c>
      <c r="E16" s="331"/>
      <c r="F16" s="330">
        <v>3.7695589657858091</v>
      </c>
      <c r="G16" s="330">
        <v>0.96926337109933713</v>
      </c>
      <c r="H16" s="330">
        <f t="shared" si="1"/>
        <v>4.7388223368851463</v>
      </c>
      <c r="I16" s="331"/>
      <c r="J16" s="330">
        <v>6.850220833842986</v>
      </c>
      <c r="K16" s="330">
        <v>1.4044250488803776</v>
      </c>
      <c r="L16" s="330">
        <f t="shared" si="2"/>
        <v>8.2546458827233629</v>
      </c>
      <c r="M16" s="236"/>
      <c r="N16" s="328">
        <f t="shared" si="3"/>
        <v>3.6038334955276197</v>
      </c>
      <c r="O16" s="328">
        <f t="shared" si="4"/>
        <v>4.0625032471504952</v>
      </c>
      <c r="P16" s="328"/>
      <c r="Q16" s="328">
        <f t="shared" si="5"/>
        <v>3.6189574549447379</v>
      </c>
      <c r="R16" s="328">
        <f t="shared" si="6"/>
        <v>2.5031277977762834</v>
      </c>
      <c r="S16" s="327"/>
      <c r="T16" s="328">
        <f t="shared" si="7"/>
        <v>3.6069258238216273</v>
      </c>
      <c r="U16" s="328">
        <f t="shared" si="8"/>
        <v>3.7692157923465031</v>
      </c>
    </row>
    <row r="17" spans="1:21" x14ac:dyDescent="0.2">
      <c r="A17" s="329" t="str">
        <f>name!D12</f>
        <v>33 Protective service occupations</v>
      </c>
      <c r="B17" s="330">
        <v>0.70811814791840322</v>
      </c>
      <c r="C17" s="330">
        <v>2.449744149825352</v>
      </c>
      <c r="D17" s="330">
        <f t="shared" si="0"/>
        <v>3.1578622977437552</v>
      </c>
      <c r="E17" s="331"/>
      <c r="F17" s="330">
        <v>0.84862296320517538</v>
      </c>
      <c r="G17" s="330">
        <v>2.37454804250364</v>
      </c>
      <c r="H17" s="330">
        <f t="shared" si="1"/>
        <v>3.2231710057088154</v>
      </c>
      <c r="I17" s="331"/>
      <c r="J17" s="330">
        <v>0.98030300306579554</v>
      </c>
      <c r="K17" s="330">
        <v>2.0102893240651829</v>
      </c>
      <c r="L17" s="330">
        <f t="shared" si="2"/>
        <v>2.9905923271309787</v>
      </c>
      <c r="M17" s="236"/>
      <c r="N17" s="328">
        <f t="shared" si="3"/>
        <v>3.6864035588410227</v>
      </c>
      <c r="O17" s="328">
        <f t="shared" si="4"/>
        <v>0.9662834485183458</v>
      </c>
      <c r="P17" s="328"/>
      <c r="Q17" s="328">
        <f t="shared" si="5"/>
        <v>-0.62158946915712443</v>
      </c>
      <c r="R17" s="328">
        <f t="shared" si="6"/>
        <v>-1.1040499186241171</v>
      </c>
      <c r="S17" s="327"/>
      <c r="T17" s="328">
        <f t="shared" si="7"/>
        <v>0.41024618991543083</v>
      </c>
      <c r="U17" s="328">
        <f t="shared" si="8"/>
        <v>-0.4980501888493083</v>
      </c>
    </row>
    <row r="18" spans="1:21" x14ac:dyDescent="0.2">
      <c r="A18" s="329" t="str">
        <f>name!D13</f>
        <v>34 Culture, media and sports occupations</v>
      </c>
      <c r="B18" s="330">
        <v>3.1521815861470266</v>
      </c>
      <c r="C18" s="330">
        <v>3.6845026546199393</v>
      </c>
      <c r="D18" s="330">
        <f t="shared" si="0"/>
        <v>6.8366842407669655</v>
      </c>
      <c r="E18" s="331"/>
      <c r="F18" s="330">
        <v>3.5279947256224076</v>
      </c>
      <c r="G18" s="330">
        <v>3.3241574833370167</v>
      </c>
      <c r="H18" s="330">
        <f t="shared" si="1"/>
        <v>6.8521522089594242</v>
      </c>
      <c r="I18" s="331"/>
      <c r="J18" s="330">
        <v>3.3967158711470802</v>
      </c>
      <c r="K18" s="330">
        <v>3.2167870898755822</v>
      </c>
      <c r="L18" s="330">
        <f t="shared" si="2"/>
        <v>6.6135029610226628</v>
      </c>
      <c r="M18" s="236"/>
      <c r="N18" s="328">
        <f t="shared" si="3"/>
        <v>2.278262089564298</v>
      </c>
      <c r="O18" s="328">
        <f t="shared" si="4"/>
        <v>-0.25248471027818908</v>
      </c>
      <c r="P18" s="327"/>
      <c r="Q18" s="328">
        <f t="shared" si="5"/>
        <v>-2.0373458095043429</v>
      </c>
      <c r="R18" s="328">
        <f t="shared" si="6"/>
        <v>-0.21864855025534036</v>
      </c>
      <c r="S18" s="327"/>
      <c r="T18" s="328">
        <f t="shared" si="7"/>
        <v>4.5209016935476853E-2</v>
      </c>
      <c r="U18" s="328">
        <f t="shared" si="8"/>
        <v>-0.23604984188060341</v>
      </c>
    </row>
    <row r="19" spans="1:21" x14ac:dyDescent="0.2">
      <c r="A19" s="329" t="str">
        <f>name!D14</f>
        <v>35 Business and public service associate professionals</v>
      </c>
      <c r="B19" s="330">
        <v>8.2707462885600496</v>
      </c>
      <c r="C19" s="330">
        <v>9.1279447887591871</v>
      </c>
      <c r="D19" s="330">
        <f t="shared" si="0"/>
        <v>17.398691077319235</v>
      </c>
      <c r="E19" s="331"/>
      <c r="F19" s="330">
        <v>9.3482994794958856</v>
      </c>
      <c r="G19" s="330">
        <v>10.084112270385143</v>
      </c>
      <c r="H19" s="330">
        <f t="shared" si="1"/>
        <v>19.432411749881027</v>
      </c>
      <c r="I19" s="331"/>
      <c r="J19" s="330">
        <v>10.453345944569335</v>
      </c>
      <c r="K19" s="330">
        <v>10.327849571955793</v>
      </c>
      <c r="L19" s="330">
        <f t="shared" si="2"/>
        <v>20.781195516525131</v>
      </c>
      <c r="M19" s="236"/>
      <c r="N19" s="328">
        <f t="shared" si="3"/>
        <v>2.479638235745818</v>
      </c>
      <c r="O19" s="328">
        <f t="shared" si="4"/>
        <v>0.74763198475724657</v>
      </c>
      <c r="P19" s="327"/>
      <c r="Q19" s="328">
        <f t="shared" si="5"/>
        <v>2.012392576022104</v>
      </c>
      <c r="R19" s="328">
        <f t="shared" si="6"/>
        <v>0.15934645901376499</v>
      </c>
      <c r="S19" s="327"/>
      <c r="T19" s="328">
        <f t="shared" si="7"/>
        <v>2.2355706417963583</v>
      </c>
      <c r="U19" s="328">
        <f t="shared" si="8"/>
        <v>0.44837644816853039</v>
      </c>
    </row>
    <row r="20" spans="1:21" x14ac:dyDescent="0.2">
      <c r="A20" s="329" t="str">
        <f>name!D15</f>
        <v>41 Administrative occupations</v>
      </c>
      <c r="B20" s="330">
        <v>16.498825716829185</v>
      </c>
      <c r="C20" s="330">
        <v>5.5343218787770514</v>
      </c>
      <c r="D20" s="330">
        <f t="shared" si="0"/>
        <v>22.033147595606238</v>
      </c>
      <c r="E20" s="331"/>
      <c r="F20" s="330">
        <v>16.495923980155222</v>
      </c>
      <c r="G20" s="330">
        <v>6.1962783428119304</v>
      </c>
      <c r="H20" s="330">
        <f t="shared" si="1"/>
        <v>22.692202322967152</v>
      </c>
      <c r="I20" s="331"/>
      <c r="J20" s="330">
        <v>15.158010087175441</v>
      </c>
      <c r="K20" s="330">
        <v>7.0851254127391057</v>
      </c>
      <c r="L20" s="330">
        <f t="shared" si="2"/>
        <v>22.243135499914548</v>
      </c>
      <c r="M20" s="236"/>
      <c r="N20" s="328">
        <f t="shared" si="3"/>
        <v>-3.5177543940223543E-3</v>
      </c>
      <c r="O20" s="328">
        <f t="shared" si="4"/>
        <v>-0.56230781811033026</v>
      </c>
      <c r="P20" s="327"/>
      <c r="Q20" s="328">
        <f t="shared" si="5"/>
        <v>2.2853182651419335</v>
      </c>
      <c r="R20" s="328">
        <f t="shared" si="6"/>
        <v>0.89766324391307162</v>
      </c>
      <c r="S20" s="327"/>
      <c r="T20" s="328">
        <f t="shared" si="7"/>
        <v>0.59120731617832156</v>
      </c>
      <c r="U20" s="328">
        <f t="shared" si="8"/>
        <v>-0.13316400008485108</v>
      </c>
    </row>
    <row r="21" spans="1:21" x14ac:dyDescent="0.2">
      <c r="A21" s="329" t="str">
        <f>name!D16</f>
        <v>42 Secretarial and related occupations</v>
      </c>
      <c r="B21" s="330">
        <v>6.3295677935363335</v>
      </c>
      <c r="C21" s="330">
        <v>0.31200321488448424</v>
      </c>
      <c r="D21" s="330">
        <f t="shared" si="0"/>
        <v>6.6415710084208177</v>
      </c>
      <c r="E21" s="331"/>
      <c r="F21" s="330">
        <v>5.7127164567691908</v>
      </c>
      <c r="G21" s="330">
        <v>0.239835543772527</v>
      </c>
      <c r="H21" s="330">
        <f t="shared" si="1"/>
        <v>5.9525520005417176</v>
      </c>
      <c r="I21" s="331"/>
      <c r="J21" s="330">
        <v>3.8392232422039623</v>
      </c>
      <c r="K21" s="330">
        <v>0.25576996548692343</v>
      </c>
      <c r="L21" s="330">
        <f t="shared" si="2"/>
        <v>4.0949932076908855</v>
      </c>
      <c r="M21" s="236"/>
      <c r="N21" s="328">
        <f t="shared" si="3"/>
        <v>-2.0298613591618997</v>
      </c>
      <c r="O21" s="328">
        <f t="shared" si="4"/>
        <v>-2.614705976210141</v>
      </c>
      <c r="P21" s="327"/>
      <c r="Q21" s="328">
        <f t="shared" si="5"/>
        <v>-5.1251951829357605</v>
      </c>
      <c r="R21" s="328">
        <f t="shared" si="6"/>
        <v>0.42975423313911243</v>
      </c>
      <c r="S21" s="327"/>
      <c r="T21" s="328">
        <f t="shared" si="7"/>
        <v>-2.1667512134142641</v>
      </c>
      <c r="U21" s="328">
        <f t="shared" si="8"/>
        <v>-2.4628639992486545</v>
      </c>
    </row>
    <row r="22" spans="1:21" x14ac:dyDescent="0.2">
      <c r="A22" s="329" t="str">
        <f>name!D17</f>
        <v>51 Skilled agricultural and related trades</v>
      </c>
      <c r="B22" s="330">
        <v>0.60281394815745648</v>
      </c>
      <c r="C22" s="330">
        <v>1.9978723053222178</v>
      </c>
      <c r="D22" s="330">
        <f t="shared" si="0"/>
        <v>2.6006862534796742</v>
      </c>
      <c r="E22" s="331"/>
      <c r="F22" s="330">
        <v>0.59903502629124727</v>
      </c>
      <c r="G22" s="330">
        <v>1.8101124307242065</v>
      </c>
      <c r="H22" s="330">
        <f t="shared" si="1"/>
        <v>2.4091474570154539</v>
      </c>
      <c r="I22" s="331"/>
      <c r="J22" s="330">
        <v>0.81928215902256452</v>
      </c>
      <c r="K22" s="330">
        <v>2.01749614499025</v>
      </c>
      <c r="L22" s="330">
        <f t="shared" si="2"/>
        <v>2.8367783040128147</v>
      </c>
      <c r="M22" s="236"/>
      <c r="N22" s="328">
        <f t="shared" si="3"/>
        <v>-0.12569163014409801</v>
      </c>
      <c r="O22" s="328">
        <f t="shared" si="4"/>
        <v>2.1093281614732895</v>
      </c>
      <c r="P22" s="327"/>
      <c r="Q22" s="328">
        <f t="shared" si="5"/>
        <v>-1.9545227546033273</v>
      </c>
      <c r="R22" s="328">
        <f t="shared" si="6"/>
        <v>0.72574250891979109</v>
      </c>
      <c r="S22" s="327"/>
      <c r="T22" s="328">
        <f t="shared" si="7"/>
        <v>-1.5184026541551043</v>
      </c>
      <c r="U22" s="328">
        <f t="shared" si="8"/>
        <v>1.0952617228228378</v>
      </c>
    </row>
    <row r="23" spans="1:21" x14ac:dyDescent="0.2">
      <c r="A23" s="329" t="str">
        <f>name!D18</f>
        <v>52 Skilled metal, electrical and electronic trades</v>
      </c>
      <c r="B23" s="330">
        <v>0.20959926066396284</v>
      </c>
      <c r="C23" s="330">
        <v>8.7648759512598229</v>
      </c>
      <c r="D23" s="330">
        <f t="shared" si="0"/>
        <v>8.9744752119237852</v>
      </c>
      <c r="E23" s="331"/>
      <c r="F23" s="330">
        <v>0.27446240927826665</v>
      </c>
      <c r="G23" s="330">
        <v>8.4329484468340414</v>
      </c>
      <c r="H23" s="330">
        <f t="shared" si="1"/>
        <v>8.7074108561123076</v>
      </c>
      <c r="I23" s="331"/>
      <c r="J23" s="330">
        <v>0.63571651085177894</v>
      </c>
      <c r="K23" s="330">
        <v>7.9462711260536452</v>
      </c>
      <c r="L23" s="330">
        <f t="shared" si="2"/>
        <v>8.5819876369054242</v>
      </c>
      <c r="M23" s="236"/>
      <c r="N23" s="328">
        <f t="shared" si="3"/>
        <v>5.5403730641035542</v>
      </c>
      <c r="O23" s="328">
        <f t="shared" si="4"/>
        <v>5.7593341761523753</v>
      </c>
      <c r="P23" s="327"/>
      <c r="Q23" s="328">
        <f t="shared" si="5"/>
        <v>-0.76914479085024023</v>
      </c>
      <c r="R23" s="328">
        <f t="shared" si="6"/>
        <v>-0.39550706524790202</v>
      </c>
      <c r="S23" s="327"/>
      <c r="T23" s="328">
        <f t="shared" si="7"/>
        <v>-0.60237788238388656</v>
      </c>
      <c r="U23" s="328">
        <f t="shared" si="8"/>
        <v>-9.667949938343412E-2</v>
      </c>
    </row>
    <row r="24" spans="1:21" x14ac:dyDescent="0.2">
      <c r="A24" s="329" t="str">
        <f>name!D19</f>
        <v>53 Skilled construction and building trades</v>
      </c>
      <c r="B24" s="330">
        <v>0.12594901906863362</v>
      </c>
      <c r="C24" s="330">
        <v>7.4377911030593049</v>
      </c>
      <c r="D24" s="330">
        <f t="shared" si="0"/>
        <v>7.5637401221279381</v>
      </c>
      <c r="E24" s="331"/>
      <c r="F24" s="330">
        <v>0.15949958276585921</v>
      </c>
      <c r="G24" s="330">
        <v>7.5265583010905557</v>
      </c>
      <c r="H24" s="330">
        <f t="shared" si="1"/>
        <v>7.6860578838564146</v>
      </c>
      <c r="I24" s="331"/>
      <c r="J24" s="330">
        <v>0.12784652881693118</v>
      </c>
      <c r="K24" s="330">
        <v>7.1446948823158491</v>
      </c>
      <c r="L24" s="330">
        <f t="shared" si="2"/>
        <v>7.2725414111327806</v>
      </c>
      <c r="M24" s="236"/>
      <c r="N24" s="328">
        <f t="shared" si="3"/>
        <v>4.8366059540807527</v>
      </c>
      <c r="O24" s="328">
        <f t="shared" si="4"/>
        <v>-1.4639173621961543</v>
      </c>
      <c r="P24" s="327"/>
      <c r="Q24" s="328">
        <f t="shared" si="5"/>
        <v>0.23756097768459217</v>
      </c>
      <c r="R24" s="328">
        <f t="shared" si="6"/>
        <v>-0.34651667770836392</v>
      </c>
      <c r="S24" s="327"/>
      <c r="T24" s="328">
        <f t="shared" si="7"/>
        <v>0.32135986094188329</v>
      </c>
      <c r="U24" s="328">
        <f t="shared" si="8"/>
        <v>-0.36800265513613484</v>
      </c>
    </row>
    <row r="25" spans="1:21" x14ac:dyDescent="0.2">
      <c r="A25" s="329" t="str">
        <f>name!D20</f>
        <v>54 Textiles, printing and other skilled trades</v>
      </c>
      <c r="B25" s="330">
        <v>2.3028150423463689</v>
      </c>
      <c r="C25" s="330">
        <v>3.6585258955884137</v>
      </c>
      <c r="D25" s="330">
        <f t="shared" si="0"/>
        <v>5.9613409379347821</v>
      </c>
      <c r="E25" s="331"/>
      <c r="F25" s="330">
        <v>2.2682763282221643</v>
      </c>
      <c r="G25" s="330">
        <v>2.9519557419169664</v>
      </c>
      <c r="H25" s="330">
        <f t="shared" si="1"/>
        <v>5.2202320701391312</v>
      </c>
      <c r="I25" s="331"/>
      <c r="J25" s="330">
        <v>2.6140006671728799</v>
      </c>
      <c r="K25" s="330">
        <v>3.2946260379390711</v>
      </c>
      <c r="L25" s="330">
        <f t="shared" si="2"/>
        <v>5.908626705111951</v>
      </c>
      <c r="M25" s="236"/>
      <c r="N25" s="328">
        <f t="shared" si="3"/>
        <v>-0.30178550354915679</v>
      </c>
      <c r="O25" s="328">
        <f t="shared" si="4"/>
        <v>0.9502306547737982</v>
      </c>
      <c r="P25" s="327"/>
      <c r="Q25" s="328">
        <f t="shared" si="5"/>
        <v>-4.2010516178151551</v>
      </c>
      <c r="R25" s="328">
        <f t="shared" si="6"/>
        <v>0.73485190602347039</v>
      </c>
      <c r="S25" s="327"/>
      <c r="T25" s="328">
        <f t="shared" si="7"/>
        <v>-2.6201345869002912</v>
      </c>
      <c r="U25" s="328">
        <f t="shared" si="8"/>
        <v>0.82922973818566614</v>
      </c>
    </row>
    <row r="26" spans="1:21" x14ac:dyDescent="0.2">
      <c r="A26" s="329" t="str">
        <f>name!D21</f>
        <v>61 Caring personal service occupations</v>
      </c>
      <c r="B26" s="330">
        <v>14.758709342373777</v>
      </c>
      <c r="C26" s="330">
        <v>3.4312922386874689</v>
      </c>
      <c r="D26" s="330">
        <f t="shared" si="0"/>
        <v>18.190001581061246</v>
      </c>
      <c r="E26" s="331"/>
      <c r="F26" s="330">
        <v>15.005403253795834</v>
      </c>
      <c r="G26" s="330">
        <v>3.4668158592558571</v>
      </c>
      <c r="H26" s="330">
        <f t="shared" si="1"/>
        <v>18.47221911305169</v>
      </c>
      <c r="I26" s="331"/>
      <c r="J26" s="330">
        <v>15.569510513547984</v>
      </c>
      <c r="K26" s="330">
        <v>4.7609383590101819</v>
      </c>
      <c r="L26" s="330">
        <f t="shared" si="2"/>
        <v>20.330448872558165</v>
      </c>
      <c r="M26" s="236"/>
      <c r="N26" s="328">
        <f t="shared" si="3"/>
        <v>0.33208981523755732</v>
      </c>
      <c r="O26" s="328">
        <f t="shared" si="4"/>
        <v>0.24633085980081404</v>
      </c>
      <c r="P26" s="327"/>
      <c r="Q26" s="328">
        <f t="shared" si="5"/>
        <v>0.20620464350429302</v>
      </c>
      <c r="R26" s="328">
        <f t="shared" si="6"/>
        <v>2.1372402261467638</v>
      </c>
      <c r="S26" s="327"/>
      <c r="T26" s="328">
        <f t="shared" si="7"/>
        <v>0.3083916403066933</v>
      </c>
      <c r="U26" s="328">
        <f t="shared" si="8"/>
        <v>0.64105785521908487</v>
      </c>
    </row>
    <row r="27" spans="1:21" x14ac:dyDescent="0.2">
      <c r="A27" s="329" t="str">
        <f>name!D22</f>
        <v>62 Leisure, travel and related personal service occupations</v>
      </c>
      <c r="B27" s="330">
        <v>4.7960898525657694</v>
      </c>
      <c r="C27" s="330">
        <v>1.9571061543398103</v>
      </c>
      <c r="D27" s="330">
        <f t="shared" si="0"/>
        <v>6.7531960069055792</v>
      </c>
      <c r="E27" s="331"/>
      <c r="F27" s="330">
        <v>4.5454498760639908</v>
      </c>
      <c r="G27" s="330">
        <v>1.9041483326218913</v>
      </c>
      <c r="H27" s="330">
        <f t="shared" si="1"/>
        <v>6.4495982086858819</v>
      </c>
      <c r="I27" s="331"/>
      <c r="J27" s="330">
        <v>4.0232694151688566</v>
      </c>
      <c r="K27" s="330">
        <v>2.0842386335492478</v>
      </c>
      <c r="L27" s="330">
        <f t="shared" si="2"/>
        <v>6.1075080487181044</v>
      </c>
      <c r="M27" s="236"/>
      <c r="N27" s="328">
        <f t="shared" si="3"/>
        <v>-1.067744039032914</v>
      </c>
      <c r="O27" s="328">
        <f t="shared" si="4"/>
        <v>-0.81024531285419643</v>
      </c>
      <c r="P27" s="327"/>
      <c r="Q27" s="328">
        <f t="shared" si="5"/>
        <v>-0.54713953384430969</v>
      </c>
      <c r="R27" s="328">
        <f t="shared" si="6"/>
        <v>0.60427700273739671</v>
      </c>
      <c r="S27" s="327"/>
      <c r="T27" s="328">
        <f t="shared" si="7"/>
        <v>-0.91574210119585997</v>
      </c>
      <c r="U27" s="328">
        <f t="shared" si="8"/>
        <v>-0.36266739178308915</v>
      </c>
    </row>
    <row r="28" spans="1:21" x14ac:dyDescent="0.2">
      <c r="A28" s="329" t="str">
        <f>name!D23</f>
        <v>63 Community and civil enforcement occupations</v>
      </c>
      <c r="B28" s="330">
        <v>7.0044138156973232E-2</v>
      </c>
      <c r="C28" s="330">
        <v>0.21567818250951099</v>
      </c>
      <c r="D28" s="330">
        <f t="shared" si="0"/>
        <v>0.28572232066648423</v>
      </c>
      <c r="E28" s="331"/>
      <c r="F28" s="330">
        <v>7.0278221117561643E-2</v>
      </c>
      <c r="G28" s="330">
        <v>0.2310056760014676</v>
      </c>
      <c r="H28" s="330">
        <f t="shared" si="1"/>
        <v>0.30128389711902925</v>
      </c>
      <c r="I28" s="331"/>
      <c r="J28" s="330">
        <v>9.5177871156882282E-2</v>
      </c>
      <c r="K28" s="330">
        <v>0.14626476445982661</v>
      </c>
      <c r="L28" s="330">
        <f>SUM(J28:K28)</f>
        <v>0.24144263561670889</v>
      </c>
      <c r="M28" s="236"/>
      <c r="N28" s="328">
        <f t="shared" si="3"/>
        <v>6.6749531567333875E-2</v>
      </c>
      <c r="O28" s="328">
        <f t="shared" si="4"/>
        <v>2.0424823778594225</v>
      </c>
      <c r="P28" s="327"/>
      <c r="Q28" s="328">
        <f t="shared" si="5"/>
        <v>1.3825678962290811</v>
      </c>
      <c r="R28" s="328">
        <f t="shared" si="6"/>
        <v>-3.0008777477110837</v>
      </c>
      <c r="S28" s="327"/>
      <c r="T28" s="328">
        <f t="shared" si="7"/>
        <v>1.0662961983348263</v>
      </c>
      <c r="U28" s="328">
        <f t="shared" si="8"/>
        <v>-1.4652990480143013</v>
      </c>
    </row>
    <row r="29" spans="1:21" x14ac:dyDescent="0.2">
      <c r="A29" s="329" t="str">
        <f>name!D24</f>
        <v>71 Sales occupations</v>
      </c>
      <c r="B29" s="330">
        <v>10.573143205009679</v>
      </c>
      <c r="C29" s="330">
        <v>7.9458188495247732</v>
      </c>
      <c r="D29" s="330">
        <f t="shared" si="0"/>
        <v>18.518962054534452</v>
      </c>
      <c r="E29" s="331"/>
      <c r="F29" s="330">
        <v>10.09142936736605</v>
      </c>
      <c r="G29" s="330">
        <v>8.2733528792783062</v>
      </c>
      <c r="H29" s="330">
        <f t="shared" si="1"/>
        <v>18.364782246644356</v>
      </c>
      <c r="I29" s="331"/>
      <c r="J29" s="330">
        <v>9.209344177358366</v>
      </c>
      <c r="K29" s="330">
        <v>8.3847391865028964</v>
      </c>
      <c r="L29" s="330">
        <f t="shared" si="2"/>
        <v>17.594083363861262</v>
      </c>
      <c r="M29" s="236"/>
      <c r="N29" s="328">
        <f t="shared" si="3"/>
        <v>-0.92827745367419778</v>
      </c>
      <c r="O29" s="328">
        <f t="shared" si="4"/>
        <v>-0.60793022098201144</v>
      </c>
      <c r="P29" s="327"/>
      <c r="Q29" s="328">
        <f t="shared" si="5"/>
        <v>0.81115203910113731</v>
      </c>
      <c r="R29" s="328">
        <f t="shared" si="6"/>
        <v>8.919599860677252E-2</v>
      </c>
      <c r="S29" s="327"/>
      <c r="T29" s="328">
        <f t="shared" si="7"/>
        <v>-0.16706750361603628</v>
      </c>
      <c r="U29" s="328">
        <f t="shared" si="8"/>
        <v>-0.28540626776173417</v>
      </c>
    </row>
    <row r="30" spans="1:21" x14ac:dyDescent="0.2">
      <c r="A30" s="329" t="str">
        <f>name!D25</f>
        <v>72 Customer service occupations</v>
      </c>
      <c r="B30" s="330">
        <v>2.5335772186147363</v>
      </c>
      <c r="C30" s="330">
        <v>1.4062915048797762</v>
      </c>
      <c r="D30" s="330">
        <f t="shared" si="0"/>
        <v>3.9398687234945124</v>
      </c>
      <c r="E30" s="331"/>
      <c r="F30" s="330">
        <v>2.9349673712840341</v>
      </c>
      <c r="G30" s="330">
        <v>1.542434889428216</v>
      </c>
      <c r="H30" s="330">
        <f t="shared" si="1"/>
        <v>4.4774022607122497</v>
      </c>
      <c r="I30" s="331"/>
      <c r="J30" s="330">
        <v>3.276087807262094</v>
      </c>
      <c r="K30" s="330">
        <v>2.268194966433053</v>
      </c>
      <c r="L30" s="330">
        <f t="shared" si="2"/>
        <v>5.544282773695147</v>
      </c>
      <c r="M30" s="236"/>
      <c r="N30" s="328">
        <f t="shared" si="3"/>
        <v>2.9849651657595677</v>
      </c>
      <c r="O30" s="328">
        <f t="shared" si="4"/>
        <v>0.73571741720896977</v>
      </c>
      <c r="P30" s="327"/>
      <c r="Q30" s="328">
        <f t="shared" si="5"/>
        <v>1.8653067667831147</v>
      </c>
      <c r="R30" s="328">
        <f t="shared" si="6"/>
        <v>2.6041443038485435</v>
      </c>
      <c r="S30" s="327"/>
      <c r="T30" s="328">
        <f t="shared" si="7"/>
        <v>2.5909077475312792</v>
      </c>
      <c r="U30" s="328">
        <f t="shared" si="8"/>
        <v>1.4350273281974024</v>
      </c>
    </row>
    <row r="31" spans="1:21" x14ac:dyDescent="0.2">
      <c r="A31" s="329" t="str">
        <f>name!D26</f>
        <v>81 Process, plant and machine operatives</v>
      </c>
      <c r="B31" s="330">
        <v>0.72955237859060662</v>
      </c>
      <c r="C31" s="330">
        <v>3.4300946927930358</v>
      </c>
      <c r="D31" s="330">
        <f t="shared" si="0"/>
        <v>4.1596470713836426</v>
      </c>
      <c r="E31" s="331"/>
      <c r="F31" s="330">
        <v>0.68743921813679054</v>
      </c>
      <c r="G31" s="330">
        <v>3.372441498578723</v>
      </c>
      <c r="H31" s="330">
        <f t="shared" si="1"/>
        <v>4.0598807167155133</v>
      </c>
      <c r="I31" s="331"/>
      <c r="J31" s="330">
        <v>0.77983935727105769</v>
      </c>
      <c r="K31" s="330">
        <v>3.2955508688142428</v>
      </c>
      <c r="L31" s="330">
        <f t="shared" si="2"/>
        <v>4.0753902260853003</v>
      </c>
      <c r="M31" s="236"/>
      <c r="N31" s="328">
        <f t="shared" si="3"/>
        <v>-1.1821125030746837</v>
      </c>
      <c r="O31" s="328">
        <f t="shared" si="4"/>
        <v>0.84430788022282766</v>
      </c>
      <c r="P31" s="327"/>
      <c r="Q31" s="328">
        <f t="shared" si="5"/>
        <v>-0.33844409604170123</v>
      </c>
      <c r="R31" s="328">
        <f t="shared" si="6"/>
        <v>-0.15363935446853771</v>
      </c>
      <c r="S31" s="327"/>
      <c r="T31" s="328">
        <f t="shared" si="7"/>
        <v>-0.48435597499466576</v>
      </c>
      <c r="U31" s="328">
        <f t="shared" si="8"/>
        <v>2.5422631322369327E-2</v>
      </c>
    </row>
    <row r="32" spans="1:21" x14ac:dyDescent="0.2">
      <c r="A32" s="329" t="str">
        <f>name!D27</f>
        <v>82 Transport and mobile machine drivers and operatives</v>
      </c>
      <c r="B32" s="330">
        <v>0.76317184531728754</v>
      </c>
      <c r="C32" s="330">
        <v>7.0230319981005263</v>
      </c>
      <c r="D32" s="330">
        <f t="shared" si="0"/>
        <v>7.7862038434178142</v>
      </c>
      <c r="E32" s="331"/>
      <c r="F32" s="330">
        <v>0.64766386147585753</v>
      </c>
      <c r="G32" s="330">
        <v>6.8344487778474292</v>
      </c>
      <c r="H32" s="330">
        <f t="shared" si="1"/>
        <v>7.4821126393232866</v>
      </c>
      <c r="I32" s="331"/>
      <c r="J32" s="330">
        <v>0.9388206024771607</v>
      </c>
      <c r="K32" s="330">
        <v>6.5734523114446093</v>
      </c>
      <c r="L32" s="330">
        <f t="shared" si="2"/>
        <v>7.5122729139217697</v>
      </c>
      <c r="M32" s="236"/>
      <c r="N32" s="328">
        <f t="shared" si="3"/>
        <v>-3.2289474114264083</v>
      </c>
      <c r="O32" s="328">
        <f t="shared" si="4"/>
        <v>2.5059000079652671</v>
      </c>
      <c r="P32" s="327"/>
      <c r="Q32" s="328">
        <f t="shared" si="5"/>
        <v>-0.54290518235163843</v>
      </c>
      <c r="R32" s="328">
        <f t="shared" si="6"/>
        <v>-0.25924111817261508</v>
      </c>
      <c r="S32" s="327"/>
      <c r="T32" s="328">
        <f t="shared" si="7"/>
        <v>-0.793599024627889</v>
      </c>
      <c r="U32" s="328">
        <f t="shared" si="8"/>
        <v>2.6822804137172085E-2</v>
      </c>
    </row>
    <row r="33" spans="1:21" x14ac:dyDescent="0.2">
      <c r="A33" s="329" t="str">
        <f>name!D28</f>
        <v>91 Elementary trades and related occupations</v>
      </c>
      <c r="B33" s="330">
        <v>0.73712803997723553</v>
      </c>
      <c r="C33" s="330">
        <v>2.8842273517300816</v>
      </c>
      <c r="D33" s="330">
        <f t="shared" si="0"/>
        <v>3.6213553917073171</v>
      </c>
      <c r="E33" s="331"/>
      <c r="F33" s="330">
        <v>0.54612574784838575</v>
      </c>
      <c r="G33" s="330">
        <v>2.5585422484478375</v>
      </c>
      <c r="H33" s="330">
        <f t="shared" si="1"/>
        <v>3.1046679962962234</v>
      </c>
      <c r="I33" s="331"/>
      <c r="J33" s="330">
        <v>2.6174345435015085</v>
      </c>
      <c r="K33" s="330">
        <v>3.8482634648210374</v>
      </c>
      <c r="L33" s="330">
        <f t="shared" si="2"/>
        <v>6.4656980083225459</v>
      </c>
      <c r="M33" s="236"/>
      <c r="N33" s="328">
        <f t="shared" si="3"/>
        <v>-5.8218957472041417</v>
      </c>
      <c r="O33" s="328">
        <f t="shared" si="4"/>
        <v>11.012584033407634</v>
      </c>
      <c r="P33" s="327"/>
      <c r="Q33" s="328">
        <f t="shared" si="5"/>
        <v>-2.3679023489757145</v>
      </c>
      <c r="R33" s="328">
        <f t="shared" si="6"/>
        <v>2.7585924890833891</v>
      </c>
      <c r="S33" s="327"/>
      <c r="T33" s="328">
        <f t="shared" si="7"/>
        <v>-3.0319184518202924</v>
      </c>
      <c r="U33" s="328">
        <f t="shared" si="8"/>
        <v>5.0122628046875839</v>
      </c>
    </row>
    <row r="34" spans="1:21" x14ac:dyDescent="0.2">
      <c r="A34" s="329" t="str">
        <f>name!D29</f>
        <v>92 Elementary administration and service occupations</v>
      </c>
      <c r="B34" s="330">
        <v>13.794910320025565</v>
      </c>
      <c r="C34" s="330">
        <v>12.470087124723715</v>
      </c>
      <c r="D34" s="330">
        <f t="shared" ref="D34" si="9">SUM(B34:C34)</f>
        <v>26.26499744474928</v>
      </c>
      <c r="E34" s="331"/>
      <c r="F34" s="330">
        <v>13.355685512109295</v>
      </c>
      <c r="G34" s="330">
        <v>12.022177166063786</v>
      </c>
      <c r="H34" s="330">
        <f t="shared" ref="H34" si="10">SUM(F34:G34)</f>
        <v>25.377862678173081</v>
      </c>
      <c r="I34" s="331"/>
      <c r="J34" s="330">
        <v>10.48561403808282</v>
      </c>
      <c r="K34" s="330">
        <v>10.595807214800779</v>
      </c>
      <c r="L34" s="330">
        <f t="shared" ref="L34" si="11">SUM(J34:K34)</f>
        <v>21.081421252883601</v>
      </c>
      <c r="M34" s="236"/>
      <c r="N34" s="328">
        <f t="shared" si="3"/>
        <v>-0.64506112021146533</v>
      </c>
      <c r="O34" s="328">
        <f t="shared" si="4"/>
        <v>-1.5999817643440051</v>
      </c>
      <c r="P34" s="327"/>
      <c r="Q34" s="328">
        <f t="shared" si="5"/>
        <v>-0.72892446629935215</v>
      </c>
      <c r="R34" s="328">
        <f t="shared" si="6"/>
        <v>-0.83842983469695209</v>
      </c>
      <c r="S34" s="327"/>
      <c r="T34" s="328">
        <f t="shared" si="7"/>
        <v>-0.68484241677571056</v>
      </c>
      <c r="U34" s="328">
        <f t="shared" si="8"/>
        <v>-1.2289532735670905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128.46279799126378</v>
      </c>
      <c r="C36" s="333">
        <f t="shared" ref="C36:D36" si="12">SUM(C9:C34)</f>
        <v>137.2892020087362</v>
      </c>
      <c r="D36" s="333">
        <f t="shared" si="12"/>
        <v>265.75199999999995</v>
      </c>
      <c r="E36" s="333"/>
      <c r="F36" s="333">
        <f>SUM(F9:F34)</f>
        <v>137.97203798363125</v>
      </c>
      <c r="G36" s="333">
        <f t="shared" ref="G36:H36" si="13">SUM(G9:G34)</f>
        <v>144.71496201636893</v>
      </c>
      <c r="H36" s="333">
        <f t="shared" si="13"/>
        <v>282.68700000000013</v>
      </c>
      <c r="I36" s="333"/>
      <c r="J36" s="333">
        <f>SUM(J9:J34)</f>
        <v>145.47424522554559</v>
      </c>
      <c r="K36" s="333">
        <f t="shared" ref="K36:L36" si="14">SUM(K9:K34)</f>
        <v>153.34075477445433</v>
      </c>
      <c r="L36" s="333">
        <f t="shared" si="14"/>
        <v>298.815</v>
      </c>
      <c r="M36" s="258"/>
      <c r="N36" s="334">
        <f t="shared" si="3"/>
        <v>1.4384817627684177</v>
      </c>
      <c r="O36" s="334">
        <f>IF(F36&gt;0,(EXP(LN(J36/F36)/($J$6-$F$6))-1)*100,0)</f>
        <v>0.35361053787466012</v>
      </c>
      <c r="P36" s="335"/>
      <c r="Q36" s="334">
        <f t="shared" ref="Q36" si="15">IF(C36&gt;0,(EXP(LN(G36/C36)/($F$6-$B$6))-1)*100,0)</f>
        <v>1.0590964209683973</v>
      </c>
      <c r="R36" s="334">
        <f t="shared" ref="R36" si="16">IF(G36&gt;0,(EXP(LN(K36/G36)/($J$6-$F$6))-1)*100,0)</f>
        <v>0.38672299643569552</v>
      </c>
      <c r="S36" s="335"/>
      <c r="T36" s="334">
        <f t="shared" ref="T36" si="17">IF(D36&gt;0,(EXP(LN(H36/D36)/($F$6-$B$6))-1)*100,0)</f>
        <v>1.2431989711302105</v>
      </c>
      <c r="U36" s="334">
        <f t="shared" ref="U36" si="18">IF(H36&gt;0,(EXP(LN(L36/H36)/($J$6-$F$6))-1)*100,0)</f>
        <v>0.37058078759095725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Buckinghamshire Thames Valley</v>
      </c>
      <c r="Q1" s="19" t="str">
        <f>CONCATENATE("Occupation Table 5.1  Males: Employment Change by Status (SOC 2020), ",B$5,"-",L$5,", ",Info!B5)</f>
        <v>Occupation Table 5.1  Males: Employment Change by Status (SOC 2020), 2015-2035, Buckinghamshire Thames Valley</v>
      </c>
      <c r="AG1" s="19" t="str">
        <f>CONCATENATE("Occupation Table 5.2  Females: Employment Change by Status (SOC 2020), ",R$5,"-",AB$5,", ",Info!B5)</f>
        <v>Occupation Table 5.2  Females: Employment Change by Status (SOC 2020), 2015-2035, Buckinghamshire Thames Valley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21.995291825733588</v>
      </c>
      <c r="C8" s="11">
        <v>3.2113061122816737</v>
      </c>
      <c r="D8" s="11">
        <v>5.4053835303518261</v>
      </c>
      <c r="E8" s="11">
        <f>SUM(B8:D8)</f>
        <v>30.611981468367087</v>
      </c>
      <c r="F8" s="11"/>
      <c r="G8" s="11">
        <v>25.101636440479105</v>
      </c>
      <c r="H8" s="11">
        <v>5.034988109716096</v>
      </c>
      <c r="I8" s="11">
        <v>5.9775400058499404</v>
      </c>
      <c r="J8" s="11">
        <f>SUM(G8:I8)</f>
        <v>36.114164556045139</v>
      </c>
      <c r="K8" s="11"/>
      <c r="L8" s="11">
        <v>24.799771574432487</v>
      </c>
      <c r="M8" s="11">
        <v>5.9821218044696201</v>
      </c>
      <c r="N8" s="11">
        <v>6.8201232103026248</v>
      </c>
      <c r="O8" s="11">
        <f>SUM(L8:N8)</f>
        <v>37.60201658920473</v>
      </c>
      <c r="Q8" s="10" t="str">
        <f>name!E4</f>
        <v>Managers, directors and senior officials</v>
      </c>
      <c r="R8" s="11">
        <v>15.190570826132628</v>
      </c>
      <c r="S8" s="11">
        <v>1.1422545223405471</v>
      </c>
      <c r="T8" s="11">
        <v>3.4771533068566636</v>
      </c>
      <c r="U8" s="11">
        <f>SUM(R8:T8)</f>
        <v>19.809978655329839</v>
      </c>
      <c r="V8" s="11"/>
      <c r="W8" s="11">
        <v>16.94607971923714</v>
      </c>
      <c r="X8" s="11">
        <v>1.8110851840368747</v>
      </c>
      <c r="Y8" s="11">
        <v>3.6657241264713361</v>
      </c>
      <c r="Z8" s="11">
        <f>SUM(W8:Y8)</f>
        <v>22.422889029745349</v>
      </c>
      <c r="AA8" s="11"/>
      <c r="AB8" s="11">
        <v>16.094881356303063</v>
      </c>
      <c r="AC8" s="11">
        <v>1.8988499825064999</v>
      </c>
      <c r="AD8" s="11">
        <v>4.2661404938187095</v>
      </c>
      <c r="AE8" s="11">
        <f>SUM(AB8:AD8)</f>
        <v>22.259871832628274</v>
      </c>
      <c r="AG8" s="10" t="str">
        <f>name!E4</f>
        <v>Managers, directors and senior officials</v>
      </c>
      <c r="AH8" s="11">
        <v>6.8047209996009608</v>
      </c>
      <c r="AI8" s="11">
        <v>2.0690515899411275</v>
      </c>
      <c r="AJ8" s="11">
        <v>1.9282302234951676</v>
      </c>
      <c r="AK8" s="11">
        <f>SUM(AH8:AJ8)</f>
        <v>10.802002813037257</v>
      </c>
      <c r="AL8" s="11"/>
      <c r="AM8" s="11">
        <v>8.1555567212419557</v>
      </c>
      <c r="AN8" s="11">
        <v>3.2239029256792193</v>
      </c>
      <c r="AO8" s="11">
        <v>2.3118158793786043</v>
      </c>
      <c r="AP8" s="11">
        <f>SUM(AM8:AO8)</f>
        <v>13.69127552629978</v>
      </c>
      <c r="AQ8" s="11"/>
      <c r="AR8" s="11">
        <v>8.7048902181294192</v>
      </c>
      <c r="AS8" s="11">
        <v>4.0832718219631161</v>
      </c>
      <c r="AT8" s="11">
        <v>2.5539827164839144</v>
      </c>
      <c r="AU8" s="11">
        <f>SUM(AR8:AT8)</f>
        <v>15.342144756576449</v>
      </c>
    </row>
    <row r="9" spans="1:47" x14ac:dyDescent="0.2">
      <c r="A9" t="str">
        <f>name!E5</f>
        <v>Professional occupations</v>
      </c>
      <c r="B9" s="11">
        <v>38.148098678966896</v>
      </c>
      <c r="C9" s="11">
        <v>9.7593975389382575</v>
      </c>
      <c r="D9" s="11">
        <v>8.135521198995356</v>
      </c>
      <c r="E9" s="11">
        <f t="shared" ref="E9:E18" si="0">SUM(B9:D9)</f>
        <v>56.043017416900511</v>
      </c>
      <c r="F9" s="11"/>
      <c r="G9" s="11">
        <v>45.452770888339991</v>
      </c>
      <c r="H9" s="11">
        <v>12.523626755318586</v>
      </c>
      <c r="I9" s="11">
        <v>7.9579071706717093</v>
      </c>
      <c r="J9" s="11">
        <f t="shared" ref="J9:J16" si="1">SUM(G9:I9)</f>
        <v>65.934304814330289</v>
      </c>
      <c r="K9" s="11"/>
      <c r="L9" s="11">
        <v>54.507706788374925</v>
      </c>
      <c r="M9" s="11">
        <v>14.474704354265468</v>
      </c>
      <c r="N9" s="11">
        <v>7.9844846996941143</v>
      </c>
      <c r="O9" s="11">
        <f t="shared" ref="O9:O16" si="2">SUM(L9:N9)</f>
        <v>76.966895842334509</v>
      </c>
      <c r="Q9" s="10" t="str">
        <f>name!E5</f>
        <v>Professional occupations</v>
      </c>
      <c r="R9" s="11">
        <v>23.02831910055426</v>
      </c>
      <c r="S9" s="11">
        <v>2.0257425827695492</v>
      </c>
      <c r="T9" s="11">
        <v>4.8425517194614507</v>
      </c>
      <c r="U9" s="11">
        <f t="shared" ref="U9:U16" si="3">SUM(R9:T9)</f>
        <v>29.89661340278526</v>
      </c>
      <c r="V9" s="11"/>
      <c r="W9" s="11">
        <v>26.874848212857838</v>
      </c>
      <c r="X9" s="11">
        <v>3.1617412744532403</v>
      </c>
      <c r="Y9" s="11">
        <v>4.256111442792875</v>
      </c>
      <c r="Z9" s="11">
        <f t="shared" ref="Z9:Z16" si="4">SUM(W9:Y9)</f>
        <v>34.292700930103955</v>
      </c>
      <c r="AA9" s="11"/>
      <c r="AB9" s="11">
        <v>32.591119124259329</v>
      </c>
      <c r="AC9" s="11">
        <v>4.3869770309313534</v>
      </c>
      <c r="AD9" s="11">
        <v>3.9112583808771295</v>
      </c>
      <c r="AE9" s="11">
        <f t="shared" ref="AE9:AE16" si="5">SUM(AB9:AD9)</f>
        <v>40.889354536067813</v>
      </c>
      <c r="AG9" s="10" t="str">
        <f>name!E5</f>
        <v>Professional occupations</v>
      </c>
      <c r="AH9" s="11">
        <v>15.119779578412633</v>
      </c>
      <c r="AI9" s="11">
        <v>7.7336549561687074</v>
      </c>
      <c r="AJ9" s="11">
        <v>3.2929694795339093</v>
      </c>
      <c r="AK9" s="11">
        <f t="shared" ref="AK9:AK18" si="6">SUM(AH9:AJ9)</f>
        <v>26.146404014115248</v>
      </c>
      <c r="AL9" s="11"/>
      <c r="AM9" s="11">
        <v>18.577922675482167</v>
      </c>
      <c r="AN9" s="11">
        <v>9.3618854808653467</v>
      </c>
      <c r="AO9" s="11">
        <v>3.7017957278788338</v>
      </c>
      <c r="AP9" s="11">
        <f t="shared" ref="AP9:AP18" si="7">SUM(AM9:AO9)</f>
        <v>31.641603884226349</v>
      </c>
      <c r="AQ9" s="11"/>
      <c r="AR9" s="11">
        <v>21.916587664115614</v>
      </c>
      <c r="AS9" s="11">
        <v>10.087727323334114</v>
      </c>
      <c r="AT9" s="11">
        <v>4.0732263188169853</v>
      </c>
      <c r="AU9" s="11">
        <f t="shared" ref="AU9:AU18" si="8">SUM(AR9:AT9)</f>
        <v>36.077541306266717</v>
      </c>
    </row>
    <row r="10" spans="1:47" x14ac:dyDescent="0.2">
      <c r="A10" t="str">
        <f>name!E6</f>
        <v>Associate professional occupations</v>
      </c>
      <c r="B10" s="11">
        <v>22.759244342363672</v>
      </c>
      <c r="C10" s="11">
        <v>6.1369474577933341</v>
      </c>
      <c r="D10" s="11">
        <v>6.9058937471618398</v>
      </c>
      <c r="E10" s="11">
        <f t="shared" si="0"/>
        <v>35.802085547318846</v>
      </c>
      <c r="F10" s="11"/>
      <c r="G10" s="11">
        <v>25.979204136058812</v>
      </c>
      <c r="H10" s="11">
        <v>7.4450214043773286</v>
      </c>
      <c r="I10" s="11">
        <v>6.4568927418351008</v>
      </c>
      <c r="J10" s="11">
        <f t="shared" si="1"/>
        <v>39.881118282271238</v>
      </c>
      <c r="K10" s="11"/>
      <c r="L10" s="11">
        <v>28.728735920508161</v>
      </c>
      <c r="M10" s="11">
        <v>8.8211422319185715</v>
      </c>
      <c r="N10" s="11">
        <v>6.8055985556029572</v>
      </c>
      <c r="O10" s="11">
        <f t="shared" si="2"/>
        <v>44.355476708029684</v>
      </c>
      <c r="Q10" s="10" t="str">
        <f>name!E6</f>
        <v>Associate professional occupations</v>
      </c>
      <c r="R10" s="11">
        <v>14.195332874260266</v>
      </c>
      <c r="S10" s="11">
        <v>1.6929524791603052</v>
      </c>
      <c r="T10" s="11">
        <v>3.2253061510205683</v>
      </c>
      <c r="U10" s="11">
        <f t="shared" si="3"/>
        <v>19.113591504441139</v>
      </c>
      <c r="V10" s="11"/>
      <c r="W10" s="11">
        <v>15.65022785313127</v>
      </c>
      <c r="X10" s="11">
        <v>2.2875588875283985</v>
      </c>
      <c r="Y10" s="11">
        <v>2.6985291811862027</v>
      </c>
      <c r="Z10" s="11">
        <f t="shared" si="4"/>
        <v>20.63631592184587</v>
      </c>
      <c r="AA10" s="11"/>
      <c r="AB10" s="11">
        <v>15.173859188062412</v>
      </c>
      <c r="AC10" s="11">
        <v>2.4163222244839329</v>
      </c>
      <c r="AD10" s="11">
        <v>2.8999136538511974</v>
      </c>
      <c r="AE10" s="11">
        <f t="shared" si="5"/>
        <v>20.49009506639754</v>
      </c>
      <c r="AG10" s="10" t="str">
        <f>name!E6</f>
        <v>Associate professional occupations</v>
      </c>
      <c r="AH10" s="11">
        <v>8.5639114681034094</v>
      </c>
      <c r="AI10" s="11">
        <v>4.4439949786330288</v>
      </c>
      <c r="AJ10" s="11">
        <v>3.6805875961412728</v>
      </c>
      <c r="AK10" s="11">
        <f t="shared" si="6"/>
        <v>16.688494042877711</v>
      </c>
      <c r="AL10" s="11"/>
      <c r="AM10" s="11">
        <v>10.328976282927547</v>
      </c>
      <c r="AN10" s="11">
        <v>5.1574625168489314</v>
      </c>
      <c r="AO10" s="11">
        <v>3.7583635606488968</v>
      </c>
      <c r="AP10" s="11">
        <f t="shared" si="7"/>
        <v>19.244802360425375</v>
      </c>
      <c r="AQ10" s="11"/>
      <c r="AR10" s="11">
        <v>13.554876732445763</v>
      </c>
      <c r="AS10" s="11">
        <v>6.4048200074346378</v>
      </c>
      <c r="AT10" s="11">
        <v>3.9056849017517599</v>
      </c>
      <c r="AU10" s="11">
        <f t="shared" si="8"/>
        <v>23.865381641632158</v>
      </c>
    </row>
    <row r="11" spans="1:47" x14ac:dyDescent="0.2">
      <c r="A11" t="str">
        <f>name!E7</f>
        <v>Administrative and secretarial occupations</v>
      </c>
      <c r="B11" s="11">
        <v>15.40081459083156</v>
      </c>
      <c r="C11" s="11">
        <v>11.576479873043828</v>
      </c>
      <c r="D11" s="11">
        <v>1.6974241401516497</v>
      </c>
      <c r="E11" s="11">
        <f t="shared" si="0"/>
        <v>28.674718604027039</v>
      </c>
      <c r="F11" s="11"/>
      <c r="G11" s="11">
        <v>15.42161897427312</v>
      </c>
      <c r="H11" s="11">
        <v>11.709967133624664</v>
      </c>
      <c r="I11" s="11">
        <v>1.5131682156110746</v>
      </c>
      <c r="J11" s="11">
        <f t="shared" si="1"/>
        <v>28.644754323508856</v>
      </c>
      <c r="K11" s="11"/>
      <c r="L11" s="11">
        <v>14.636090539769501</v>
      </c>
      <c r="M11" s="11">
        <v>10.10010365287545</v>
      </c>
      <c r="N11" s="11">
        <v>1.601934514960486</v>
      </c>
      <c r="O11" s="11">
        <f t="shared" si="2"/>
        <v>26.338128707605438</v>
      </c>
      <c r="Q11" s="10" t="str">
        <f>name!E7</f>
        <v>Administrative and secretarial occupations</v>
      </c>
      <c r="R11" s="11">
        <v>4.3056213354510096</v>
      </c>
      <c r="S11" s="11">
        <v>1.1015981335668847</v>
      </c>
      <c r="T11" s="11">
        <v>0.43910562464363317</v>
      </c>
      <c r="U11" s="11">
        <f t="shared" si="3"/>
        <v>5.8463250936615276</v>
      </c>
      <c r="V11" s="11"/>
      <c r="W11" s="11">
        <v>4.7088902484441979</v>
      </c>
      <c r="X11" s="11">
        <v>1.3751677870003975</v>
      </c>
      <c r="Y11" s="11">
        <v>0.35205585113985483</v>
      </c>
      <c r="Z11" s="11">
        <f t="shared" si="4"/>
        <v>6.4361138865844501</v>
      </c>
      <c r="AA11" s="11"/>
      <c r="AB11" s="11">
        <v>5.6565136806935019</v>
      </c>
      <c r="AC11" s="11">
        <v>1.1830440361327301</v>
      </c>
      <c r="AD11" s="11">
        <v>0.50133766139980107</v>
      </c>
      <c r="AE11" s="11">
        <f t="shared" si="5"/>
        <v>7.3408953782260333</v>
      </c>
      <c r="AG11" s="10" t="str">
        <f>name!E7</f>
        <v>Administrative and secretarial occupations</v>
      </c>
      <c r="AH11" s="11">
        <v>11.095193255380545</v>
      </c>
      <c r="AI11" s="11">
        <v>10.474881739476944</v>
      </c>
      <c r="AJ11" s="11">
        <v>1.2583185155080163</v>
      </c>
      <c r="AK11" s="11">
        <f t="shared" si="6"/>
        <v>22.828393510365505</v>
      </c>
      <c r="AL11" s="11"/>
      <c r="AM11" s="11">
        <v>10.712728725828917</v>
      </c>
      <c r="AN11" s="11">
        <v>10.334799346624266</v>
      </c>
      <c r="AO11" s="11">
        <v>1.1611123644712207</v>
      </c>
      <c r="AP11" s="11">
        <f t="shared" si="7"/>
        <v>22.208640436924405</v>
      </c>
      <c r="AQ11" s="11"/>
      <c r="AR11" s="11">
        <v>8.9795768590759941</v>
      </c>
      <c r="AS11" s="11">
        <v>8.917059616742721</v>
      </c>
      <c r="AT11" s="11">
        <v>1.1005968535606858</v>
      </c>
      <c r="AU11" s="11">
        <f t="shared" si="8"/>
        <v>18.997233329379402</v>
      </c>
    </row>
    <row r="12" spans="1:47" x14ac:dyDescent="0.2">
      <c r="A12" t="str">
        <f>name!E8</f>
        <v>Skilled trades occupations</v>
      </c>
      <c r="B12" s="11">
        <v>14.254279157969803</v>
      </c>
      <c r="C12" s="11">
        <v>2.474953620621557</v>
      </c>
      <c r="D12" s="11">
        <v>8.3710097468748188</v>
      </c>
      <c r="E12" s="11">
        <f t="shared" si="0"/>
        <v>25.100242525466179</v>
      </c>
      <c r="F12" s="11"/>
      <c r="G12" s="11">
        <v>12.87016659944115</v>
      </c>
      <c r="H12" s="11">
        <v>2.3152781810587646</v>
      </c>
      <c r="I12" s="11">
        <v>8.8374034866233924</v>
      </c>
      <c r="J12" s="11">
        <f t="shared" si="1"/>
        <v>24.022848267123308</v>
      </c>
      <c r="K12" s="11"/>
      <c r="L12" s="11">
        <v>11.21672342280808</v>
      </c>
      <c r="M12" s="11">
        <v>3.0327027073879762</v>
      </c>
      <c r="N12" s="11">
        <v>10.350507926966918</v>
      </c>
      <c r="O12" s="11">
        <f t="shared" si="2"/>
        <v>24.599934057162976</v>
      </c>
      <c r="Q12" s="10" t="str">
        <f>name!E8</f>
        <v>Skilled trades occupations</v>
      </c>
      <c r="R12" s="11">
        <v>12.958552327464902</v>
      </c>
      <c r="S12" s="11">
        <v>1.5045790228094038</v>
      </c>
      <c r="T12" s="11">
        <v>7.3959339049554513</v>
      </c>
      <c r="U12" s="11">
        <f t="shared" si="3"/>
        <v>21.859065255229758</v>
      </c>
      <c r="V12" s="11"/>
      <c r="W12" s="11">
        <v>11.54340445312218</v>
      </c>
      <c r="X12" s="11">
        <v>1.3571430125734301</v>
      </c>
      <c r="Y12" s="11">
        <v>7.8210274548701566</v>
      </c>
      <c r="Z12" s="11">
        <f t="shared" si="4"/>
        <v>20.721574920565764</v>
      </c>
      <c r="AA12" s="11"/>
      <c r="AB12" s="11">
        <v>9.5592888366132964</v>
      </c>
      <c r="AC12" s="11">
        <v>1.8022859028310318</v>
      </c>
      <c r="AD12" s="11">
        <v>9.0415134518544988</v>
      </c>
      <c r="AE12" s="11">
        <f t="shared" si="5"/>
        <v>20.403088191298828</v>
      </c>
      <c r="AG12" s="10" t="str">
        <f>name!E8</f>
        <v>Skilled trades occupations</v>
      </c>
      <c r="AH12" s="11">
        <v>1.2957268305049001</v>
      </c>
      <c r="AI12" s="11">
        <v>0.97037459781215352</v>
      </c>
      <c r="AJ12" s="11">
        <v>0.97507584191937036</v>
      </c>
      <c r="AK12" s="11">
        <f t="shared" si="6"/>
        <v>3.2411772702364239</v>
      </c>
      <c r="AL12" s="11"/>
      <c r="AM12" s="11">
        <v>1.3267621463189632</v>
      </c>
      <c r="AN12" s="11">
        <v>0.95813516848533431</v>
      </c>
      <c r="AO12" s="11">
        <v>1.0163760317532418</v>
      </c>
      <c r="AP12" s="11">
        <f t="shared" si="7"/>
        <v>3.3012733465575392</v>
      </c>
      <c r="AQ12" s="11"/>
      <c r="AR12" s="11">
        <v>1.6574345861947872</v>
      </c>
      <c r="AS12" s="11">
        <v>1.2304168045569441</v>
      </c>
      <c r="AT12" s="11">
        <v>1.308994475112423</v>
      </c>
      <c r="AU12" s="11">
        <f t="shared" si="8"/>
        <v>4.1968458658641543</v>
      </c>
    </row>
    <row r="13" spans="1:47" x14ac:dyDescent="0.2">
      <c r="A13" t="str">
        <f>name!E9</f>
        <v>Caring, leisure and other service occupations</v>
      </c>
      <c r="B13" s="11">
        <v>11.636129778691805</v>
      </c>
      <c r="C13" s="11">
        <v>10.17449887783045</v>
      </c>
      <c r="D13" s="11">
        <v>3.4182912521110422</v>
      </c>
      <c r="E13" s="11">
        <f t="shared" si="0"/>
        <v>25.228919908633298</v>
      </c>
      <c r="F13" s="11"/>
      <c r="G13" s="11">
        <v>11.169250536997929</v>
      </c>
      <c r="H13" s="11">
        <v>10.57323994057302</v>
      </c>
      <c r="I13" s="11">
        <v>3.4806107412856462</v>
      </c>
      <c r="J13" s="11">
        <f t="shared" si="1"/>
        <v>25.223101218856591</v>
      </c>
      <c r="K13" s="11"/>
      <c r="L13" s="11">
        <v>12.490403223871315</v>
      </c>
      <c r="M13" s="11">
        <v>10.286119501135222</v>
      </c>
      <c r="N13" s="11">
        <v>3.9028768318864442</v>
      </c>
      <c r="O13" s="11">
        <f t="shared" si="2"/>
        <v>26.679399556892982</v>
      </c>
      <c r="Q13" s="10" t="str">
        <f>name!E9</f>
        <v>Caring, leisure and other service occupations</v>
      </c>
      <c r="R13" s="11">
        <v>3.633094832117743</v>
      </c>
      <c r="S13" s="11">
        <v>1.5521891014313471</v>
      </c>
      <c r="T13" s="11">
        <v>0.41879264198769717</v>
      </c>
      <c r="U13" s="11">
        <f t="shared" si="3"/>
        <v>5.6040765755367881</v>
      </c>
      <c r="V13" s="11"/>
      <c r="W13" s="11">
        <v>3.396094613415586</v>
      </c>
      <c r="X13" s="11">
        <v>1.8254443327674159</v>
      </c>
      <c r="Y13" s="11">
        <v>0.38043092169621534</v>
      </c>
      <c r="Z13" s="11">
        <f t="shared" si="4"/>
        <v>5.6019698678792169</v>
      </c>
      <c r="AA13" s="11"/>
      <c r="AB13" s="11">
        <v>3.9883721858717163</v>
      </c>
      <c r="AC13" s="11">
        <v>2.4472637009446725</v>
      </c>
      <c r="AD13" s="11">
        <v>0.55580587020286754</v>
      </c>
      <c r="AE13" s="11">
        <f t="shared" si="5"/>
        <v>6.9914417570192562</v>
      </c>
      <c r="AG13" s="10" t="str">
        <f>name!E9</f>
        <v>Caring, leisure and other service occupations</v>
      </c>
      <c r="AH13" s="11">
        <v>8.003034946574056</v>
      </c>
      <c r="AI13" s="11">
        <v>8.6223097763991063</v>
      </c>
      <c r="AJ13" s="11">
        <v>2.9994986101233443</v>
      </c>
      <c r="AK13" s="11">
        <f t="shared" si="6"/>
        <v>19.624843333096504</v>
      </c>
      <c r="AL13" s="11"/>
      <c r="AM13" s="11">
        <v>7.7731559235823431</v>
      </c>
      <c r="AN13" s="11">
        <v>8.7477956078056032</v>
      </c>
      <c r="AO13" s="11">
        <v>3.1001798195894312</v>
      </c>
      <c r="AP13" s="11">
        <f t="shared" si="7"/>
        <v>19.621131350977379</v>
      </c>
      <c r="AQ13" s="11"/>
      <c r="AR13" s="11">
        <v>8.5020310379995987</v>
      </c>
      <c r="AS13" s="11">
        <v>7.8388558001905499</v>
      </c>
      <c r="AT13" s="11">
        <v>3.3470709616835772</v>
      </c>
      <c r="AU13" s="11">
        <f t="shared" si="8"/>
        <v>19.687957799873725</v>
      </c>
    </row>
    <row r="14" spans="1:47" x14ac:dyDescent="0.2">
      <c r="A14" t="str">
        <f>name!E10</f>
        <v>Sales and customer service occupations</v>
      </c>
      <c r="B14" s="11">
        <v>7.7245476167058928</v>
      </c>
      <c r="C14" s="11">
        <v>13.183367112370382</v>
      </c>
      <c r="D14" s="11">
        <v>1.5509160489526763</v>
      </c>
      <c r="E14" s="11">
        <f t="shared" si="0"/>
        <v>22.45883077802895</v>
      </c>
      <c r="F14" s="11"/>
      <c r="G14" s="11">
        <v>7.426147750463393</v>
      </c>
      <c r="H14" s="11">
        <v>14.349719665932426</v>
      </c>
      <c r="I14" s="11">
        <v>1.0663170909608013</v>
      </c>
      <c r="J14" s="11">
        <f t="shared" si="1"/>
        <v>22.84218450735662</v>
      </c>
      <c r="K14" s="11"/>
      <c r="L14" s="11">
        <v>7.4389251387538806</v>
      </c>
      <c r="M14" s="11">
        <v>14.774394274214172</v>
      </c>
      <c r="N14" s="11">
        <v>0.92504672458836301</v>
      </c>
      <c r="O14" s="11">
        <f t="shared" si="2"/>
        <v>23.138366137556417</v>
      </c>
      <c r="Q14" s="10" t="str">
        <f>name!E10</f>
        <v>Sales and customer service occupations</v>
      </c>
      <c r="R14" s="11">
        <v>4.124938870859677</v>
      </c>
      <c r="S14" s="11">
        <v>4.3656649295934695</v>
      </c>
      <c r="T14" s="11">
        <v>0.86150655395140341</v>
      </c>
      <c r="U14" s="11">
        <f t="shared" si="3"/>
        <v>9.3521103544045516</v>
      </c>
      <c r="V14" s="11"/>
      <c r="W14" s="11">
        <v>4.0702786599415148</v>
      </c>
      <c r="X14" s="11">
        <v>5.1314375261377174</v>
      </c>
      <c r="Y14" s="11">
        <v>0.61407158262729944</v>
      </c>
      <c r="Z14" s="11">
        <f t="shared" si="4"/>
        <v>9.8157877687065316</v>
      </c>
      <c r="AA14" s="11"/>
      <c r="AB14" s="11">
        <v>4.4148544443974043</v>
      </c>
      <c r="AC14" s="11">
        <v>5.6457050083036169</v>
      </c>
      <c r="AD14" s="11">
        <v>0.59237470023493655</v>
      </c>
      <c r="AE14" s="11">
        <f t="shared" si="5"/>
        <v>10.652934152935957</v>
      </c>
      <c r="AG14" s="10" t="str">
        <f>name!E10</f>
        <v>Sales and customer service occupations</v>
      </c>
      <c r="AH14" s="11">
        <v>3.5996087458462207</v>
      </c>
      <c r="AI14" s="11">
        <v>8.8177021827769053</v>
      </c>
      <c r="AJ14" s="11">
        <v>0.68940949500127358</v>
      </c>
      <c r="AK14" s="11">
        <f t="shared" si="6"/>
        <v>13.106720423624399</v>
      </c>
      <c r="AL14" s="11"/>
      <c r="AM14" s="11">
        <v>3.3558690905218738</v>
      </c>
      <c r="AN14" s="11">
        <v>9.2182821397947023</v>
      </c>
      <c r="AO14" s="11">
        <v>0.45224550833350152</v>
      </c>
      <c r="AP14" s="11">
        <f t="shared" si="7"/>
        <v>13.026396738650078</v>
      </c>
      <c r="AQ14" s="11"/>
      <c r="AR14" s="11">
        <v>3.0240706943564737</v>
      </c>
      <c r="AS14" s="11">
        <v>9.1286892659105536</v>
      </c>
      <c r="AT14" s="11">
        <v>0.33267202435342652</v>
      </c>
      <c r="AU14" s="11">
        <f t="shared" si="8"/>
        <v>12.485431984620453</v>
      </c>
    </row>
    <row r="15" spans="1:47" x14ac:dyDescent="0.2">
      <c r="A15" t="str">
        <f>name!E11</f>
        <v>Process, plant and machine operatives</v>
      </c>
      <c r="B15" s="11">
        <v>8.1634640221941428</v>
      </c>
      <c r="C15" s="11">
        <v>1.830697067049379</v>
      </c>
      <c r="D15" s="11">
        <v>1.9516898255579402</v>
      </c>
      <c r="E15" s="11">
        <f t="shared" si="0"/>
        <v>11.945850914801461</v>
      </c>
      <c r="F15" s="11"/>
      <c r="G15" s="11">
        <v>7.2827198514888023</v>
      </c>
      <c r="H15" s="11">
        <v>2.2380855380560147</v>
      </c>
      <c r="I15" s="11">
        <v>2.0211879664939842</v>
      </c>
      <c r="J15" s="11">
        <f t="shared" si="1"/>
        <v>11.541993356038802</v>
      </c>
      <c r="K15" s="11"/>
      <c r="L15" s="11">
        <v>6.2733844717840874</v>
      </c>
      <c r="M15" s="11">
        <v>2.8318164028135833</v>
      </c>
      <c r="N15" s="11">
        <v>2.4824622654094015</v>
      </c>
      <c r="O15" s="11">
        <f t="shared" si="2"/>
        <v>11.587663140007072</v>
      </c>
      <c r="Q15" s="10" t="str">
        <f>name!E11</f>
        <v>Process, plant and machine operatives</v>
      </c>
      <c r="R15" s="11">
        <v>7.4496873110211776</v>
      </c>
      <c r="S15" s="11">
        <v>1.3885582092396818</v>
      </c>
      <c r="T15" s="11">
        <v>1.6148811706327071</v>
      </c>
      <c r="U15" s="11">
        <f t="shared" si="3"/>
        <v>10.453126690893566</v>
      </c>
      <c r="V15" s="11"/>
      <c r="W15" s="11">
        <v>6.6921577514356994</v>
      </c>
      <c r="X15" s="11">
        <v>1.8374985114669198</v>
      </c>
      <c r="Y15" s="11">
        <v>1.6772340135235322</v>
      </c>
      <c r="Z15" s="11">
        <f t="shared" si="4"/>
        <v>10.206890276426153</v>
      </c>
      <c r="AA15" s="11"/>
      <c r="AB15" s="11">
        <v>5.6913047229481082</v>
      </c>
      <c r="AC15" s="11">
        <v>2.1014834555333182</v>
      </c>
      <c r="AD15" s="11">
        <v>2.076215001777431</v>
      </c>
      <c r="AE15" s="11">
        <f t="shared" si="5"/>
        <v>9.8690031802588578</v>
      </c>
      <c r="AG15" s="10" t="str">
        <f>name!E11</f>
        <v>Process, plant and machine operatives</v>
      </c>
      <c r="AH15" s="11">
        <v>0.71377671117296437</v>
      </c>
      <c r="AI15" s="11">
        <v>0.44213885780969692</v>
      </c>
      <c r="AJ15" s="11">
        <v>0.33680865492523276</v>
      </c>
      <c r="AK15" s="11">
        <f t="shared" si="6"/>
        <v>1.4927242239078939</v>
      </c>
      <c r="AL15" s="11"/>
      <c r="AM15" s="11">
        <v>0.59056210005310006</v>
      </c>
      <c r="AN15" s="11">
        <v>0.40058702658909567</v>
      </c>
      <c r="AO15" s="11">
        <v>0.34395395297045195</v>
      </c>
      <c r="AP15" s="11">
        <f t="shared" si="7"/>
        <v>1.3351030796126477</v>
      </c>
      <c r="AQ15" s="11"/>
      <c r="AR15" s="11">
        <v>0.58207974883598279</v>
      </c>
      <c r="AS15" s="11">
        <v>0.73033294728026421</v>
      </c>
      <c r="AT15" s="11">
        <v>0.40624726363197045</v>
      </c>
      <c r="AU15" s="11">
        <f t="shared" si="8"/>
        <v>1.7186599597482175</v>
      </c>
    </row>
    <row r="16" spans="1:47" x14ac:dyDescent="0.2">
      <c r="A16" t="str">
        <f>name!E12</f>
        <v>Elementary occupations</v>
      </c>
      <c r="B16" s="11">
        <v>11.335799846105827</v>
      </c>
      <c r="C16" s="11">
        <v>16.897227843181053</v>
      </c>
      <c r="D16" s="11">
        <v>1.6533251471697057</v>
      </c>
      <c r="E16" s="11">
        <f t="shared" si="0"/>
        <v>29.886352836456584</v>
      </c>
      <c r="F16" s="11"/>
      <c r="G16" s="11">
        <v>9.9697389565184054</v>
      </c>
      <c r="H16" s="11">
        <v>17.005736346668009</v>
      </c>
      <c r="I16" s="11">
        <v>1.5070553712828894</v>
      </c>
      <c r="J16" s="11">
        <f t="shared" si="1"/>
        <v>28.482530674469302</v>
      </c>
      <c r="K16" s="11"/>
      <c r="L16" s="11">
        <v>10.564990800768888</v>
      </c>
      <c r="M16" s="11">
        <v>14.939991718405649</v>
      </c>
      <c r="N16" s="11">
        <v>2.0421367420315892</v>
      </c>
      <c r="O16" s="11">
        <f t="shared" si="2"/>
        <v>27.547119261206127</v>
      </c>
      <c r="Q16" s="10" t="str">
        <f>name!E12</f>
        <v>Elementary occupations</v>
      </c>
      <c r="R16" s="11">
        <v>8.2523672590257569</v>
      </c>
      <c r="S16" s="11">
        <v>6.0576869983107207</v>
      </c>
      <c r="T16" s="11">
        <v>1.0442602191173154</v>
      </c>
      <c r="U16" s="11">
        <f t="shared" si="3"/>
        <v>15.354314476453794</v>
      </c>
      <c r="V16" s="11"/>
      <c r="W16" s="11">
        <v>7.1930092735970428</v>
      </c>
      <c r="X16" s="11">
        <v>6.290464253641999</v>
      </c>
      <c r="Y16" s="11">
        <v>1.0972458872725794</v>
      </c>
      <c r="Z16" s="11">
        <f t="shared" si="4"/>
        <v>14.580719414511622</v>
      </c>
      <c r="AA16" s="11"/>
      <c r="AB16" s="11">
        <v>7.3870191703603467</v>
      </c>
      <c r="AC16" s="11">
        <v>5.6368023114105839</v>
      </c>
      <c r="AD16" s="11">
        <v>1.4202491978508629</v>
      </c>
      <c r="AE16" s="11">
        <f t="shared" si="5"/>
        <v>14.444070679621793</v>
      </c>
      <c r="AG16" s="10" t="str">
        <f>name!E12</f>
        <v>Elementary occupations</v>
      </c>
      <c r="AH16" s="11">
        <v>3.0834325870800741</v>
      </c>
      <c r="AI16" s="11">
        <v>10.839540844870333</v>
      </c>
      <c r="AJ16" s="11">
        <v>0.60906492805239065</v>
      </c>
      <c r="AK16" s="11">
        <f t="shared" si="6"/>
        <v>14.532038360002797</v>
      </c>
      <c r="AL16" s="11"/>
      <c r="AM16" s="11">
        <v>2.7767296829213595</v>
      </c>
      <c r="AN16" s="11">
        <v>10.715272093026009</v>
      </c>
      <c r="AO16" s="11">
        <v>0.40980948401030842</v>
      </c>
      <c r="AP16" s="11">
        <f t="shared" si="7"/>
        <v>13.901811259957677</v>
      </c>
      <c r="AQ16" s="11"/>
      <c r="AR16" s="11">
        <v>3.1779716304085364</v>
      </c>
      <c r="AS16" s="11">
        <v>9.3031894069950631</v>
      </c>
      <c r="AT16" s="11">
        <v>0.62188754418072689</v>
      </c>
      <c r="AU16" s="11">
        <f t="shared" si="8"/>
        <v>13.103048581584325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151.4176698595632</v>
      </c>
      <c r="C18" s="34">
        <f t="shared" ref="C18:D18" si="9">SUM(C8:C16)</f>
        <v>75.24487550310991</v>
      </c>
      <c r="D18" s="34">
        <f t="shared" si="9"/>
        <v>39.08945463732686</v>
      </c>
      <c r="E18" s="34">
        <f t="shared" si="0"/>
        <v>265.75199999999995</v>
      </c>
      <c r="F18" s="34"/>
      <c r="G18" s="34">
        <f>SUM(G8:G16)</f>
        <v>160.6732541340607</v>
      </c>
      <c r="H18" s="34">
        <f t="shared" ref="H18:I18" si="10">SUM(H8:H16)</f>
        <v>83.195663075324916</v>
      </c>
      <c r="I18" s="34">
        <f t="shared" si="10"/>
        <v>38.818082790614532</v>
      </c>
      <c r="J18" s="34">
        <f t="shared" ref="J18" si="11">SUM(G18:I18)</f>
        <v>282.68700000000013</v>
      </c>
      <c r="K18" s="34"/>
      <c r="L18" s="34">
        <f>SUM(L8:L16)</f>
        <v>170.65673188107132</v>
      </c>
      <c r="M18" s="34">
        <f t="shared" ref="M18:N18" si="12">SUM(M8:M16)</f>
        <v>85.243096647485714</v>
      </c>
      <c r="N18" s="34">
        <f t="shared" si="12"/>
        <v>42.915171471442896</v>
      </c>
      <c r="O18" s="34">
        <f>SUM(L18:N18)</f>
        <v>298.81499999999994</v>
      </c>
      <c r="Q18" s="231" t="str">
        <f>name!E3</f>
        <v>All occupations</v>
      </c>
      <c r="R18" s="34">
        <f>SUM(R8:R16)</f>
        <v>93.138484736887435</v>
      </c>
      <c r="S18" s="34">
        <f t="shared" ref="S18:T18" si="13">SUM(S8:S16)</f>
        <v>20.831225979221909</v>
      </c>
      <c r="T18" s="34">
        <f t="shared" si="13"/>
        <v>23.319491292626889</v>
      </c>
      <c r="U18" s="34">
        <f t="shared" ref="U18" si="14">SUM(R18:T18)</f>
        <v>137.28920200873623</v>
      </c>
      <c r="V18" s="34"/>
      <c r="W18" s="34">
        <f>SUM(W8:W16)</f>
        <v>97.074990785182464</v>
      </c>
      <c r="X18" s="34">
        <f t="shared" ref="X18:Y18" si="15">SUM(X8:X16)</f>
        <v>25.077540769606394</v>
      </c>
      <c r="Y18" s="34">
        <f t="shared" si="15"/>
        <v>22.562430461580053</v>
      </c>
      <c r="Z18" s="34">
        <f t="shared" ref="Z18" si="16">SUM(W18:Y18)</f>
        <v>144.7149620163689</v>
      </c>
      <c r="AA18" s="34"/>
      <c r="AB18" s="34">
        <f>SUM(AB8:AB16)</f>
        <v>100.55721270950917</v>
      </c>
      <c r="AC18" s="34">
        <f t="shared" ref="AC18:AD18" si="17">SUM(AC8:AC16)</f>
        <v>27.518733653077739</v>
      </c>
      <c r="AD18" s="34">
        <f t="shared" si="17"/>
        <v>25.264808411867435</v>
      </c>
      <c r="AE18" s="34">
        <f t="shared" ref="AE18" si="18">SUM(AB18:AD18)</f>
        <v>153.34075477445435</v>
      </c>
      <c r="AG18" s="231" t="str">
        <f>name!E3</f>
        <v>All occupations</v>
      </c>
      <c r="AH18" s="34">
        <f>SUM(AH8:AH16)</f>
        <v>58.279185122675756</v>
      </c>
      <c r="AI18" s="34">
        <f t="shared" ref="AI18:AJ18" si="19">SUM(AI8:AI16)</f>
        <v>54.413649523888004</v>
      </c>
      <c r="AJ18" s="34">
        <f t="shared" si="19"/>
        <v>15.769963344699978</v>
      </c>
      <c r="AK18" s="34">
        <f t="shared" si="6"/>
        <v>128.46279799126376</v>
      </c>
      <c r="AL18" s="34"/>
      <c r="AM18" s="34">
        <f>SUM(AM8:AM16)</f>
        <v>63.59826334887822</v>
      </c>
      <c r="AN18" s="34">
        <f t="shared" ref="AN18:AO18" si="20">SUM(AN8:AN16)</f>
        <v>58.118122305718501</v>
      </c>
      <c r="AO18" s="34">
        <f t="shared" si="20"/>
        <v>16.25565232903449</v>
      </c>
      <c r="AP18" s="34">
        <f t="shared" si="7"/>
        <v>137.9720379836312</v>
      </c>
      <c r="AQ18" s="34"/>
      <c r="AR18" s="34">
        <f>SUM(AR8:AR16)</f>
        <v>70.099519171562164</v>
      </c>
      <c r="AS18" s="34">
        <f t="shared" ref="AS18:AT18" si="21">SUM(AS8:AS16)</f>
        <v>57.724362994407969</v>
      </c>
      <c r="AT18" s="34">
        <f t="shared" si="21"/>
        <v>17.650363059575472</v>
      </c>
      <c r="AU18" s="34">
        <f t="shared" si="8"/>
        <v>145.47424522554562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14.52623848070953</v>
      </c>
      <c r="C26" s="18">
        <f t="shared" ref="C26:O26" si="22">C8/C$18*100</f>
        <v>4.267807064348121</v>
      </c>
      <c r="D26" s="18">
        <f t="shared" si="22"/>
        <v>13.82823981685889</v>
      </c>
      <c r="E26" s="18">
        <f t="shared" si="22"/>
        <v>11.519003231722467</v>
      </c>
      <c r="F26" s="18"/>
      <c r="G26" s="18">
        <f t="shared" si="22"/>
        <v>15.622784623217434</v>
      </c>
      <c r="H26" s="18">
        <f t="shared" si="22"/>
        <v>6.051983869829181</v>
      </c>
      <c r="I26" s="18">
        <f t="shared" si="22"/>
        <v>15.398854286784083</v>
      </c>
      <c r="J26" s="18">
        <f t="shared" si="22"/>
        <v>12.775318481587453</v>
      </c>
      <c r="K26" s="18"/>
      <c r="L26" s="18">
        <f t="shared" si="22"/>
        <v>14.53196208615735</v>
      </c>
      <c r="M26" s="18">
        <f t="shared" si="22"/>
        <v>7.0177199559139494</v>
      </c>
      <c r="N26" s="18">
        <f t="shared" si="22"/>
        <v>15.89210290081434</v>
      </c>
      <c r="O26" s="18">
        <f t="shared" si="22"/>
        <v>12.58371118893119</v>
      </c>
      <c r="Q26" t="str">
        <f>$A$8</f>
        <v>Managers, directors and senior officials</v>
      </c>
      <c r="R26" s="18">
        <f>R8/R$18*100</f>
        <v>16.309660683277588</v>
      </c>
      <c r="S26" s="18">
        <f t="shared" ref="S26:U26" si="23">S8/S$18*100</f>
        <v>5.4833763671897566</v>
      </c>
      <c r="T26" s="18">
        <f t="shared" si="23"/>
        <v>14.910931217251994</v>
      </c>
      <c r="U26" s="18">
        <f t="shared" si="23"/>
        <v>14.429378542144383</v>
      </c>
      <c r="V26" s="18"/>
      <c r="W26" s="18">
        <f t="shared" ref="W26:Z26" si="24">W8/W$18*100</f>
        <v>17.456689495585088</v>
      </c>
      <c r="X26" s="18">
        <f t="shared" si="24"/>
        <v>7.2219409418003337</v>
      </c>
      <c r="Y26" s="18">
        <f t="shared" si="24"/>
        <v>16.247026811732162</v>
      </c>
      <c r="Z26" s="18">
        <f t="shared" si="24"/>
        <v>15.494520205318555</v>
      </c>
      <c r="AA26" s="18"/>
      <c r="AB26" s="18">
        <f t="shared" ref="AB26:AE26" si="25">AB8/AB$18*100</f>
        <v>16.005695586251122</v>
      </c>
      <c r="AC26" s="18">
        <f t="shared" si="25"/>
        <v>6.9002084414379645</v>
      </c>
      <c r="AD26" s="18">
        <f t="shared" si="25"/>
        <v>16.885702928247063</v>
      </c>
      <c r="AE26" s="18">
        <f t="shared" si="25"/>
        <v>14.516605103039856</v>
      </c>
      <c r="AG26" t="str">
        <f>$A$8</f>
        <v>Managers, directors and senior officials</v>
      </c>
      <c r="AH26" s="18">
        <f>AH8/AH$18*100</f>
        <v>11.676074374199379</v>
      </c>
      <c r="AI26" s="18">
        <f t="shared" ref="AI26:AK26" si="26">AI8/AI$18*100</f>
        <v>3.8024495839647696</v>
      </c>
      <c r="AJ26" s="18">
        <f t="shared" si="26"/>
        <v>12.227233388866523</v>
      </c>
      <c r="AK26" s="18">
        <f t="shared" si="26"/>
        <v>8.4086622601602201</v>
      </c>
      <c r="AL26" s="18"/>
      <c r="AM26" s="18">
        <f t="shared" ref="AM26:AP26" si="27">AM8/AM$18*100</f>
        <v>12.823552549703084</v>
      </c>
      <c r="AN26" s="18">
        <f t="shared" si="27"/>
        <v>5.5471560294404165</v>
      </c>
      <c r="AO26" s="18">
        <f t="shared" si="27"/>
        <v>14.221612474138807</v>
      </c>
      <c r="AP26" s="18">
        <f t="shared" si="27"/>
        <v>9.9232248261231693</v>
      </c>
      <c r="AQ26" s="18"/>
      <c r="AR26" s="18">
        <f t="shared" ref="AR26:AU26" si="28">AR8/AR$18*100</f>
        <v>12.417902891494871</v>
      </c>
      <c r="AS26" s="18">
        <f t="shared" si="28"/>
        <v>7.0737408091600447</v>
      </c>
      <c r="AT26" s="18">
        <f t="shared" si="28"/>
        <v>14.4698593896535</v>
      </c>
      <c r="AU26" s="18">
        <f t="shared" si="28"/>
        <v>10.546296172762224</v>
      </c>
    </row>
    <row r="27" spans="1:47" x14ac:dyDescent="0.2">
      <c r="A27" t="str">
        <f>$A$9</f>
        <v>Professional occupations</v>
      </c>
      <c r="B27" s="18">
        <f t="shared" ref="B27:B34" si="29">B9/B$18*100</f>
        <v>25.193954387455886</v>
      </c>
      <c r="C27" s="18">
        <f t="shared" ref="C27:O27" si="30">C9/C$18*100</f>
        <v>12.97018231963836</v>
      </c>
      <c r="D27" s="18">
        <f t="shared" si="30"/>
        <v>20.812572788433524</v>
      </c>
      <c r="E27" s="18">
        <f t="shared" si="30"/>
        <v>21.088464966171664</v>
      </c>
      <c r="F27" s="18"/>
      <c r="G27" s="18">
        <f t="shared" si="30"/>
        <v>28.28894649162681</v>
      </c>
      <c r="H27" s="18">
        <f t="shared" si="30"/>
        <v>15.053220675673634</v>
      </c>
      <c r="I27" s="18">
        <f t="shared" si="30"/>
        <v>20.500515735403031</v>
      </c>
      <c r="J27" s="18">
        <f t="shared" si="30"/>
        <v>23.324137584795292</v>
      </c>
      <c r="K27" s="18"/>
      <c r="L27" s="18">
        <f t="shared" si="30"/>
        <v>31.939968724093877</v>
      </c>
      <c r="M27" s="18">
        <f t="shared" si="30"/>
        <v>16.980500384827828</v>
      </c>
      <c r="N27" s="18">
        <f t="shared" si="30"/>
        <v>18.60527274138294</v>
      </c>
      <c r="O27" s="18">
        <f t="shared" si="30"/>
        <v>25.757373573058423</v>
      </c>
      <c r="Q27" t="str">
        <f>$A$9</f>
        <v>Professional occupations</v>
      </c>
      <c r="R27" s="18">
        <f t="shared" ref="R27:U27" si="31">R9/R$18*100</f>
        <v>24.724816133318424</v>
      </c>
      <c r="S27" s="18">
        <f t="shared" si="31"/>
        <v>9.7245480644784159</v>
      </c>
      <c r="T27" s="18">
        <f t="shared" si="31"/>
        <v>20.76611217069113</v>
      </c>
      <c r="U27" s="18">
        <f t="shared" si="31"/>
        <v>21.776376412241675</v>
      </c>
      <c r="V27" s="18"/>
      <c r="W27" s="18">
        <f t="shared" ref="W27:Z27" si="32">W9/W$18*100</f>
        <v>27.684626076688762</v>
      </c>
      <c r="X27" s="18">
        <f t="shared" si="32"/>
        <v>12.607860170584285</v>
      </c>
      <c r="Y27" s="18">
        <f t="shared" si="32"/>
        <v>18.863709962631475</v>
      </c>
      <c r="Z27" s="18">
        <f t="shared" si="32"/>
        <v>23.696721093859711</v>
      </c>
      <c r="AA27" s="18"/>
      <c r="AB27" s="18">
        <f t="shared" ref="AB27:AE27" si="33">AB9/AB$18*100</f>
        <v>32.410523567721519</v>
      </c>
      <c r="AC27" s="18">
        <f t="shared" si="33"/>
        <v>15.941783827108292</v>
      </c>
      <c r="AD27" s="18">
        <f t="shared" si="33"/>
        <v>15.481053001137843</v>
      </c>
      <c r="AE27" s="18">
        <f t="shared" si="33"/>
        <v>26.665679711966394</v>
      </c>
      <c r="AG27" t="str">
        <f>$A$9</f>
        <v>Professional occupations</v>
      </c>
      <c r="AH27" s="18">
        <f t="shared" ref="AH27:AK27" si="34">AH9/AH$18*100</f>
        <v>25.943704508884259</v>
      </c>
      <c r="AI27" s="18">
        <f>AI9/AI$18*100</f>
        <v>14.212711376349741</v>
      </c>
      <c r="AJ27" s="18">
        <f t="shared" si="34"/>
        <v>20.881275419328237</v>
      </c>
      <c r="AK27" s="18">
        <f t="shared" si="34"/>
        <v>20.353288596355622</v>
      </c>
      <c r="AL27" s="18"/>
      <c r="AM27" s="18">
        <f t="shared" ref="AM27:AP27" si="35">AM9/AM$18*100</f>
        <v>29.211367885267663</v>
      </c>
      <c r="AN27" s="18">
        <f t="shared" si="35"/>
        <v>16.108375682922208</v>
      </c>
      <c r="AO27" s="18">
        <f t="shared" si="35"/>
        <v>22.772360363951652</v>
      </c>
      <c r="AP27" s="18">
        <f t="shared" si="35"/>
        <v>22.933345297095826</v>
      </c>
      <c r="AQ27" s="18"/>
      <c r="AR27" s="18">
        <f t="shared" ref="AR27:AU27" si="36">AR9/AR$18*100</f>
        <v>31.264961476378705</v>
      </c>
      <c r="AS27" s="18">
        <f t="shared" si="36"/>
        <v>17.475684096005288</v>
      </c>
      <c r="AT27" s="18">
        <f t="shared" si="36"/>
        <v>23.07729481296548</v>
      </c>
      <c r="AU27" s="18">
        <f t="shared" si="36"/>
        <v>24.79995084376036</v>
      </c>
    </row>
    <row r="28" spans="1:47" x14ac:dyDescent="0.2">
      <c r="A28" t="str">
        <f>$A$10</f>
        <v>Associate professional occupations</v>
      </c>
      <c r="B28" s="18">
        <f t="shared" si="29"/>
        <v>15.030771747757315</v>
      </c>
      <c r="C28" s="18">
        <f t="shared" ref="C28:O28" si="37">C10/C$18*100</f>
        <v>8.1559673223722591</v>
      </c>
      <c r="D28" s="18">
        <f t="shared" si="37"/>
        <v>17.666897149717052</v>
      </c>
      <c r="E28" s="18">
        <f t="shared" si="37"/>
        <v>13.471991009406835</v>
      </c>
      <c r="F28" s="18"/>
      <c r="G28" s="18">
        <f t="shared" si="37"/>
        <v>16.168966189221873</v>
      </c>
      <c r="H28" s="18">
        <f t="shared" si="37"/>
        <v>8.9488095042125515</v>
      </c>
      <c r="I28" s="18">
        <f t="shared" si="37"/>
        <v>16.63372396999538</v>
      </c>
      <c r="J28" s="18">
        <f t="shared" si="37"/>
        <v>14.107871349680467</v>
      </c>
      <c r="K28" s="18"/>
      <c r="L28" s="18">
        <f t="shared" si="37"/>
        <v>16.834223651094455</v>
      </c>
      <c r="M28" s="18">
        <f t="shared" si="37"/>
        <v>10.348218892607248</v>
      </c>
      <c r="N28" s="18">
        <f t="shared" si="37"/>
        <v>15.858257866059363</v>
      </c>
      <c r="O28" s="18">
        <f t="shared" si="37"/>
        <v>14.843791880604954</v>
      </c>
      <c r="Q28" t="str">
        <f>$A$10</f>
        <v>Associate professional occupations</v>
      </c>
      <c r="R28" s="18">
        <f t="shared" ref="R28:U28" si="38">R10/R$18*100</f>
        <v>15.241103518445168</v>
      </c>
      <c r="S28" s="18">
        <f t="shared" si="38"/>
        <v>8.1269939697689395</v>
      </c>
      <c r="T28" s="18">
        <f t="shared" si="38"/>
        <v>13.830945583449925</v>
      </c>
      <c r="U28" s="18">
        <f t="shared" si="38"/>
        <v>13.922137520491138</v>
      </c>
      <c r="V28" s="18"/>
      <c r="W28" s="18">
        <f t="shared" ref="W28:Z28" si="39">W10/W$18*100</f>
        <v>16.121791747334495</v>
      </c>
      <c r="X28" s="18">
        <f t="shared" si="39"/>
        <v>9.1219426519720219</v>
      </c>
      <c r="Y28" s="18">
        <f t="shared" si="39"/>
        <v>11.960277000216509</v>
      </c>
      <c r="Z28" s="18">
        <f t="shared" si="39"/>
        <v>14.259973975262952</v>
      </c>
      <c r="AA28" s="18"/>
      <c r="AB28" s="18">
        <f t="shared" ref="AB28:AE28" si="40">AB10/AB$18*100</f>
        <v>15.089777032600168</v>
      </c>
      <c r="AC28" s="18">
        <f t="shared" si="40"/>
        <v>8.780644687164548</v>
      </c>
      <c r="AD28" s="18">
        <f t="shared" si="40"/>
        <v>11.478074983101967</v>
      </c>
      <c r="AE28" s="18">
        <f t="shared" si="40"/>
        <v>13.362458725689713</v>
      </c>
      <c r="AG28" t="str">
        <f>$A$10</f>
        <v>Associate professional occupations</v>
      </c>
      <c r="AH28" s="18">
        <f t="shared" ref="AH28:AK28" si="41">AH10/AH$18*100</f>
        <v>14.694631453882993</v>
      </c>
      <c r="AI28" s="18">
        <f t="shared" si="41"/>
        <v>8.1670592167909657</v>
      </c>
      <c r="AJ28" s="18">
        <f t="shared" si="41"/>
        <v>23.339227338015704</v>
      </c>
      <c r="AK28" s="18">
        <f t="shared" si="41"/>
        <v>12.990915894586564</v>
      </c>
      <c r="AL28" s="18"/>
      <c r="AM28" s="18">
        <f t="shared" ref="AM28:AP28" si="42">AM10/AM$18*100</f>
        <v>16.240972220053138</v>
      </c>
      <c r="AN28" s="18">
        <f t="shared" si="42"/>
        <v>8.8741038289557164</v>
      </c>
      <c r="AO28" s="18">
        <f t="shared" si="42"/>
        <v>23.120349061206369</v>
      </c>
      <c r="AP28" s="18">
        <f t="shared" si="42"/>
        <v>13.948335214638599</v>
      </c>
      <c r="AQ28" s="18"/>
      <c r="AR28" s="18">
        <f t="shared" ref="AR28:AU28" si="43">AR10/AR$18*100</f>
        <v>19.336618699582576</v>
      </c>
      <c r="AS28" s="18">
        <f t="shared" si="43"/>
        <v>11.095523060263311</v>
      </c>
      <c r="AT28" s="18">
        <f t="shared" si="43"/>
        <v>22.128071182268926</v>
      </c>
      <c r="AU28" s="18">
        <f t="shared" si="43"/>
        <v>16.405228021379926</v>
      </c>
    </row>
    <row r="29" spans="1:47" x14ac:dyDescent="0.2">
      <c r="A29" t="str">
        <f>$A$11</f>
        <v>Administrative and secretarial occupations</v>
      </c>
      <c r="B29" s="18">
        <f t="shared" si="29"/>
        <v>10.171081489442745</v>
      </c>
      <c r="C29" s="18">
        <f t="shared" ref="C29:O29" si="44">C11/C$18*100</f>
        <v>15.385074127161481</v>
      </c>
      <c r="D29" s="18">
        <f t="shared" si="44"/>
        <v>4.3424093682053178</v>
      </c>
      <c r="E29" s="18">
        <f t="shared" si="44"/>
        <v>10.790029276930012</v>
      </c>
      <c r="F29" s="18"/>
      <c r="G29" s="18">
        <f t="shared" si="44"/>
        <v>9.5981245026666393</v>
      </c>
      <c r="H29" s="18">
        <f t="shared" si="44"/>
        <v>14.075213419505438</v>
      </c>
      <c r="I29" s="18">
        <f t="shared" si="44"/>
        <v>3.8981013662450366</v>
      </c>
      <c r="J29" s="18">
        <f t="shared" si="44"/>
        <v>10.133028516878683</v>
      </c>
      <c r="K29" s="18"/>
      <c r="L29" s="18">
        <f t="shared" si="44"/>
        <v>8.5763335430384426</v>
      </c>
      <c r="M29" s="18">
        <f t="shared" si="44"/>
        <v>11.848588390263926</v>
      </c>
      <c r="N29" s="18">
        <f t="shared" si="44"/>
        <v>3.7327929961236754</v>
      </c>
      <c r="O29" s="18">
        <f t="shared" si="44"/>
        <v>8.8141922954354506</v>
      </c>
      <c r="Q29" t="str">
        <f>$A$11</f>
        <v>Administrative and secretarial occupations</v>
      </c>
      <c r="R29" s="18">
        <f t="shared" ref="R29:U29" si="45">R11/R$18*100</f>
        <v>4.6228166021964183</v>
      </c>
      <c r="S29" s="18">
        <f t="shared" si="45"/>
        <v>5.2882059590043955</v>
      </c>
      <c r="T29" s="18">
        <f t="shared" si="45"/>
        <v>1.8829983001493207</v>
      </c>
      <c r="U29" s="18">
        <f t="shared" si="45"/>
        <v>4.2584012494220076</v>
      </c>
      <c r="V29" s="18"/>
      <c r="W29" s="18">
        <f t="shared" ref="W29:Z29" si="46">W11/W$18*100</f>
        <v>4.8507758902233791</v>
      </c>
      <c r="X29" s="18">
        <f t="shared" si="46"/>
        <v>5.4836628504940181</v>
      </c>
      <c r="Y29" s="18">
        <f t="shared" si="46"/>
        <v>1.5603631520963379</v>
      </c>
      <c r="Z29" s="18">
        <f t="shared" si="46"/>
        <v>4.447441920937278</v>
      </c>
      <c r="AA29" s="18"/>
      <c r="AB29" s="18">
        <f t="shared" ref="AB29:AE29" si="47">AB11/AB$18*100</f>
        <v>5.6251695211899948</v>
      </c>
      <c r="AC29" s="18">
        <f t="shared" si="47"/>
        <v>4.2990496984602942</v>
      </c>
      <c r="AD29" s="18">
        <f t="shared" si="47"/>
        <v>1.9843319340759846</v>
      </c>
      <c r="AE29" s="18">
        <f t="shared" si="47"/>
        <v>4.7873087549514155</v>
      </c>
      <c r="AG29" t="str">
        <f>$A$11</f>
        <v>Administrative and secretarial occupations</v>
      </c>
      <c r="AH29" s="18">
        <f t="shared" ref="AH29:AK29" si="48">AH11/AH$18*100</f>
        <v>19.038003417558997</v>
      </c>
      <c r="AI29" s="18">
        <f t="shared" si="48"/>
        <v>19.250467173458734</v>
      </c>
      <c r="AJ29" s="18">
        <f t="shared" si="48"/>
        <v>7.9792101478214041</v>
      </c>
      <c r="AK29" s="18">
        <f t="shared" si="48"/>
        <v>17.770431492483894</v>
      </c>
      <c r="AL29" s="18"/>
      <c r="AM29" s="18">
        <f t="shared" ref="AM29:AP29" si="49">AM11/AM$18*100</f>
        <v>16.844373040601074</v>
      </c>
      <c r="AN29" s="18">
        <f t="shared" si="49"/>
        <v>17.78240407055852</v>
      </c>
      <c r="AO29" s="18">
        <f t="shared" si="49"/>
        <v>7.1428223301585909</v>
      </c>
      <c r="AP29" s="18">
        <f t="shared" si="49"/>
        <v>16.096479229769155</v>
      </c>
      <c r="AQ29" s="18"/>
      <c r="AR29" s="18">
        <f t="shared" ref="AR29:AU29" si="50">AR11/AR$18*100</f>
        <v>12.809755281058777</v>
      </c>
      <c r="AS29" s="18">
        <f t="shared" si="50"/>
        <v>15.447653562857955</v>
      </c>
      <c r="AT29" s="18">
        <f t="shared" si="50"/>
        <v>6.2355479592449665</v>
      </c>
      <c r="AU29" s="18">
        <f t="shared" si="50"/>
        <v>13.058829279317303</v>
      </c>
    </row>
    <row r="30" spans="1:47" x14ac:dyDescent="0.2">
      <c r="A30" t="str">
        <f>$A$12</f>
        <v>Skilled trades occupations</v>
      </c>
      <c r="B30" s="18">
        <f t="shared" si="29"/>
        <v>9.4138809368750387</v>
      </c>
      <c r="C30" s="18">
        <f t="shared" ref="C30:O30" si="51">C12/C$18*100</f>
        <v>3.2891989043416863</v>
      </c>
      <c r="D30" s="18">
        <f t="shared" si="51"/>
        <v>21.415007767545749</v>
      </c>
      <c r="E30" s="18">
        <f t="shared" si="51"/>
        <v>9.4449872533287369</v>
      </c>
      <c r="F30" s="18"/>
      <c r="G30" s="18">
        <f t="shared" si="51"/>
        <v>8.0101487138006728</v>
      </c>
      <c r="H30" s="18">
        <f t="shared" si="51"/>
        <v>2.7829313397773197</v>
      </c>
      <c r="I30" s="18">
        <f t="shared" si="51"/>
        <v>22.766202891298143</v>
      </c>
      <c r="J30" s="18">
        <f t="shared" si="51"/>
        <v>8.4980378535706631</v>
      </c>
      <c r="K30" s="18"/>
      <c r="L30" s="18">
        <f t="shared" si="51"/>
        <v>6.5726814870830195</v>
      </c>
      <c r="M30" s="18">
        <f t="shared" si="51"/>
        <v>3.5577106260339351</v>
      </c>
      <c r="N30" s="18">
        <f t="shared" si="51"/>
        <v>24.118528651002759</v>
      </c>
      <c r="O30" s="18">
        <f t="shared" si="51"/>
        <v>8.2324963797543553</v>
      </c>
      <c r="Q30" t="str">
        <f>$A$12</f>
        <v>Skilled trades occupations</v>
      </c>
      <c r="R30" s="18">
        <f t="shared" ref="R30:U30" si="52">R12/R$18*100</f>
        <v>13.913209307701649</v>
      </c>
      <c r="S30" s="18">
        <f t="shared" si="52"/>
        <v>7.2227099082413346</v>
      </c>
      <c r="T30" s="18">
        <f t="shared" si="52"/>
        <v>31.7156742921484</v>
      </c>
      <c r="U30" s="18">
        <f t="shared" si="52"/>
        <v>15.921911508990187</v>
      </c>
      <c r="V30" s="18"/>
      <c r="W30" s="18">
        <f t="shared" ref="W30:Z30" si="53">W12/W$18*100</f>
        <v>11.891223846383477</v>
      </c>
      <c r="X30" s="18">
        <f t="shared" si="53"/>
        <v>5.411786686110255</v>
      </c>
      <c r="Y30" s="18">
        <f t="shared" si="53"/>
        <v>34.663940430478107</v>
      </c>
      <c r="Z30" s="18">
        <f t="shared" si="53"/>
        <v>14.318889098849308</v>
      </c>
      <c r="AA30" s="18"/>
      <c r="AB30" s="18">
        <f t="shared" ref="AB30:AE30" si="54">AB12/AB$18*100</f>
        <v>9.5063184221586159</v>
      </c>
      <c r="AC30" s="18">
        <f t="shared" si="54"/>
        <v>6.5493053770279914</v>
      </c>
      <c r="AD30" s="18">
        <f t="shared" si="54"/>
        <v>35.786986010182851</v>
      </c>
      <c r="AE30" s="18">
        <f t="shared" si="54"/>
        <v>13.305717857792793</v>
      </c>
      <c r="AG30" t="str">
        <f>$A$12</f>
        <v>Skilled trades occupations</v>
      </c>
      <c r="AH30" s="18">
        <f t="shared" ref="AH30:AK30" si="55">AH12/AH$18*100</f>
        <v>2.2233097936723687</v>
      </c>
      <c r="AI30" s="18">
        <f t="shared" si="55"/>
        <v>1.7833293783872222</v>
      </c>
      <c r="AJ30" s="18">
        <f t="shared" si="55"/>
        <v>6.1831205349445346</v>
      </c>
      <c r="AK30" s="18">
        <f t="shared" si="55"/>
        <v>2.5230473887520679</v>
      </c>
      <c r="AL30" s="18"/>
      <c r="AM30" s="18">
        <f t="shared" ref="AM30:AP30" si="56">AM12/AM$18*100</f>
        <v>2.0861609680138624</v>
      </c>
      <c r="AN30" s="18">
        <f t="shared" si="56"/>
        <v>1.6485996630194968</v>
      </c>
      <c r="AO30" s="18">
        <f t="shared" si="56"/>
        <v>6.2524469100380289</v>
      </c>
      <c r="AP30" s="18">
        <f t="shared" si="56"/>
        <v>2.3927118819171156</v>
      </c>
      <c r="AQ30" s="18"/>
      <c r="AR30" s="18">
        <f t="shared" ref="AR30:AU30" si="57">AR12/AR$18*100</f>
        <v>2.3644022181355733</v>
      </c>
      <c r="AS30" s="18">
        <f t="shared" si="57"/>
        <v>2.1315381248575069</v>
      </c>
      <c r="AT30" s="18">
        <f t="shared" si="57"/>
        <v>7.4162467406146764</v>
      </c>
      <c r="AU30" s="18">
        <f t="shared" si="57"/>
        <v>2.8849408081528773</v>
      </c>
    </row>
    <row r="31" spans="1:47" x14ac:dyDescent="0.2">
      <c r="A31" t="str">
        <f>$A$13</f>
        <v>Caring, leisure and other service occupations</v>
      </c>
      <c r="B31" s="18">
        <f t="shared" si="29"/>
        <v>7.6847898858066426</v>
      </c>
      <c r="C31" s="18">
        <f t="shared" ref="C31:O31" si="58">C13/C$18*100</f>
        <v>13.521849574207792</v>
      </c>
      <c r="D31" s="18">
        <f t="shared" si="58"/>
        <v>8.7447913608057508</v>
      </c>
      <c r="E31" s="18">
        <f t="shared" si="58"/>
        <v>9.4934073529581351</v>
      </c>
      <c r="F31" s="18"/>
      <c r="G31" s="18">
        <f t="shared" si="58"/>
        <v>6.9515306683703928</v>
      </c>
      <c r="H31" s="18">
        <f t="shared" si="58"/>
        <v>12.708883552018888</v>
      </c>
      <c r="I31" s="18">
        <f t="shared" si="58"/>
        <v>8.9664674065953385</v>
      </c>
      <c r="J31" s="18">
        <f t="shared" si="58"/>
        <v>8.922625100855921</v>
      </c>
      <c r="K31" s="18"/>
      <c r="L31" s="18">
        <f t="shared" si="58"/>
        <v>7.31902169120157</v>
      </c>
      <c r="M31" s="18">
        <f t="shared" si="58"/>
        <v>12.066806469587137</v>
      </c>
      <c r="N31" s="18">
        <f t="shared" si="58"/>
        <v>9.0943987826858415</v>
      </c>
      <c r="O31" s="18">
        <f t="shared" si="58"/>
        <v>8.9284003670809664</v>
      </c>
      <c r="Q31" t="str">
        <f>$A$13</f>
        <v>Caring, leisure and other service occupations</v>
      </c>
      <c r="R31" s="18">
        <f t="shared" ref="R31:U31" si="59">R13/R$18*100</f>
        <v>3.9007450490321949</v>
      </c>
      <c r="S31" s="18">
        <f t="shared" si="59"/>
        <v>7.4512614042955363</v>
      </c>
      <c r="T31" s="18">
        <f t="shared" si="59"/>
        <v>1.7958909854955118</v>
      </c>
      <c r="U31" s="18">
        <f t="shared" si="59"/>
        <v>4.0819499957324972</v>
      </c>
      <c r="V31" s="18"/>
      <c r="W31" s="18">
        <f t="shared" ref="W31:Z31" si="60">W13/W$18*100</f>
        <v>3.4984238329013229</v>
      </c>
      <c r="X31" s="18">
        <f t="shared" si="60"/>
        <v>7.2791999404496126</v>
      </c>
      <c r="Y31" s="18">
        <f t="shared" si="60"/>
        <v>1.686125625269068</v>
      </c>
      <c r="Z31" s="18">
        <f t="shared" si="60"/>
        <v>3.871037099291482</v>
      </c>
      <c r="AA31" s="18"/>
      <c r="AB31" s="18">
        <f t="shared" ref="AB31:AE31" si="61">AB13/AB$18*100</f>
        <v>3.9662716163318601</v>
      </c>
      <c r="AC31" s="18">
        <f t="shared" si="61"/>
        <v>8.893082551678269</v>
      </c>
      <c r="AD31" s="18">
        <f t="shared" si="61"/>
        <v>2.1999211755027335</v>
      </c>
      <c r="AE31" s="18">
        <f t="shared" si="61"/>
        <v>4.5594152495876381</v>
      </c>
      <c r="AG31" t="str">
        <f>$A$13</f>
        <v>Caring, leisure and other service occupations</v>
      </c>
      <c r="AH31" s="18">
        <f t="shared" ref="AH31:AK31" si="62">AH13/AH$18*100</f>
        <v>13.732235496649331</v>
      </c>
      <c r="AI31" s="18">
        <f t="shared" si="62"/>
        <v>15.845858257703973</v>
      </c>
      <c r="AJ31" s="18">
        <f t="shared" si="62"/>
        <v>19.020327089925836</v>
      </c>
      <c r="AK31" s="18">
        <f t="shared" si="62"/>
        <v>15.276674367960686</v>
      </c>
      <c r="AL31" s="18"/>
      <c r="AM31" s="18">
        <f t="shared" ref="AM31:AP31" si="63">AM13/AM$18*100</f>
        <v>12.222277015555411</v>
      </c>
      <c r="AN31" s="18">
        <f t="shared" si="63"/>
        <v>15.051751950604345</v>
      </c>
      <c r="AO31" s="18">
        <f t="shared" si="63"/>
        <v>19.071395947932206</v>
      </c>
      <c r="AP31" s="18">
        <f t="shared" si="63"/>
        <v>14.221092648718578</v>
      </c>
      <c r="AQ31" s="18"/>
      <c r="AR31" s="18">
        <f t="shared" ref="AR31:AU31" si="64">AR13/AR$18*100</f>
        <v>12.128515485522312</v>
      </c>
      <c r="AS31" s="18">
        <f t="shared" si="64"/>
        <v>13.579804771427165</v>
      </c>
      <c r="AT31" s="18">
        <f t="shared" si="64"/>
        <v>18.963184782013663</v>
      </c>
      <c r="AU31" s="18">
        <f t="shared" si="64"/>
        <v>13.533638046617256</v>
      </c>
    </row>
    <row r="32" spans="1:47" x14ac:dyDescent="0.2">
      <c r="A32" t="str">
        <f>$A$14</f>
        <v>Sales and customer service occupations</v>
      </c>
      <c r="B32" s="18">
        <f t="shared" si="29"/>
        <v>5.1014836140790258</v>
      </c>
      <c r="C32" s="18">
        <f t="shared" ref="C32:O32" si="65">C14/C$18*100</f>
        <v>17.520617881579863</v>
      </c>
      <c r="D32" s="18">
        <f t="shared" si="65"/>
        <v>3.9676072826856306</v>
      </c>
      <c r="E32" s="18">
        <f t="shared" si="65"/>
        <v>8.4510486385912262</v>
      </c>
      <c r="F32" s="18"/>
      <c r="G32" s="18">
        <f t="shared" si="65"/>
        <v>4.6218941605970398</v>
      </c>
      <c r="H32" s="18">
        <f t="shared" si="65"/>
        <v>17.248158299958817</v>
      </c>
      <c r="I32" s="18">
        <f t="shared" si="65"/>
        <v>2.7469597010046467</v>
      </c>
      <c r="J32" s="18">
        <f t="shared" si="65"/>
        <v>8.0803802464763539</v>
      </c>
      <c r="K32" s="18"/>
      <c r="L32" s="18">
        <f t="shared" si="65"/>
        <v>4.3589989429411906</v>
      </c>
      <c r="M32" s="18">
        <f t="shared" si="65"/>
        <v>17.332071282337619</v>
      </c>
      <c r="N32" s="18">
        <f t="shared" si="65"/>
        <v>2.1555237760238666</v>
      </c>
      <c r="O32" s="18">
        <f t="shared" si="65"/>
        <v>7.7433750439423799</v>
      </c>
      <c r="Q32" t="str">
        <f>$A$14</f>
        <v>Sales and customer service occupations</v>
      </c>
      <c r="R32" s="18">
        <f t="shared" ref="R32:U32" si="66">R14/R$18*100</f>
        <v>4.4288232544393091</v>
      </c>
      <c r="S32" s="18">
        <f t="shared" si="66"/>
        <v>20.957311556929</v>
      </c>
      <c r="T32" s="18">
        <f t="shared" si="66"/>
        <v>3.6943625533709343</v>
      </c>
      <c r="U32" s="18">
        <f t="shared" si="66"/>
        <v>6.8119780853627816</v>
      </c>
      <c r="V32" s="18"/>
      <c r="W32" s="18">
        <f t="shared" ref="W32:Z32" si="67">W14/W$18*100</f>
        <v>4.1929220152579223</v>
      </c>
      <c r="X32" s="18">
        <f t="shared" si="67"/>
        <v>20.462283655648339</v>
      </c>
      <c r="Y32" s="18">
        <f t="shared" si="67"/>
        <v>2.7216552918488013</v>
      </c>
      <c r="Z32" s="18">
        <f t="shared" si="67"/>
        <v>6.7828423764477481</v>
      </c>
      <c r="AA32" s="18"/>
      <c r="AB32" s="18">
        <f>AB14/AB$18*100</f>
        <v>4.3903906298109971</v>
      </c>
      <c r="AC32" s="18">
        <f t="shared" ref="AC32:AE32" si="68">AC14/AC$18*100</f>
        <v>20.515860502440646</v>
      </c>
      <c r="AD32" s="18">
        <f t="shared" si="68"/>
        <v>2.3446633379443522</v>
      </c>
      <c r="AE32" s="18">
        <f t="shared" si="68"/>
        <v>6.947229501123255</v>
      </c>
      <c r="AG32" t="str">
        <f>$A$14</f>
        <v>Sales and customer service occupations</v>
      </c>
      <c r="AH32" s="18">
        <f t="shared" ref="AH32:AK32" si="69">AH14/AH$18*100</f>
        <v>6.1764912091155075</v>
      </c>
      <c r="AI32" s="18">
        <f t="shared" si="69"/>
        <v>16.204945376629933</v>
      </c>
      <c r="AJ32" s="18">
        <f t="shared" si="69"/>
        <v>4.3716620002986417</v>
      </c>
      <c r="AK32" s="18">
        <f t="shared" si="69"/>
        <v>10.202736222914695</v>
      </c>
      <c r="AL32" s="18"/>
      <c r="AM32" s="18">
        <f t="shared" ref="AM32:AP32" si="70">AM14/AM$18*100</f>
        <v>5.2766678110575578</v>
      </c>
      <c r="AN32" s="18">
        <f t="shared" si="70"/>
        <v>15.861286934398558</v>
      </c>
      <c r="AO32" s="18">
        <f t="shared" si="70"/>
        <v>2.7820815749469392</v>
      </c>
      <c r="AP32" s="18">
        <f t="shared" si="70"/>
        <v>9.4413309602598687</v>
      </c>
      <c r="AQ32" s="18"/>
      <c r="AR32" s="18">
        <f t="shared" ref="AR32:AU32" si="71">AR14/AR$18*100</f>
        <v>4.313967813324564</v>
      </c>
      <c r="AS32" s="18">
        <f t="shared" si="71"/>
        <v>15.814274584190549</v>
      </c>
      <c r="AT32" s="18">
        <f t="shared" si="71"/>
        <v>1.8847885634451531</v>
      </c>
      <c r="AU32" s="18">
        <f t="shared" si="71"/>
        <v>8.5825721008298324</v>
      </c>
    </row>
    <row r="33" spans="1:47" x14ac:dyDescent="0.2">
      <c r="A33" t="str">
        <f>$A$15</f>
        <v>Process, plant and machine operatives</v>
      </c>
      <c r="B33" s="18">
        <f t="shared" si="29"/>
        <v>5.3913549388031061</v>
      </c>
      <c r="C33" s="18">
        <f t="shared" ref="C33:O33" si="72">C15/C$18*100</f>
        <v>2.4329857080748511</v>
      </c>
      <c r="D33" s="18">
        <f t="shared" si="72"/>
        <v>4.9928806724621193</v>
      </c>
      <c r="E33" s="18">
        <f t="shared" si="72"/>
        <v>4.4951123283367433</v>
      </c>
      <c r="F33" s="18"/>
      <c r="G33" s="18">
        <f t="shared" si="72"/>
        <v>4.5326273440708</v>
      </c>
      <c r="H33" s="18">
        <f t="shared" si="72"/>
        <v>2.6901468842548488</v>
      </c>
      <c r="I33" s="18">
        <f t="shared" si="72"/>
        <v>5.2068206907494892</v>
      </c>
      <c r="J33" s="18">
        <f t="shared" si="72"/>
        <v>4.0829586631287595</v>
      </c>
      <c r="K33" s="18"/>
      <c r="L33" s="18">
        <f t="shared" si="72"/>
        <v>3.6760252013708641</v>
      </c>
      <c r="M33" s="18">
        <f t="shared" si="72"/>
        <v>3.3220477835575082</v>
      </c>
      <c r="N33" s="18">
        <f t="shared" si="72"/>
        <v>5.7845796260217899</v>
      </c>
      <c r="O33" s="18">
        <f t="shared" si="72"/>
        <v>3.8778719743008465</v>
      </c>
      <c r="Q33" t="str">
        <f>$A$15</f>
        <v>Process, plant and machine operatives</v>
      </c>
      <c r="R33" s="18">
        <f t="shared" ref="R33:U33" si="73">R15/R$18*100</f>
        <v>7.9985060225815916</v>
      </c>
      <c r="S33" s="18">
        <f t="shared" si="73"/>
        <v>6.6657536653133054</v>
      </c>
      <c r="T33" s="18">
        <f t="shared" si="73"/>
        <v>6.9250274389274393</v>
      </c>
      <c r="U33" s="18">
        <f t="shared" si="73"/>
        <v>7.6139467182775187</v>
      </c>
      <c r="V33" s="18"/>
      <c r="W33" s="18">
        <f t="shared" ref="W33:Z33" si="74">W15/W$18*100</f>
        <v>6.8938020980550947</v>
      </c>
      <c r="X33" s="18">
        <f t="shared" si="74"/>
        <v>7.3272675672167207</v>
      </c>
      <c r="Y33" s="18">
        <f t="shared" si="74"/>
        <v>7.4337470707314708</v>
      </c>
      <c r="Z33" s="18">
        <f t="shared" si="74"/>
        <v>7.0530995096910836</v>
      </c>
      <c r="AA33" s="18"/>
      <c r="AB33" s="18">
        <f t="shared" ref="AB33:AE33" si="75">AB15/AB$18*100</f>
        <v>5.6597677775628235</v>
      </c>
      <c r="AC33" s="18">
        <f t="shared" si="75"/>
        <v>7.6365558169435781</v>
      </c>
      <c r="AD33" s="18">
        <f t="shared" si="75"/>
        <v>8.2178141544987433</v>
      </c>
      <c r="AE33" s="18">
        <f t="shared" si="75"/>
        <v>6.4359949152297871</v>
      </c>
      <c r="AG33" t="str">
        <f>$A$15</f>
        <v>Process, plant and machine operatives</v>
      </c>
      <c r="AH33" s="18">
        <f t="shared" ref="AH33:AK33" si="76">AH15/AH$18*100</f>
        <v>1.2247541033226323</v>
      </c>
      <c r="AI33" s="18">
        <f t="shared" si="76"/>
        <v>0.81255137576389647</v>
      </c>
      <c r="AJ33" s="18">
        <f t="shared" si="76"/>
        <v>2.1357605440372094</v>
      </c>
      <c r="AK33" s="18">
        <f t="shared" si="76"/>
        <v>1.1619894998779401</v>
      </c>
      <c r="AL33" s="18"/>
      <c r="AM33" s="18">
        <f t="shared" ref="AM33:AP33" si="77">AM15/AM$18*100</f>
        <v>0.92858211680007574</v>
      </c>
      <c r="AN33" s="18">
        <f t="shared" si="77"/>
        <v>0.68926353897307535</v>
      </c>
      <c r="AO33" s="18">
        <f t="shared" si="77"/>
        <v>2.1159037238764644</v>
      </c>
      <c r="AP33" s="18">
        <f t="shared" si="77"/>
        <v>0.96766207060813469</v>
      </c>
      <c r="AQ33" s="18"/>
      <c r="AR33" s="18">
        <f t="shared" ref="AR33:AU33" si="78">AR15/AR$18*100</f>
        <v>0.83036197068826656</v>
      </c>
      <c r="AS33" s="18">
        <f t="shared" si="78"/>
        <v>1.2652074607579733</v>
      </c>
      <c r="AT33" s="18">
        <f t="shared" si="78"/>
        <v>2.3016368686624711</v>
      </c>
      <c r="AU33" s="18">
        <f t="shared" si="78"/>
        <v>1.1814187157895746</v>
      </c>
    </row>
    <row r="34" spans="1:47" x14ac:dyDescent="0.2">
      <c r="A34" t="str">
        <f>$A$16</f>
        <v>Elementary occupations</v>
      </c>
      <c r="B34" s="18">
        <f t="shared" si="29"/>
        <v>7.4864445190706936</v>
      </c>
      <c r="C34" s="18">
        <f t="shared" ref="C34:O34" si="79">C16/C$18*100</f>
        <v>22.456317098275591</v>
      </c>
      <c r="D34" s="18">
        <f t="shared" si="79"/>
        <v>4.2295937932859546</v>
      </c>
      <c r="E34" s="18">
        <f t="shared" si="79"/>
        <v>11.245955942554183</v>
      </c>
      <c r="F34" s="18"/>
      <c r="G34" s="18">
        <f t="shared" si="79"/>
        <v>6.2049773064283427</v>
      </c>
      <c r="H34" s="18">
        <f t="shared" si="79"/>
        <v>20.44065245476931</v>
      </c>
      <c r="I34" s="18">
        <f t="shared" si="79"/>
        <v>3.8823539519248653</v>
      </c>
      <c r="J34" s="18">
        <f t="shared" si="79"/>
        <v>10.075642203026417</v>
      </c>
      <c r="K34" s="18"/>
      <c r="L34" s="18">
        <f t="shared" si="79"/>
        <v>6.1907846730192313</v>
      </c>
      <c r="M34" s="18">
        <f t="shared" si="79"/>
        <v>17.526336214870849</v>
      </c>
      <c r="N34" s="18">
        <f t="shared" si="79"/>
        <v>4.7585426598854239</v>
      </c>
      <c r="O34" s="18">
        <f t="shared" si="79"/>
        <v>9.2187872968914313</v>
      </c>
      <c r="Q34" t="str">
        <f>$A$16</f>
        <v>Elementary occupations</v>
      </c>
      <c r="R34" s="18">
        <f t="shared" ref="R34:U34" si="80">R16/R$18*100</f>
        <v>8.8603194290076441</v>
      </c>
      <c r="S34" s="18">
        <f t="shared" si="80"/>
        <v>29.079839104779314</v>
      </c>
      <c r="T34" s="18">
        <f t="shared" si="80"/>
        <v>4.4780574585153472</v>
      </c>
      <c r="U34" s="18">
        <f t="shared" si="80"/>
        <v>11.183919967337811</v>
      </c>
      <c r="V34" s="18"/>
      <c r="W34" s="18">
        <f t="shared" ref="W34:Z34" si="81">W16/W$18*100</f>
        <v>7.4097449975704599</v>
      </c>
      <c r="X34" s="18">
        <f t="shared" si="81"/>
        <v>25.084055535724413</v>
      </c>
      <c r="Y34" s="18">
        <f t="shared" si="81"/>
        <v>4.8631546549960607</v>
      </c>
      <c r="Z34" s="18">
        <f t="shared" si="81"/>
        <v>10.075474720341894</v>
      </c>
      <c r="AA34" s="18"/>
      <c r="AB34" s="18">
        <f t="shared" ref="AB34:AE34" si="82">AB16/AB$18*100</f>
        <v>7.346085846372902</v>
      </c>
      <c r="AC34" s="18">
        <f t="shared" si="82"/>
        <v>20.483509097738423</v>
      </c>
      <c r="AD34" s="18">
        <f t="shared" si="82"/>
        <v>5.6214524753084643</v>
      </c>
      <c r="AE34" s="18">
        <f t="shared" si="82"/>
        <v>9.4195901806191493</v>
      </c>
      <c r="AG34" t="str">
        <f>$A$16</f>
        <v>Elementary occupations</v>
      </c>
      <c r="AH34" s="18">
        <f t="shared" ref="AH34:AK34" si="83">AH16/AH$18*100</f>
        <v>5.2907956427145475</v>
      </c>
      <c r="AI34" s="18">
        <f t="shared" si="83"/>
        <v>19.920628260950764</v>
      </c>
      <c r="AJ34" s="18">
        <f t="shared" si="83"/>
        <v>3.8621835367619117</v>
      </c>
      <c r="AK34" s="18">
        <f t="shared" si="83"/>
        <v>11.312254276908295</v>
      </c>
      <c r="AL34" s="18"/>
      <c r="AM34" s="18">
        <f t="shared" ref="AM34:AP34" si="84">AM16/AM$18*100</f>
        <v>4.366046392948145</v>
      </c>
      <c r="AN34" s="18">
        <f t="shared" si="84"/>
        <v>18.437058301127678</v>
      </c>
      <c r="AO34" s="18">
        <f t="shared" si="84"/>
        <v>2.5210276137509471</v>
      </c>
      <c r="AP34" s="18">
        <f t="shared" si="84"/>
        <v>10.07581787086958</v>
      </c>
      <c r="AQ34" s="18"/>
      <c r="AR34" s="18">
        <f t="shared" ref="AR34:AU34" si="85">AR16/AR$18*100</f>
        <v>4.5335141638143641</v>
      </c>
      <c r="AS34" s="18">
        <f t="shared" si="85"/>
        <v>16.116573530480203</v>
      </c>
      <c r="AT34" s="18">
        <f t="shared" si="85"/>
        <v>3.523369701131148</v>
      </c>
      <c r="AU34" s="18">
        <f t="shared" si="85"/>
        <v>9.0071260113906391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3.1063446147455167</v>
      </c>
      <c r="C44" s="27">
        <f t="shared" ref="C44:E44" si="93">H8-C8</f>
        <v>1.8236819974344223</v>
      </c>
      <c r="D44" s="27">
        <f t="shared" si="93"/>
        <v>0.57215647549811433</v>
      </c>
      <c r="E44" s="27">
        <f t="shared" si="93"/>
        <v>5.502183087678052</v>
      </c>
      <c r="F44" s="27"/>
      <c r="G44" s="27">
        <f>L8-G8</f>
        <v>-0.30186486604661766</v>
      </c>
      <c r="H44" s="27">
        <f t="shared" ref="H44:J44" si="94">M8-H8</f>
        <v>0.94713369475352405</v>
      </c>
      <c r="I44" s="27">
        <f t="shared" si="94"/>
        <v>0.84258320445268442</v>
      </c>
      <c r="J44" s="27">
        <f t="shared" si="94"/>
        <v>1.4878520331595908</v>
      </c>
      <c r="K44" s="27"/>
      <c r="L44" s="27">
        <f>L8-B8</f>
        <v>2.804479748698899</v>
      </c>
      <c r="M44" s="27">
        <f t="shared" ref="M44:O44" si="95">M8-C8</f>
        <v>2.7708156921879463</v>
      </c>
      <c r="N44" s="27">
        <f t="shared" si="95"/>
        <v>1.4147396799507987</v>
      </c>
      <c r="O44" s="27">
        <f t="shared" si="95"/>
        <v>6.9900351208376428</v>
      </c>
      <c r="Q44" t="str">
        <f>$A$8</f>
        <v>Managers, directors and senior officials</v>
      </c>
      <c r="R44" s="27">
        <f>W8-R8</f>
        <v>1.755508893104512</v>
      </c>
      <c r="S44" s="27">
        <f t="shared" ref="S44:S52" si="96">X8-S8</f>
        <v>0.66883066169632754</v>
      </c>
      <c r="T44" s="27">
        <f t="shared" ref="T44:T52" si="97">Y8-T8</f>
        <v>0.18857081961467248</v>
      </c>
      <c r="U44" s="27">
        <f t="shared" ref="U44:U52" si="98">Z8-U8</f>
        <v>2.6129103744155096</v>
      </c>
      <c r="V44" s="27"/>
      <c r="W44" s="27">
        <f>AB8-W8</f>
        <v>-0.85119836293407758</v>
      </c>
      <c r="X44" s="27">
        <f t="shared" ref="X44:X52" si="99">AC8-X8</f>
        <v>8.776479846962526E-2</v>
      </c>
      <c r="Y44" s="27">
        <f t="shared" ref="Y44:Y52" si="100">AD8-Y8</f>
        <v>0.60041636734737347</v>
      </c>
      <c r="Z44" s="27">
        <f t="shared" ref="Z44:Z52" si="101">AE8-Z8</f>
        <v>-0.16301719711707463</v>
      </c>
      <c r="AA44" s="27"/>
      <c r="AB44" s="27">
        <f>AB8-R8</f>
        <v>0.90431053017043439</v>
      </c>
      <c r="AC44" s="27">
        <f t="shared" ref="AC44:AC52" si="102">AC8-S8</f>
        <v>0.7565954601659528</v>
      </c>
      <c r="AD44" s="27">
        <f t="shared" ref="AD44:AD52" si="103">AD8-T8</f>
        <v>0.78898718696204595</v>
      </c>
      <c r="AE44" s="27">
        <f t="shared" ref="AE44:AE52" si="104">AE8-U8</f>
        <v>2.4498931772984349</v>
      </c>
      <c r="AG44" t="str">
        <f>$A$8</f>
        <v>Managers, directors and senior officials</v>
      </c>
      <c r="AH44" s="27">
        <f>AM8-AH8</f>
        <v>1.350835721640995</v>
      </c>
      <c r="AI44" s="27">
        <f t="shared" ref="AI44:AI52" si="105">AN8-AI8</f>
        <v>1.1548513357380918</v>
      </c>
      <c r="AJ44" s="27">
        <f t="shared" ref="AJ44:AJ52" si="106">AO8-AJ8</f>
        <v>0.38358565588343674</v>
      </c>
      <c r="AK44" s="27">
        <f t="shared" ref="AK44:AK52" si="107">AP8-AK8</f>
        <v>2.8892727132625229</v>
      </c>
      <c r="AL44" s="27"/>
      <c r="AM44" s="27">
        <f>AR8-AM8</f>
        <v>0.54933349688746347</v>
      </c>
      <c r="AN44" s="27">
        <f t="shared" ref="AN44:AN52" si="108">AS8-AN8</f>
        <v>0.85936889628389679</v>
      </c>
      <c r="AO44" s="27">
        <f t="shared" ref="AO44:AO52" si="109">AT8-AO8</f>
        <v>0.24216683710531006</v>
      </c>
      <c r="AP44" s="27">
        <f t="shared" ref="AP44:AP52" si="110">AU8-AP8</f>
        <v>1.650869230276669</v>
      </c>
      <c r="AQ44" s="27"/>
      <c r="AR44" s="27">
        <f>AR8-AH8</f>
        <v>1.9001692185284584</v>
      </c>
      <c r="AS44" s="27">
        <f t="shared" ref="AS44:AS52" si="111">AS8-AI8</f>
        <v>2.0142202320219886</v>
      </c>
      <c r="AT44" s="27">
        <f t="shared" ref="AT44:AT52" si="112">AT8-AJ8</f>
        <v>0.6257524929887468</v>
      </c>
      <c r="AU44" s="27">
        <f t="shared" ref="AU44:AU52" si="113">AU8-AK8</f>
        <v>4.5401419435391919</v>
      </c>
    </row>
    <row r="45" spans="1:47" x14ac:dyDescent="0.2">
      <c r="A45" t="str">
        <f>$A$9</f>
        <v>Professional occupations</v>
      </c>
      <c r="B45" s="27">
        <f t="shared" ref="B45:B54" si="114">G9-B9</f>
        <v>7.3046722093730949</v>
      </c>
      <c r="C45" s="27">
        <f t="shared" ref="C45:C54" si="115">H9-C9</f>
        <v>2.764229216380329</v>
      </c>
      <c r="D45" s="27">
        <f t="shared" ref="D45:D54" si="116">I9-D9</f>
        <v>-0.1776140283236467</v>
      </c>
      <c r="E45" s="27">
        <f t="shared" ref="E45:E54" si="117">J9-E9</f>
        <v>9.8912873974297781</v>
      </c>
      <c r="F45" s="27"/>
      <c r="G45" s="27">
        <f t="shared" ref="G45:G54" si="118">L9-G9</f>
        <v>9.0549359000349341</v>
      </c>
      <c r="H45" s="27">
        <f t="shared" ref="H45:H54" si="119">M9-H9</f>
        <v>1.9510775989468812</v>
      </c>
      <c r="I45" s="27">
        <f t="shared" ref="I45:I54" si="120">N9-I9</f>
        <v>2.6577529022405066E-2</v>
      </c>
      <c r="J45" s="27">
        <f t="shared" ref="J45:J54" si="121">O9-J9</f>
        <v>11.032591028004219</v>
      </c>
      <c r="K45" s="27"/>
      <c r="L45" s="27">
        <f t="shared" ref="L45:L54" si="122">L9-B9</f>
        <v>16.359608109408029</v>
      </c>
      <c r="M45" s="27">
        <f t="shared" ref="M45:M54" si="123">M9-C9</f>
        <v>4.7153068153272102</v>
      </c>
      <c r="N45" s="27">
        <f t="shared" ref="N45:N54" si="124">N9-D9</f>
        <v>-0.15103649930124163</v>
      </c>
      <c r="O45" s="27">
        <f t="shared" ref="O45:O54" si="125">O9-E9</f>
        <v>20.923878425433998</v>
      </c>
      <c r="Q45" t="str">
        <f>$A$9</f>
        <v>Professional occupations</v>
      </c>
      <c r="R45" s="27">
        <f t="shared" ref="R45:R52" si="126">W9-R9</f>
        <v>3.8465291123035783</v>
      </c>
      <c r="S45" s="27">
        <f t="shared" si="96"/>
        <v>1.1359986916836911</v>
      </c>
      <c r="T45" s="27">
        <f t="shared" si="97"/>
        <v>-0.58644027666857568</v>
      </c>
      <c r="U45" s="27">
        <f t="shared" si="98"/>
        <v>4.396087527318695</v>
      </c>
      <c r="V45" s="27"/>
      <c r="W45" s="27">
        <f t="shared" ref="W45:W52" si="127">AB9-W9</f>
        <v>5.7162709114014909</v>
      </c>
      <c r="X45" s="27">
        <f t="shared" si="99"/>
        <v>1.2252357564781131</v>
      </c>
      <c r="Y45" s="27">
        <f t="shared" si="100"/>
        <v>-0.3448530619157455</v>
      </c>
      <c r="Z45" s="27">
        <f t="shared" si="101"/>
        <v>6.5966536059638585</v>
      </c>
      <c r="AA45" s="27"/>
      <c r="AB45" s="27">
        <f t="shared" ref="AB45:AB52" si="128">AB9-R9</f>
        <v>9.5628000237050692</v>
      </c>
      <c r="AC45" s="27">
        <f t="shared" si="102"/>
        <v>2.3612344481618042</v>
      </c>
      <c r="AD45" s="27">
        <f t="shared" si="103"/>
        <v>-0.93129333858432117</v>
      </c>
      <c r="AE45" s="27">
        <f t="shared" si="104"/>
        <v>10.992741133282554</v>
      </c>
      <c r="AG45" t="str">
        <f>$A$9</f>
        <v>Professional occupations</v>
      </c>
      <c r="AH45" s="27">
        <f t="shared" ref="AH45:AH52" si="129">AM9-AH9</f>
        <v>3.4581430970695344</v>
      </c>
      <c r="AI45" s="27">
        <f t="shared" si="105"/>
        <v>1.6282305246966393</v>
      </c>
      <c r="AJ45" s="27">
        <f t="shared" si="106"/>
        <v>0.40882624834492454</v>
      </c>
      <c r="AK45" s="27">
        <f t="shared" si="107"/>
        <v>5.4951998701111009</v>
      </c>
      <c r="AL45" s="27"/>
      <c r="AM45" s="27">
        <f t="shared" ref="AM45:AM52" si="130">AR9-AM9</f>
        <v>3.3386649886334467</v>
      </c>
      <c r="AN45" s="27">
        <f t="shared" si="108"/>
        <v>0.7258418424687676</v>
      </c>
      <c r="AO45" s="27">
        <f t="shared" si="109"/>
        <v>0.37143059093815145</v>
      </c>
      <c r="AP45" s="27">
        <f t="shared" si="110"/>
        <v>4.435937422040368</v>
      </c>
      <c r="AQ45" s="27"/>
      <c r="AR45" s="27">
        <f t="shared" ref="AR45:AR52" si="131">AR9-AH9</f>
        <v>6.7968080857029811</v>
      </c>
      <c r="AS45" s="27">
        <f t="shared" si="111"/>
        <v>2.3540723671654069</v>
      </c>
      <c r="AT45" s="27">
        <f t="shared" si="112"/>
        <v>0.78025683928307599</v>
      </c>
      <c r="AU45" s="27">
        <f t="shared" si="113"/>
        <v>9.9311372921514689</v>
      </c>
    </row>
    <row r="46" spans="1:47" x14ac:dyDescent="0.2">
      <c r="A46" t="str">
        <f>$A$10</f>
        <v>Associate professional occupations</v>
      </c>
      <c r="B46" s="27">
        <f t="shared" si="114"/>
        <v>3.2199597936951392</v>
      </c>
      <c r="C46" s="27">
        <f t="shared" si="115"/>
        <v>1.3080739465839946</v>
      </c>
      <c r="D46" s="27">
        <f t="shared" si="116"/>
        <v>-0.44900100532673903</v>
      </c>
      <c r="E46" s="27">
        <f t="shared" si="117"/>
        <v>4.079032734952392</v>
      </c>
      <c r="F46" s="27"/>
      <c r="G46" s="27">
        <f t="shared" si="118"/>
        <v>2.7495317844493492</v>
      </c>
      <c r="H46" s="27">
        <f t="shared" si="119"/>
        <v>1.3761208275412429</v>
      </c>
      <c r="I46" s="27">
        <f t="shared" si="120"/>
        <v>0.34870581376785648</v>
      </c>
      <c r="J46" s="27">
        <f t="shared" si="121"/>
        <v>4.4743584257584459</v>
      </c>
      <c r="K46" s="27"/>
      <c r="L46" s="27">
        <f t="shared" si="122"/>
        <v>5.9694915781444884</v>
      </c>
      <c r="M46" s="27">
        <f t="shared" si="123"/>
        <v>2.6841947741252374</v>
      </c>
      <c r="N46" s="27">
        <f t="shared" si="124"/>
        <v>-0.10029519155888256</v>
      </c>
      <c r="O46" s="27">
        <f t="shared" si="125"/>
        <v>8.5533911607108379</v>
      </c>
      <c r="Q46" t="str">
        <f>$A$10</f>
        <v>Associate professional occupations</v>
      </c>
      <c r="R46" s="27">
        <f t="shared" si="126"/>
        <v>1.4548949788710033</v>
      </c>
      <c r="S46" s="27">
        <f t="shared" si="96"/>
        <v>0.59460640836809331</v>
      </c>
      <c r="T46" s="27">
        <f t="shared" si="97"/>
        <v>-0.52677696983436562</v>
      </c>
      <c r="U46" s="27">
        <f t="shared" si="98"/>
        <v>1.5227244174047314</v>
      </c>
      <c r="V46" s="27"/>
      <c r="W46" s="27">
        <f>AB10-W10</f>
        <v>-0.47636866506885767</v>
      </c>
      <c r="X46" s="27">
        <f t="shared" si="99"/>
        <v>0.12876333695553432</v>
      </c>
      <c r="Y46" s="27">
        <f t="shared" si="100"/>
        <v>0.20138447266499471</v>
      </c>
      <c r="Z46" s="27">
        <f t="shared" si="101"/>
        <v>-0.14622085544833041</v>
      </c>
      <c r="AA46" s="27"/>
      <c r="AB46" s="27">
        <f t="shared" si="128"/>
        <v>0.97852631380214561</v>
      </c>
      <c r="AC46" s="27">
        <f t="shared" si="102"/>
        <v>0.72336974532362763</v>
      </c>
      <c r="AD46" s="27">
        <f t="shared" si="103"/>
        <v>-0.32539249716937091</v>
      </c>
      <c r="AE46" s="27">
        <f t="shared" si="104"/>
        <v>1.376503561956401</v>
      </c>
      <c r="AG46" t="str">
        <f>$A$10</f>
        <v>Associate professional occupations</v>
      </c>
      <c r="AH46" s="27">
        <f t="shared" si="129"/>
        <v>1.7650648148241377</v>
      </c>
      <c r="AI46" s="27">
        <f t="shared" si="105"/>
        <v>0.71346753821590259</v>
      </c>
      <c r="AJ46" s="27">
        <f t="shared" si="106"/>
        <v>7.7775964507623918E-2</v>
      </c>
      <c r="AK46" s="27">
        <f t="shared" si="107"/>
        <v>2.5563083175476642</v>
      </c>
      <c r="AL46" s="27"/>
      <c r="AM46" s="27">
        <f t="shared" si="130"/>
        <v>3.2259004495182158</v>
      </c>
      <c r="AN46" s="27">
        <f t="shared" si="108"/>
        <v>1.2473574905857063</v>
      </c>
      <c r="AO46" s="27">
        <f t="shared" si="109"/>
        <v>0.1473213411028631</v>
      </c>
      <c r="AP46" s="27">
        <f t="shared" si="110"/>
        <v>4.6205792812067834</v>
      </c>
      <c r="AQ46" s="27"/>
      <c r="AR46" s="27">
        <f t="shared" si="131"/>
        <v>4.9909652643423534</v>
      </c>
      <c r="AS46" s="27">
        <f t="shared" si="111"/>
        <v>1.9608250288016089</v>
      </c>
      <c r="AT46" s="27">
        <f t="shared" si="112"/>
        <v>0.22509730561048702</v>
      </c>
      <c r="AU46" s="27">
        <f t="shared" si="113"/>
        <v>7.1768875987544476</v>
      </c>
    </row>
    <row r="47" spans="1:47" x14ac:dyDescent="0.2">
      <c r="A47" t="str">
        <f>$A$11</f>
        <v>Administrative and secretarial occupations</v>
      </c>
      <c r="B47" s="27">
        <f t="shared" si="114"/>
        <v>2.0804383441559438E-2</v>
      </c>
      <c r="C47" s="27">
        <f t="shared" si="115"/>
        <v>0.13348726058083571</v>
      </c>
      <c r="D47" s="27">
        <f t="shared" si="116"/>
        <v>-0.18425592454057504</v>
      </c>
      <c r="E47" s="27">
        <f t="shared" si="117"/>
        <v>-2.9964280518182562E-2</v>
      </c>
      <c r="F47" s="27"/>
      <c r="G47" s="27">
        <f t="shared" si="118"/>
        <v>-0.7855284345036182</v>
      </c>
      <c r="H47" s="27">
        <f t="shared" si="119"/>
        <v>-1.6098634807492136</v>
      </c>
      <c r="I47" s="27">
        <f t="shared" si="120"/>
        <v>8.8766299349411382E-2</v>
      </c>
      <c r="J47" s="27">
        <f t="shared" si="121"/>
        <v>-2.3066256159034175</v>
      </c>
      <c r="K47" s="27"/>
      <c r="L47" s="27">
        <f t="shared" si="122"/>
        <v>-0.76472405106205876</v>
      </c>
      <c r="M47" s="27">
        <f t="shared" si="123"/>
        <v>-1.4763762201683779</v>
      </c>
      <c r="N47" s="27">
        <f t="shared" si="124"/>
        <v>-9.5489625191163663E-2</v>
      </c>
      <c r="O47" s="27">
        <f t="shared" si="125"/>
        <v>-2.3365898964216001</v>
      </c>
      <c r="Q47" t="str">
        <f>$A$11</f>
        <v>Administrative and secretarial occupations</v>
      </c>
      <c r="R47" s="27">
        <f t="shared" si="126"/>
        <v>0.40326891299318834</v>
      </c>
      <c r="S47" s="27">
        <f t="shared" si="96"/>
        <v>0.2735696534335128</v>
      </c>
      <c r="T47" s="27">
        <f t="shared" si="97"/>
        <v>-8.7049773503778349E-2</v>
      </c>
      <c r="U47" s="27">
        <f t="shared" si="98"/>
        <v>0.58978879292292241</v>
      </c>
      <c r="V47" s="27"/>
      <c r="W47" s="27">
        <f t="shared" si="127"/>
        <v>0.94762343224930401</v>
      </c>
      <c r="X47" s="27">
        <f t="shared" si="99"/>
        <v>-0.19212375086766742</v>
      </c>
      <c r="Y47" s="27">
        <f t="shared" si="100"/>
        <v>0.14928181025994625</v>
      </c>
      <c r="Z47" s="27">
        <f t="shared" si="101"/>
        <v>0.90478149164158328</v>
      </c>
      <c r="AA47" s="27"/>
      <c r="AB47" s="27">
        <f t="shared" si="128"/>
        <v>1.3508923452424924</v>
      </c>
      <c r="AC47" s="27">
        <f t="shared" si="102"/>
        <v>8.1445902565845385E-2</v>
      </c>
      <c r="AD47" s="27">
        <f t="shared" si="103"/>
        <v>6.2232036756167897E-2</v>
      </c>
      <c r="AE47" s="27">
        <f t="shared" si="104"/>
        <v>1.4945702845645057</v>
      </c>
      <c r="AG47" t="str">
        <f>$A$11</f>
        <v>Administrative and secretarial occupations</v>
      </c>
      <c r="AH47" s="27">
        <f t="shared" si="129"/>
        <v>-0.38246452955162802</v>
      </c>
      <c r="AI47" s="27">
        <f t="shared" si="105"/>
        <v>-0.14008239285267798</v>
      </c>
      <c r="AJ47" s="27">
        <f t="shared" si="106"/>
        <v>-9.7206151036795641E-2</v>
      </c>
      <c r="AK47" s="27">
        <f t="shared" si="107"/>
        <v>-0.61975307344109964</v>
      </c>
      <c r="AL47" s="27"/>
      <c r="AM47" s="27">
        <f t="shared" si="130"/>
        <v>-1.7331518667529231</v>
      </c>
      <c r="AN47" s="27">
        <f t="shared" si="108"/>
        <v>-1.4177397298815446</v>
      </c>
      <c r="AO47" s="27">
        <f t="shared" si="109"/>
        <v>-6.0515510910534864E-2</v>
      </c>
      <c r="AP47" s="27">
        <f>AU11-AP11</f>
        <v>-3.2114071075450035</v>
      </c>
      <c r="AQ47" s="27"/>
      <c r="AR47" s="27">
        <f t="shared" si="131"/>
        <v>-2.1156163963045511</v>
      </c>
      <c r="AS47" s="27">
        <f t="shared" si="111"/>
        <v>-1.5578221227342226</v>
      </c>
      <c r="AT47" s="27">
        <f t="shared" si="112"/>
        <v>-0.1577216619473305</v>
      </c>
      <c r="AU47" s="27">
        <f t="shared" si="113"/>
        <v>-3.8311601809861031</v>
      </c>
    </row>
    <row r="48" spans="1:47" x14ac:dyDescent="0.2">
      <c r="A48" t="str">
        <f>$A$12</f>
        <v>Skilled trades occupations</v>
      </c>
      <c r="B48" s="27">
        <f t="shared" si="114"/>
        <v>-1.3841125585286527</v>
      </c>
      <c r="C48" s="27">
        <f t="shared" si="115"/>
        <v>-0.1596754395627924</v>
      </c>
      <c r="D48" s="27">
        <f t="shared" si="116"/>
        <v>0.46639373974857357</v>
      </c>
      <c r="E48" s="27">
        <f t="shared" si="117"/>
        <v>-1.0773942583428706</v>
      </c>
      <c r="F48" s="27"/>
      <c r="G48" s="27">
        <f t="shared" si="118"/>
        <v>-1.6534431766330702</v>
      </c>
      <c r="H48" s="27">
        <f t="shared" si="119"/>
        <v>0.71742452632921161</v>
      </c>
      <c r="I48" s="27">
        <f t="shared" si="120"/>
        <v>1.5131044403435254</v>
      </c>
      <c r="J48" s="27">
        <f t="shared" si="121"/>
        <v>0.57708579003966776</v>
      </c>
      <c r="K48" s="27"/>
      <c r="L48" s="27">
        <f t="shared" si="122"/>
        <v>-3.0375557351617228</v>
      </c>
      <c r="M48" s="27">
        <f t="shared" si="123"/>
        <v>0.55774908676641921</v>
      </c>
      <c r="N48" s="27">
        <f t="shared" si="124"/>
        <v>1.979498180092099</v>
      </c>
      <c r="O48" s="27">
        <f t="shared" si="125"/>
        <v>-0.50030846830320286</v>
      </c>
      <c r="Q48" t="str">
        <f>$A$12</f>
        <v>Skilled trades occupations</v>
      </c>
      <c r="R48" s="27">
        <f t="shared" si="126"/>
        <v>-1.4151478743427219</v>
      </c>
      <c r="S48" s="27">
        <f t="shared" si="96"/>
        <v>-0.14743601023597375</v>
      </c>
      <c r="T48" s="27">
        <f t="shared" si="97"/>
        <v>0.42509354991470527</v>
      </c>
      <c r="U48" s="27">
        <f t="shared" si="98"/>
        <v>-1.137490334663994</v>
      </c>
      <c r="V48" s="27"/>
      <c r="W48" s="27">
        <f t="shared" si="127"/>
        <v>-1.984115616508884</v>
      </c>
      <c r="X48" s="27">
        <f t="shared" si="99"/>
        <v>0.44514289025760179</v>
      </c>
      <c r="Y48" s="27">
        <f t="shared" si="100"/>
        <v>1.2204859969843422</v>
      </c>
      <c r="Z48" s="27">
        <f t="shared" si="101"/>
        <v>-0.31848672926693666</v>
      </c>
      <c r="AA48" s="27"/>
      <c r="AB48" s="27">
        <f t="shared" si="128"/>
        <v>-3.399263490851606</v>
      </c>
      <c r="AC48" s="27">
        <f t="shared" si="102"/>
        <v>0.29770688002162804</v>
      </c>
      <c r="AD48" s="27">
        <f t="shared" si="103"/>
        <v>1.6455795468990475</v>
      </c>
      <c r="AE48" s="27">
        <f t="shared" si="104"/>
        <v>-1.4559770639309306</v>
      </c>
      <c r="AG48" t="str">
        <f>$A$12</f>
        <v>Skilled trades occupations</v>
      </c>
      <c r="AH48" s="27">
        <f t="shared" si="129"/>
        <v>3.1035315814063047E-2</v>
      </c>
      <c r="AI48" s="27">
        <f t="shared" si="105"/>
        <v>-1.2239429326819207E-2</v>
      </c>
      <c r="AJ48" s="27">
        <f t="shared" si="106"/>
        <v>4.1300189833871404E-2</v>
      </c>
      <c r="AK48" s="27">
        <f t="shared" si="107"/>
        <v>6.0096076321115355E-2</v>
      </c>
      <c r="AL48" s="27"/>
      <c r="AM48" s="27">
        <f t="shared" si="130"/>
        <v>0.33067243987582406</v>
      </c>
      <c r="AN48" s="27">
        <f t="shared" si="108"/>
        <v>0.27228163607160982</v>
      </c>
      <c r="AO48" s="27">
        <f t="shared" si="109"/>
        <v>0.29261844335918119</v>
      </c>
      <c r="AP48" s="27">
        <f t="shared" si="110"/>
        <v>0.89557251930661508</v>
      </c>
      <c r="AQ48" s="27"/>
      <c r="AR48" s="27">
        <f t="shared" si="131"/>
        <v>0.36170775568988711</v>
      </c>
      <c r="AS48" s="27">
        <f t="shared" si="111"/>
        <v>0.26004220674479062</v>
      </c>
      <c r="AT48" s="27">
        <f t="shared" si="112"/>
        <v>0.33391863319305259</v>
      </c>
      <c r="AU48" s="27">
        <f t="shared" si="113"/>
        <v>0.95566859562773043</v>
      </c>
    </row>
    <row r="49" spans="1:47" x14ac:dyDescent="0.2">
      <c r="A49" t="str">
        <f>$A$13</f>
        <v>Caring, leisure and other service occupations</v>
      </c>
      <c r="B49" s="27">
        <f t="shared" si="114"/>
        <v>-0.46687924169387607</v>
      </c>
      <c r="C49" s="27">
        <f t="shared" si="115"/>
        <v>0.3987410627425696</v>
      </c>
      <c r="D49" s="27">
        <f t="shared" si="116"/>
        <v>6.2319489174603948E-2</v>
      </c>
      <c r="E49" s="27">
        <f t="shared" si="117"/>
        <v>-5.8186897767065204E-3</v>
      </c>
      <c r="F49" s="27"/>
      <c r="G49" s="27">
        <f t="shared" si="118"/>
        <v>1.3211526868733863</v>
      </c>
      <c r="H49" s="27">
        <f t="shared" si="119"/>
        <v>-0.28712043943779797</v>
      </c>
      <c r="I49" s="27">
        <f t="shared" si="120"/>
        <v>0.42226609060079801</v>
      </c>
      <c r="J49" s="27">
        <f t="shared" si="121"/>
        <v>1.4562983380363903</v>
      </c>
      <c r="K49" s="27"/>
      <c r="L49" s="27">
        <f t="shared" si="122"/>
        <v>0.8542734451795102</v>
      </c>
      <c r="M49" s="27">
        <f t="shared" si="123"/>
        <v>0.11162062330477163</v>
      </c>
      <c r="N49" s="27">
        <f t="shared" si="124"/>
        <v>0.48458557977540195</v>
      </c>
      <c r="O49" s="27">
        <f t="shared" si="125"/>
        <v>1.4504796482596838</v>
      </c>
      <c r="Q49" t="str">
        <f>$A$13</f>
        <v>Caring, leisure and other service occupations</v>
      </c>
      <c r="R49" s="27">
        <f t="shared" si="126"/>
        <v>-0.23700021870215693</v>
      </c>
      <c r="S49" s="27">
        <f t="shared" si="96"/>
        <v>0.27325523133606877</v>
      </c>
      <c r="T49" s="27">
        <f t="shared" si="97"/>
        <v>-3.8361720291481827E-2</v>
      </c>
      <c r="U49" s="27">
        <f t="shared" si="98"/>
        <v>-2.1067076575711496E-3</v>
      </c>
      <c r="V49" s="27"/>
      <c r="W49" s="27">
        <f t="shared" si="127"/>
        <v>0.59227757245613022</v>
      </c>
      <c r="X49" s="27">
        <f t="shared" si="99"/>
        <v>0.62181936817725658</v>
      </c>
      <c r="Y49" s="27">
        <f t="shared" si="100"/>
        <v>0.1753749485066522</v>
      </c>
      <c r="Z49" s="27">
        <f t="shared" si="101"/>
        <v>1.3894718891400393</v>
      </c>
      <c r="AA49" s="27"/>
      <c r="AB49" s="27">
        <f t="shared" si="128"/>
        <v>0.35527735375397329</v>
      </c>
      <c r="AC49" s="27">
        <f t="shared" si="102"/>
        <v>0.89507459951332535</v>
      </c>
      <c r="AD49" s="27">
        <f t="shared" si="103"/>
        <v>0.13701322821517037</v>
      </c>
      <c r="AE49" s="27">
        <f t="shared" si="104"/>
        <v>1.3873651814824681</v>
      </c>
      <c r="AG49" t="str">
        <f>$A$13</f>
        <v>Caring, leisure and other service occupations</v>
      </c>
      <c r="AH49" s="27">
        <f t="shared" si="129"/>
        <v>-0.22987902299171292</v>
      </c>
      <c r="AI49" s="27">
        <f t="shared" si="105"/>
        <v>0.12548583140649683</v>
      </c>
      <c r="AJ49" s="27">
        <f t="shared" si="106"/>
        <v>0.10068120946608694</v>
      </c>
      <c r="AK49" s="27">
        <f t="shared" si="107"/>
        <v>-3.7119821191247127E-3</v>
      </c>
      <c r="AL49" s="27"/>
      <c r="AM49" s="27">
        <f t="shared" si="130"/>
        <v>0.72887511441725561</v>
      </c>
      <c r="AN49" s="27">
        <f t="shared" si="108"/>
        <v>-0.90893980761505322</v>
      </c>
      <c r="AO49" s="27">
        <f t="shared" si="109"/>
        <v>0.24689114209414598</v>
      </c>
      <c r="AP49" s="27">
        <f t="shared" si="110"/>
        <v>6.6826448896346591E-2</v>
      </c>
      <c r="AQ49" s="27"/>
      <c r="AR49" s="27">
        <f t="shared" si="131"/>
        <v>0.49899609142554269</v>
      </c>
      <c r="AS49" s="27">
        <f t="shared" si="111"/>
        <v>-0.78345397620855639</v>
      </c>
      <c r="AT49" s="27">
        <f t="shared" si="112"/>
        <v>0.34757235156023292</v>
      </c>
      <c r="AU49" s="27">
        <f t="shared" si="113"/>
        <v>6.3114466777221878E-2</v>
      </c>
    </row>
    <row r="50" spans="1:47" x14ac:dyDescent="0.2">
      <c r="A50" t="str">
        <f>$A$14</f>
        <v>Sales and customer service occupations</v>
      </c>
      <c r="B50" s="27">
        <f t="shared" si="114"/>
        <v>-0.29839986624249981</v>
      </c>
      <c r="C50" s="27">
        <f t="shared" si="115"/>
        <v>1.166352553562044</v>
      </c>
      <c r="D50" s="27">
        <f t="shared" si="116"/>
        <v>-0.48459895799187502</v>
      </c>
      <c r="E50" s="27">
        <f t="shared" si="117"/>
        <v>0.38335372932766987</v>
      </c>
      <c r="F50" s="27"/>
      <c r="G50" s="27">
        <f t="shared" si="118"/>
        <v>1.2777388290487579E-2</v>
      </c>
      <c r="H50" s="27">
        <f t="shared" si="119"/>
        <v>0.4246746082817463</v>
      </c>
      <c r="I50" s="27">
        <f t="shared" si="120"/>
        <v>-0.14127036637243828</v>
      </c>
      <c r="J50" s="27">
        <f t="shared" si="121"/>
        <v>0.29618163019979704</v>
      </c>
      <c r="K50" s="27"/>
      <c r="L50" s="27">
        <f t="shared" si="122"/>
        <v>-0.28562247795201223</v>
      </c>
      <c r="M50" s="27">
        <f t="shared" si="123"/>
        <v>1.5910271618437903</v>
      </c>
      <c r="N50" s="27">
        <f t="shared" si="124"/>
        <v>-0.62586932436431331</v>
      </c>
      <c r="O50" s="27">
        <f t="shared" si="125"/>
        <v>0.67953535952746691</v>
      </c>
      <c r="Q50" t="str">
        <f>$A$14</f>
        <v>Sales and customer service occupations</v>
      </c>
      <c r="R50" s="27">
        <f t="shared" si="126"/>
        <v>-5.46602109181622E-2</v>
      </c>
      <c r="S50" s="27">
        <f t="shared" si="96"/>
        <v>0.7657725965442479</v>
      </c>
      <c r="T50" s="27">
        <f t="shared" si="97"/>
        <v>-0.24743497132410397</v>
      </c>
      <c r="U50" s="27">
        <f t="shared" si="98"/>
        <v>0.46367741430197995</v>
      </c>
      <c r="V50" s="27"/>
      <c r="W50" s="27">
        <f t="shared" si="127"/>
        <v>0.34457578445588943</v>
      </c>
      <c r="X50" s="27">
        <f t="shared" si="99"/>
        <v>0.51426748216589946</v>
      </c>
      <c r="Y50" s="27">
        <f t="shared" si="100"/>
        <v>-2.1696882392362893E-2</v>
      </c>
      <c r="Z50" s="27">
        <f t="shared" si="101"/>
        <v>0.83714638422942578</v>
      </c>
      <c r="AA50" s="27"/>
      <c r="AB50" s="27">
        <f t="shared" si="128"/>
        <v>0.28991557353772723</v>
      </c>
      <c r="AC50" s="27">
        <f t="shared" si="102"/>
        <v>1.2800400787101474</v>
      </c>
      <c r="AD50" s="27">
        <f t="shared" si="103"/>
        <v>-0.26913185371646686</v>
      </c>
      <c r="AE50" s="27">
        <f t="shared" si="104"/>
        <v>1.3008237985314057</v>
      </c>
      <c r="AG50" t="str">
        <f>$A$14</f>
        <v>Sales and customer service occupations</v>
      </c>
      <c r="AH50" s="27">
        <f t="shared" si="129"/>
        <v>-0.24373965532434694</v>
      </c>
      <c r="AI50" s="27">
        <f t="shared" si="105"/>
        <v>0.40057995701779703</v>
      </c>
      <c r="AJ50" s="27">
        <f t="shared" si="106"/>
        <v>-0.23716398666777205</v>
      </c>
      <c r="AK50" s="27">
        <f t="shared" si="107"/>
        <v>-8.0323684974320742E-2</v>
      </c>
      <c r="AL50" s="27"/>
      <c r="AM50" s="27">
        <f t="shared" si="130"/>
        <v>-0.33179839616540008</v>
      </c>
      <c r="AN50" s="27">
        <f t="shared" si="108"/>
        <v>-8.9592873884148716E-2</v>
      </c>
      <c r="AO50" s="27">
        <f t="shared" si="109"/>
        <v>-0.119573483980075</v>
      </c>
      <c r="AP50" s="27">
        <f t="shared" si="110"/>
        <v>-0.54096475402962518</v>
      </c>
      <c r="AQ50" s="27"/>
      <c r="AR50" s="27">
        <f t="shared" si="131"/>
        <v>-0.57553805148974702</v>
      </c>
      <c r="AS50" s="27">
        <f t="shared" si="111"/>
        <v>0.31098708313364831</v>
      </c>
      <c r="AT50" s="27">
        <f t="shared" si="112"/>
        <v>-0.35673747064784705</v>
      </c>
      <c r="AU50" s="27">
        <f t="shared" si="113"/>
        <v>-0.62128843900394592</v>
      </c>
    </row>
    <row r="51" spans="1:47" x14ac:dyDescent="0.2">
      <c r="A51" t="str">
        <f>$A$15</f>
        <v>Process, plant and machine operatives</v>
      </c>
      <c r="B51" s="27">
        <f t="shared" si="114"/>
        <v>-0.8807441707053405</v>
      </c>
      <c r="C51" s="27">
        <f t="shared" si="115"/>
        <v>0.40738847100663578</v>
      </c>
      <c r="D51" s="27">
        <f t="shared" si="116"/>
        <v>6.9498140936044006E-2</v>
      </c>
      <c r="E51" s="27">
        <f t="shared" si="117"/>
        <v>-0.40385755876265961</v>
      </c>
      <c r="F51" s="27"/>
      <c r="G51" s="27">
        <f t="shared" si="118"/>
        <v>-1.0093353797047149</v>
      </c>
      <c r="H51" s="27">
        <f t="shared" si="119"/>
        <v>0.59373086475756853</v>
      </c>
      <c r="I51" s="27">
        <f t="shared" si="120"/>
        <v>0.46127429891541727</v>
      </c>
      <c r="J51" s="27">
        <f t="shared" si="121"/>
        <v>4.5669783968270039E-2</v>
      </c>
      <c r="K51" s="27"/>
      <c r="L51" s="27">
        <f t="shared" si="122"/>
        <v>-1.8900795504100554</v>
      </c>
      <c r="M51" s="27">
        <f t="shared" si="123"/>
        <v>1.0011193357642043</v>
      </c>
      <c r="N51" s="27">
        <f t="shared" si="124"/>
        <v>0.53077243985146128</v>
      </c>
      <c r="O51" s="27">
        <f t="shared" si="125"/>
        <v>-0.35818777479438957</v>
      </c>
      <c r="Q51" t="str">
        <f>$A$15</f>
        <v>Process, plant and machine operatives</v>
      </c>
      <c r="R51" s="27">
        <f t="shared" si="126"/>
        <v>-0.7575295595854783</v>
      </c>
      <c r="S51" s="27">
        <f t="shared" si="96"/>
        <v>0.44894030222723802</v>
      </c>
      <c r="T51" s="27">
        <f t="shared" si="97"/>
        <v>6.23528428908251E-2</v>
      </c>
      <c r="U51" s="27">
        <f t="shared" si="98"/>
        <v>-0.24623641446741296</v>
      </c>
      <c r="V51" s="27"/>
      <c r="W51" s="27">
        <f t="shared" si="127"/>
        <v>-1.0008530284875912</v>
      </c>
      <c r="X51" s="27">
        <f t="shared" si="99"/>
        <v>0.26398494406639839</v>
      </c>
      <c r="Y51" s="27">
        <f t="shared" si="100"/>
        <v>0.39898098825389883</v>
      </c>
      <c r="Z51" s="27">
        <f t="shared" si="101"/>
        <v>-0.33788709616729484</v>
      </c>
      <c r="AA51" s="27"/>
      <c r="AB51" s="27">
        <f t="shared" si="128"/>
        <v>-1.7583825880730695</v>
      </c>
      <c r="AC51" s="27">
        <f t="shared" si="102"/>
        <v>0.71292524629363641</v>
      </c>
      <c r="AD51" s="27">
        <f t="shared" si="103"/>
        <v>0.46133383114472393</v>
      </c>
      <c r="AE51" s="27">
        <f t="shared" si="104"/>
        <v>-0.5841235106347078</v>
      </c>
      <c r="AG51" t="str">
        <f>$A$15</f>
        <v>Process, plant and machine operatives</v>
      </c>
      <c r="AH51" s="27">
        <f t="shared" si="129"/>
        <v>-0.12321461111986431</v>
      </c>
      <c r="AI51" s="27">
        <f t="shared" si="105"/>
        <v>-4.1551831220601243E-2</v>
      </c>
      <c r="AJ51" s="27">
        <f t="shared" si="106"/>
        <v>7.1452980452191839E-3</v>
      </c>
      <c r="AK51" s="27">
        <f t="shared" si="107"/>
        <v>-0.15762114429524621</v>
      </c>
      <c r="AL51" s="27"/>
      <c r="AM51" s="27">
        <f t="shared" si="130"/>
        <v>-8.4823512171172677E-3</v>
      </c>
      <c r="AN51" s="27">
        <f t="shared" si="108"/>
        <v>0.32974592069116854</v>
      </c>
      <c r="AO51" s="27">
        <f t="shared" si="109"/>
        <v>6.2293310661518497E-2</v>
      </c>
      <c r="AP51" s="27">
        <f t="shared" si="110"/>
        <v>0.38355688013556977</v>
      </c>
      <c r="AQ51" s="27"/>
      <c r="AR51" s="27">
        <f t="shared" si="131"/>
        <v>-0.13169696233698158</v>
      </c>
      <c r="AS51" s="27">
        <f t="shared" si="111"/>
        <v>0.28819408947056729</v>
      </c>
      <c r="AT51" s="27">
        <f t="shared" si="112"/>
        <v>6.9438608706737681E-2</v>
      </c>
      <c r="AU51" s="27">
        <f t="shared" si="113"/>
        <v>0.22593573584032356</v>
      </c>
    </row>
    <row r="52" spans="1:47" x14ac:dyDescent="0.2">
      <c r="A52" t="str">
        <f>$A$16</f>
        <v>Elementary occupations</v>
      </c>
      <c r="B52" s="27">
        <f t="shared" si="114"/>
        <v>-1.3660608895874216</v>
      </c>
      <c r="C52" s="27">
        <f t="shared" si="115"/>
        <v>0.10850850348695573</v>
      </c>
      <c r="D52" s="27">
        <f t="shared" si="116"/>
        <v>-0.14626977588681633</v>
      </c>
      <c r="E52" s="27">
        <f t="shared" si="117"/>
        <v>-1.4038221619872822</v>
      </c>
      <c r="F52" s="27"/>
      <c r="G52" s="27">
        <f t="shared" si="118"/>
        <v>0.59525184425048216</v>
      </c>
      <c r="H52" s="27">
        <f t="shared" si="119"/>
        <v>-2.0657446282623599</v>
      </c>
      <c r="I52" s="27">
        <f t="shared" si="120"/>
        <v>0.53508137074869988</v>
      </c>
      <c r="J52" s="27">
        <f t="shared" si="121"/>
        <v>-0.93541141326317501</v>
      </c>
      <c r="K52" s="27"/>
      <c r="L52" s="27">
        <f t="shared" si="122"/>
        <v>-0.77080904533693939</v>
      </c>
      <c r="M52" s="27">
        <f t="shared" si="123"/>
        <v>-1.9572361247754042</v>
      </c>
      <c r="N52" s="27">
        <f t="shared" si="124"/>
        <v>0.38881159486188355</v>
      </c>
      <c r="O52" s="27">
        <f t="shared" si="125"/>
        <v>-2.3392335752504572</v>
      </c>
      <c r="Q52" t="str">
        <f>$A$16</f>
        <v>Elementary occupations</v>
      </c>
      <c r="R52" s="27">
        <f t="shared" si="126"/>
        <v>-1.0593579854287141</v>
      </c>
      <c r="S52" s="27">
        <f t="shared" si="96"/>
        <v>0.23277725533127835</v>
      </c>
      <c r="T52" s="27">
        <f t="shared" si="97"/>
        <v>5.2985668155264065E-2</v>
      </c>
      <c r="U52" s="27">
        <f t="shared" si="98"/>
        <v>-0.77359506194217253</v>
      </c>
      <c r="V52" s="27"/>
      <c r="W52" s="27">
        <f t="shared" si="127"/>
        <v>0.19400989676330394</v>
      </c>
      <c r="X52" s="27">
        <f t="shared" si="99"/>
        <v>-0.65366194223141516</v>
      </c>
      <c r="Y52" s="27">
        <f t="shared" si="100"/>
        <v>0.32300331057828346</v>
      </c>
      <c r="Z52" s="27">
        <f t="shared" si="101"/>
        <v>-0.13664873488982821</v>
      </c>
      <c r="AA52" s="27"/>
      <c r="AB52" s="27">
        <f t="shared" si="128"/>
        <v>-0.86534808866541013</v>
      </c>
      <c r="AC52" s="27">
        <f t="shared" si="102"/>
        <v>-0.42088468690013681</v>
      </c>
      <c r="AD52" s="27">
        <f t="shared" si="103"/>
        <v>0.37598897873354753</v>
      </c>
      <c r="AE52" s="27">
        <f t="shared" si="104"/>
        <v>-0.91024379683200074</v>
      </c>
      <c r="AG52" t="str">
        <f>$A$16</f>
        <v>Elementary occupations</v>
      </c>
      <c r="AH52" s="27">
        <f t="shared" si="129"/>
        <v>-0.3067029041587146</v>
      </c>
      <c r="AI52" s="27">
        <f t="shared" si="105"/>
        <v>-0.1242687518443244</v>
      </c>
      <c r="AJ52" s="27">
        <f t="shared" si="106"/>
        <v>-0.19925544404208223</v>
      </c>
      <c r="AK52" s="27">
        <f t="shared" si="107"/>
        <v>-0.63022710004512028</v>
      </c>
      <c r="AL52" s="27"/>
      <c r="AM52" s="27">
        <f t="shared" si="130"/>
        <v>0.4012419474871769</v>
      </c>
      <c r="AN52" s="27">
        <f t="shared" si="108"/>
        <v>-1.4120826860309457</v>
      </c>
      <c r="AO52" s="27">
        <f t="shared" si="109"/>
        <v>0.21207806017041847</v>
      </c>
      <c r="AP52" s="27">
        <f t="shared" si="110"/>
        <v>-0.79876267837335213</v>
      </c>
      <c r="AQ52" s="27"/>
      <c r="AR52" s="27">
        <f t="shared" si="131"/>
        <v>9.4539043328462302E-2</v>
      </c>
      <c r="AS52" s="27">
        <f t="shared" si="111"/>
        <v>-1.5363514378752701</v>
      </c>
      <c r="AT52" s="27">
        <f t="shared" si="112"/>
        <v>1.2822616128336239E-2</v>
      </c>
      <c r="AU52" s="27">
        <f t="shared" si="113"/>
        <v>-1.4289897784184724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9.2555842744974939</v>
      </c>
      <c r="C54" s="29">
        <f t="shared" si="115"/>
        <v>7.9507875722150061</v>
      </c>
      <c r="D54" s="29">
        <f t="shared" si="116"/>
        <v>-0.27137184671232717</v>
      </c>
      <c r="E54" s="29">
        <f t="shared" si="117"/>
        <v>16.935000000000173</v>
      </c>
      <c r="F54" s="29"/>
      <c r="G54" s="29">
        <f t="shared" si="118"/>
        <v>9.9834777470106246</v>
      </c>
      <c r="H54" s="29">
        <f t="shared" si="119"/>
        <v>2.0474335721607986</v>
      </c>
      <c r="I54" s="29">
        <f t="shared" si="120"/>
        <v>4.0970886808283637</v>
      </c>
      <c r="J54" s="29">
        <f t="shared" si="121"/>
        <v>16.127999999999815</v>
      </c>
      <c r="K54" s="29"/>
      <c r="L54" s="29">
        <f t="shared" si="122"/>
        <v>19.239062021508119</v>
      </c>
      <c r="M54" s="29">
        <f t="shared" si="123"/>
        <v>9.9982211443758047</v>
      </c>
      <c r="N54" s="29">
        <f t="shared" si="124"/>
        <v>3.8257168341160366</v>
      </c>
      <c r="O54" s="29">
        <f t="shared" si="125"/>
        <v>33.062999999999988</v>
      </c>
      <c r="Q54" s="24" t="str">
        <f>$A$18</f>
        <v>All occupations</v>
      </c>
      <c r="R54" s="29">
        <f t="shared" ref="R54" si="132">W18-R18</f>
        <v>3.9365060482950298</v>
      </c>
      <c r="S54" s="29">
        <f t="shared" ref="S54" si="133">X18-S18</f>
        <v>4.2463147903844849</v>
      </c>
      <c r="T54" s="29">
        <f t="shared" ref="T54" si="134">Y18-T18</f>
        <v>-0.75706083104683586</v>
      </c>
      <c r="U54" s="29">
        <f t="shared" ref="U54" si="135">Z18-U18</f>
        <v>7.4257600076326753</v>
      </c>
      <c r="V54" s="29"/>
      <c r="W54" s="29">
        <f t="shared" ref="W54" si="136">AB18-W18</f>
        <v>3.4822219243267085</v>
      </c>
      <c r="X54" s="29">
        <f t="shared" ref="X54" si="137">AC18-X18</f>
        <v>2.441192883471345</v>
      </c>
      <c r="Y54" s="29">
        <f t="shared" ref="Y54" si="138">AD18-Y18</f>
        <v>2.7023779502873815</v>
      </c>
      <c r="Z54" s="29">
        <f t="shared" ref="Z54" si="139">AE18-Z18</f>
        <v>8.6257927580854528</v>
      </c>
      <c r="AA54" s="29"/>
      <c r="AB54" s="29">
        <f t="shared" ref="AB54" si="140">AB18-R18</f>
        <v>7.4187279726217383</v>
      </c>
      <c r="AC54" s="29">
        <f t="shared" ref="AC54" si="141">AC18-S18</f>
        <v>6.6875076738558299</v>
      </c>
      <c r="AD54" s="29">
        <f t="shared" ref="AD54" si="142">AD18-T18</f>
        <v>1.9453171192405456</v>
      </c>
      <c r="AE54" s="29">
        <f t="shared" ref="AE54" si="143">AE18-U18</f>
        <v>16.051552765718128</v>
      </c>
      <c r="AG54" s="24" t="str">
        <f>$A$18</f>
        <v>All occupations</v>
      </c>
      <c r="AH54" s="29">
        <f t="shared" ref="AH54" si="144">AM18-AH18</f>
        <v>5.3190782262024641</v>
      </c>
      <c r="AI54" s="29">
        <f t="shared" ref="AI54" si="145">AN18-AI18</f>
        <v>3.7044727818304963</v>
      </c>
      <c r="AJ54" s="29">
        <f t="shared" ref="AJ54" si="146">AO18-AJ18</f>
        <v>0.48568898433451224</v>
      </c>
      <c r="AK54" s="29">
        <f t="shared" ref="AK54" si="147">AP18-AK18</f>
        <v>9.5092399923674407</v>
      </c>
      <c r="AL54" s="29"/>
      <c r="AM54" s="29">
        <f t="shared" ref="AM54" si="148">AR18-AM18</f>
        <v>6.5012558226839445</v>
      </c>
      <c r="AN54" s="29">
        <f t="shared" ref="AN54" si="149">AS18-AN18</f>
        <v>-0.39375931131053221</v>
      </c>
      <c r="AO54" s="29">
        <f t="shared" ref="AO54" si="150">AT18-AO18</f>
        <v>1.3947107305409823</v>
      </c>
      <c r="AP54" s="29">
        <f t="shared" ref="AP54" si="151">AU18-AP18</f>
        <v>7.5022072419144195</v>
      </c>
      <c r="AQ54" s="29"/>
      <c r="AR54" s="29">
        <f t="shared" ref="AR54" si="152">AR18-AH18</f>
        <v>11.820334048886409</v>
      </c>
      <c r="AS54" s="29">
        <f t="shared" ref="AS54" si="153">AS18-AI18</f>
        <v>3.3107134705199641</v>
      </c>
      <c r="AT54" s="29">
        <f t="shared" ref="AT54" si="154">AT18-AJ18</f>
        <v>1.8803997148754945</v>
      </c>
      <c r="AU54" s="29">
        <f t="shared" ref="AU54" si="155">AU18-AK18</f>
        <v>17.01144723428186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Buckinghamshire Thames Valley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1.2431989711302105</v>
      </c>
      <c r="N7" s="91">
        <f>'Occ T2'!I180</f>
        <v>0.37058078759095725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-0.68484241677567725</v>
      </c>
      <c r="N9" s="91">
        <f>'Occ T2'!I178</f>
        <v>-1.2289532735670905</v>
      </c>
    </row>
    <row r="10" spans="1:14" x14ac:dyDescent="0.2">
      <c r="L10" s="91" t="str">
        <f>'Occ T3'!A48</f>
        <v>91 Elementary trades and related occupations</v>
      </c>
      <c r="M10" s="91">
        <f>'Occ T2'!H177</f>
        <v>-3.0319184518203035</v>
      </c>
      <c r="N10" s="91">
        <f>'Occ T2'!I177</f>
        <v>5.0122628046875839</v>
      </c>
    </row>
    <row r="11" spans="1:14" x14ac:dyDescent="0.2">
      <c r="L11" s="114" t="str">
        <f>"["&amp;'Occ T3'!A47&amp;"]"</f>
        <v>[Elementary occupations]</v>
      </c>
      <c r="M11" s="91">
        <f>'Occ T1'!H88</f>
        <v>-0.95760564975779783</v>
      </c>
      <c r="N11" s="91">
        <f>'Occ T1'!I88</f>
        <v>-0.22237221542315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-0.7935990246278779</v>
      </c>
      <c r="N13" s="91">
        <f>'Occ T2'!I176</f>
        <v>2.682280413714988E-2</v>
      </c>
    </row>
    <row r="14" spans="1:14" x14ac:dyDescent="0.2">
      <c r="L14" s="91" t="str">
        <f>'Occ T3'!A44</f>
        <v>81 Process, plant and machine operatives</v>
      </c>
      <c r="M14" s="91">
        <f>'Occ T2'!H175</f>
        <v>-0.48435597499466576</v>
      </c>
      <c r="N14" s="91">
        <f>'Occ T2'!I175</f>
        <v>2.5422631322369327E-2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-0.68548046365368709</v>
      </c>
      <c r="N15" s="91">
        <f>'Occ T1'!I87</f>
        <v>2.6330326506829316E-2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2.5909077475313236</v>
      </c>
      <c r="N17" s="91">
        <f>'Occ T2'!I174</f>
        <v>1.4350273281973802</v>
      </c>
    </row>
    <row r="18" spans="12:14" x14ac:dyDescent="0.2">
      <c r="L18" s="91" t="str">
        <f>'Occ T3'!A40</f>
        <v>71 Sales occupations</v>
      </c>
      <c r="M18" s="91">
        <f>'Occ T2'!H173</f>
        <v>-0.16706750361602518</v>
      </c>
      <c r="N18" s="91">
        <f>'Occ T2'!I173</f>
        <v>-0.28540626776174527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0.33907625047455703</v>
      </c>
      <c r="N19" s="91">
        <f>'Occ T1'!I86</f>
        <v>8.5924143107574125E-2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1.0662961983347596</v>
      </c>
      <c r="N21" s="91">
        <f>'Occ T2'!I172</f>
        <v>-1.4652990480142791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-0.91574210119584887</v>
      </c>
      <c r="N22" s="91">
        <f>'Occ T2'!I171</f>
        <v>-0.36266739178307805</v>
      </c>
    </row>
    <row r="23" spans="12:14" x14ac:dyDescent="0.2">
      <c r="L23" s="91" t="str">
        <f>'Occ T3'!A35</f>
        <v>61 Caring personal service occupations</v>
      </c>
      <c r="M23" s="91">
        <f>'Occ T2'!H170</f>
        <v>0.3083916403066933</v>
      </c>
      <c r="N23" s="91">
        <f>'Occ T2'!I170</f>
        <v>0.64105785521908487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-4.6131397389403972E-3</v>
      </c>
      <c r="N24" s="91">
        <f>'Occ T1'!I85</f>
        <v>0.37491054331755258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-2.6201345869003245</v>
      </c>
      <c r="N26" s="91">
        <f>'Occ T2'!I169</f>
        <v>0.82922973818566614</v>
      </c>
    </row>
    <row r="27" spans="12:14" x14ac:dyDescent="0.2">
      <c r="L27" s="91" t="str">
        <f>'Occ T3'!A31</f>
        <v>53 Skilled construction and building trades</v>
      </c>
      <c r="M27" s="91">
        <f>'Occ T2'!H168</f>
        <v>0.32135986094186109</v>
      </c>
      <c r="N27" s="91">
        <f>'Occ T2'!I168</f>
        <v>-0.36800265513612374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-0.60237788238387546</v>
      </c>
      <c r="N28" s="91">
        <f>'Occ T2'!I167</f>
        <v>-9.6679499383456324E-2</v>
      </c>
    </row>
    <row r="29" spans="12:14" x14ac:dyDescent="0.2">
      <c r="L29" s="91" t="str">
        <f>'Occ T3'!A29</f>
        <v>51 Skilled agricultural and related trades</v>
      </c>
      <c r="M29" s="91">
        <f>'Occ T2'!H166</f>
        <v>-1.5184026541550932</v>
      </c>
      <c r="N29" s="91">
        <f>'Occ T2'!I166</f>
        <v>1.0952617228228378</v>
      </c>
    </row>
    <row r="30" spans="12:14" x14ac:dyDescent="0.2">
      <c r="L30" s="114" t="str">
        <f>"["&amp;'Occ T3'!A28&amp;"]"</f>
        <v>[Skilled trades occupations]</v>
      </c>
      <c r="M30" s="91">
        <f>'Occ T1'!H84</f>
        <v>-0.87360410581418524</v>
      </c>
      <c r="N30" s="91">
        <f>'Occ T1'!I84</f>
        <v>0.15838111547301637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-2.1667512134142641</v>
      </c>
      <c r="N32" s="91">
        <f>'Occ T2'!I165</f>
        <v>-2.4628639992486545</v>
      </c>
    </row>
    <row r="33" spans="12:14" x14ac:dyDescent="0.2">
      <c r="L33" s="91" t="str">
        <f>'Occ T3'!A25</f>
        <v>41 Administrative occupations</v>
      </c>
      <c r="M33" s="91">
        <f>'Occ T2'!H164</f>
        <v>0.59120731617832156</v>
      </c>
      <c r="N33" s="91">
        <f>'Occ T2'!I164</f>
        <v>-0.13316400008486218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-2.0908182936596464E-2</v>
      </c>
      <c r="N34" s="91">
        <f>'Occ T1'!I83</f>
        <v>-0.55812122524802055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2.2355706417964027</v>
      </c>
      <c r="N36" s="91">
        <f>'Occ T2'!I163</f>
        <v>0.44837644816850819</v>
      </c>
    </row>
    <row r="37" spans="12:14" x14ac:dyDescent="0.2">
      <c r="L37" s="91" t="str">
        <f>'Occ T3'!A21</f>
        <v>34 Culture, media and sports occupations</v>
      </c>
      <c r="M37" s="91">
        <f>'Occ T2'!H162</f>
        <v>4.5209016935454649E-2</v>
      </c>
      <c r="N37" s="91">
        <f>'Occ T2'!I162</f>
        <v>-0.23604984188060341</v>
      </c>
    </row>
    <row r="38" spans="12:14" x14ac:dyDescent="0.2">
      <c r="L38" s="91" t="str">
        <f>'Occ T3'!A20</f>
        <v>33 Protective service occupations</v>
      </c>
      <c r="M38" s="91">
        <f>'Occ T2'!H161</f>
        <v>0.41024618991543083</v>
      </c>
      <c r="N38" s="91">
        <f>'Occ T2'!I161</f>
        <v>-0.4980501888493194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3.6069258238216273</v>
      </c>
      <c r="N39" s="91">
        <f>'Occ T2'!I160</f>
        <v>3.7692157923465031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4.8833411138723193</v>
      </c>
      <c r="N40" s="91">
        <f>'Occ T2'!I159</f>
        <v>9.5175593051077811E-2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2.1813886169660623</v>
      </c>
      <c r="N41" s="91">
        <f>'Occ T1'!I82</f>
        <v>0.71140658285016034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4.2079734219526932</v>
      </c>
      <c r="N43" s="91">
        <f>'Occ T2'!I158</f>
        <v>0.93017583042285246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1.4250266207268547</v>
      </c>
      <c r="N44" s="91">
        <f>'Occ T2'!I157</f>
        <v>0.16012377164704716</v>
      </c>
    </row>
    <row r="45" spans="12:14" x14ac:dyDescent="0.2">
      <c r="L45" s="91" t="str">
        <f>'Occ T3'!A13</f>
        <v>22 Health professionals</v>
      </c>
      <c r="M45" s="91">
        <f>'Occ T2'!H156</f>
        <v>4.1292308891162088</v>
      </c>
      <c r="N45" s="91">
        <f>'Occ T2'!I156</f>
        <v>7.2535264270534583E-4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3.2599836154650896</v>
      </c>
      <c r="N46" s="91">
        <f>'Occ T2'!I155</f>
        <v>2.0908589182202952</v>
      </c>
    </row>
    <row r="47" spans="12:14" x14ac:dyDescent="0.2">
      <c r="L47" s="114" t="str">
        <f>"["&amp;'Occ T3'!A11&amp;"]"</f>
        <v>[Professional occupations]</v>
      </c>
      <c r="M47" s="91">
        <f>'Occ T1'!H81</f>
        <v>3.3042012966947532</v>
      </c>
      <c r="N47" s="91">
        <f>'Occ T1'!I81</f>
        <v>1.0367813194646747</v>
      </c>
    </row>
    <row r="49" spans="12:14" x14ac:dyDescent="0.2">
      <c r="L49" s="107" t="str">
        <f>'Occ T3'!A9</f>
        <v>12 Other managers and proprietors</v>
      </c>
      <c r="M49" s="91">
        <f>'Occ T2'!H154</f>
        <v>1.2267105998067684</v>
      </c>
      <c r="N49" s="91">
        <f>'Occ T2'!I154</f>
        <v>1.1112548875628958</v>
      </c>
    </row>
    <row r="50" spans="12:14" x14ac:dyDescent="0.2">
      <c r="L50" s="107" t="str">
        <f>'Occ T3'!A8</f>
        <v>11 Corporate managers and directors</v>
      </c>
      <c r="M50" s="91">
        <f>'Occ T2'!H153</f>
        <v>4.295647591269347</v>
      </c>
      <c r="N50" s="91">
        <f>'Occ T2'!I153</f>
        <v>-9.7095248629741615E-2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3.36112465694407</v>
      </c>
      <c r="N51" s="91">
        <f>'Occ T1'!I80</f>
        <v>0.26951268950372587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Buckinghamshire Thames Valley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4.8917579381013603</v>
      </c>
      <c r="N82" s="94">
        <f>'Occ T2'!F119</f>
        <v>-0.37310989417487406</v>
      </c>
    </row>
    <row r="83" spans="12:14" x14ac:dyDescent="0.2">
      <c r="L83" s="10" t="str">
        <f>name!D5</f>
        <v>12 Other managers and proprietors</v>
      </c>
      <c r="M83" s="94">
        <f>'Occ T2'!D9-'Occ T2'!B9</f>
        <v>0.61042514957676985</v>
      </c>
      <c r="N83" s="94">
        <f>'Occ T2'!F120</f>
        <v>1.8609619273344169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3.0876663552563919</v>
      </c>
      <c r="N84" s="94">
        <f>'Occ T2'!F121</f>
        <v>7.5832003657284588</v>
      </c>
    </row>
    <row r="85" spans="12:14" x14ac:dyDescent="0.2">
      <c r="L85" s="10" t="str">
        <f>name!D7</f>
        <v>22 Health professionals</v>
      </c>
      <c r="M85" s="94">
        <f>'Occ T2'!D11-'Occ T2'!B11</f>
        <v>1.9906158666547444</v>
      </c>
      <c r="N85" s="94">
        <f>'Occ T2'!F122</f>
        <v>1.1825458737124706E-3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0.90478514963293044</v>
      </c>
      <c r="N86" s="94">
        <f>'Occ T2'!F123</f>
        <v>0.32175280331404821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3.9082200258856581</v>
      </c>
      <c r="N87" s="94">
        <f>'Occ T2'!F124</f>
        <v>3.1264553130880444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1.1951278830516552</v>
      </c>
      <c r="N88" s="94">
        <f>'Occ T2'!F125</f>
        <v>8.0979039790801011E-2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0.76940750318138829</v>
      </c>
      <c r="N89" s="94">
        <f>'Occ T2'!F126</f>
        <v>3.5158235458382165</v>
      </c>
    </row>
    <row r="90" spans="12:14" x14ac:dyDescent="0.2">
      <c r="L90" s="10" t="str">
        <f>name!D12</f>
        <v>33 Protective service occupations</v>
      </c>
      <c r="M90" s="94">
        <f>'Occ T2'!D16-'Occ T2'!B16</f>
        <v>6.5308707965058943E-2</v>
      </c>
      <c r="N90" s="94">
        <f>'Occ T2'!F127</f>
        <v>-0.23257867857784031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1.5467968192453441E-2</v>
      </c>
      <c r="N91" s="94">
        <f>'Occ T2'!F128</f>
        <v>-0.23864924793675701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2.0337206725618522</v>
      </c>
      <c r="N92" s="94">
        <f>'Occ T2'!F129</f>
        <v>1.3487837666440292</v>
      </c>
    </row>
    <row r="93" spans="12:14" x14ac:dyDescent="0.2">
      <c r="L93" s="10" t="str">
        <f>name!D15</f>
        <v>41 Administrative occupations</v>
      </c>
      <c r="M93" s="94">
        <f>'Occ T2'!D19-'Occ T2'!B19</f>
        <v>0.65905472736091042</v>
      </c>
      <c r="N93" s="94">
        <f>'Occ T2'!F130</f>
        <v>-0.44906682305263246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-0.68901900787910098</v>
      </c>
      <c r="N94" s="94">
        <f>'Occ T2'!F131</f>
        <v>-1.8575587928508321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-0.19153879646421768</v>
      </c>
      <c r="N95" s="94">
        <f>'Occ T2'!F132</f>
        <v>0.4276308469973622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-0.26706435581147403</v>
      </c>
      <c r="N96" s="94">
        <f>'Occ T2'!F133</f>
        <v>-0.12542321920690114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0.12231776172846942</v>
      </c>
      <c r="N97" s="94">
        <f>'Occ T2'!F134</f>
        <v>-0.4135164727236269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-0.74110886779565988</v>
      </c>
      <c r="N98" s="94">
        <f>'Occ T2'!F135</f>
        <v>0.6883946349728145</v>
      </c>
    </row>
    <row r="99" spans="12:14" x14ac:dyDescent="0.2">
      <c r="L99" s="10" t="str">
        <f>name!D21</f>
        <v>61 Caring personal service occupations</v>
      </c>
      <c r="M99" s="94">
        <f>'Occ T2'!D25-'Occ T2'!B25</f>
        <v>0.28221753199044386</v>
      </c>
      <c r="N99" s="94">
        <f>'Occ T2'!F136</f>
        <v>1.8582297595064645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-0.3035977982196929</v>
      </c>
      <c r="N100" s="94">
        <f>'Occ T2'!F137</f>
        <v>-0.3420901599677757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1.556157645254419E-2</v>
      </c>
      <c r="N101" s="94">
        <f>'Occ T2'!F138</f>
        <v>-5.9841261502319693E-2</v>
      </c>
    </row>
    <row r="102" spans="12:14" x14ac:dyDescent="0.2">
      <c r="L102" s="10" t="str">
        <f>name!D24</f>
        <v>71 Sales occupations</v>
      </c>
      <c r="M102" s="94">
        <f>'Occ T2'!D28-'Occ T2'!B28</f>
        <v>-0.15417980789007757</v>
      </c>
      <c r="N102" s="94">
        <f>'Occ T2'!F139</f>
        <v>-0.77069888278312249</v>
      </c>
    </row>
    <row r="103" spans="12:14" x14ac:dyDescent="0.2">
      <c r="L103" s="10" t="str">
        <f>name!D25</f>
        <v>72 Customer service occupations</v>
      </c>
      <c r="M103" s="94">
        <f>'Occ T2'!D29-'Occ T2'!B29</f>
        <v>0.53753353721774966</v>
      </c>
      <c r="N103" s="94">
        <f>'Occ T2'!F140</f>
        <v>1.0668805129828867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-9.9766354668128443E-2</v>
      </c>
      <c r="N104" s="94">
        <f>'Occ T2'!F141</f>
        <v>1.5509509369787011E-2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-0.30409120409452228</v>
      </c>
      <c r="N105" s="94">
        <f>'Occ T2'!F142</f>
        <v>3.0160274598463488E-2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-0.51668739541109598</v>
      </c>
      <c r="N106" s="94">
        <f>'Occ T2'!F143</f>
        <v>3.3610300120263319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-0.88713476657615331</v>
      </c>
      <c r="N107" s="94">
        <f>'Occ T2'!F144</f>
        <v>-4.2964414252894798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16.935000000000286</v>
      </c>
      <c r="N109" s="94">
        <f>'Occ T2'!F146</f>
        <v>16.127999999999645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Buckinghamshire Thames Valley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5.5021830876781337</v>
      </c>
      <c r="N153" s="94">
        <f>'Occ T1'!H8</f>
        <v>1.4878520331595411</v>
      </c>
    </row>
    <row r="154" spans="1:14" x14ac:dyDescent="0.2">
      <c r="L154" s="10" t="str">
        <f>name!E5</f>
        <v>Professional occupations</v>
      </c>
      <c r="M154" s="94">
        <f>'Occ T1'!D9-'Occ T1'!B9</f>
        <v>9.8912873974297213</v>
      </c>
      <c r="N154" s="94">
        <f>'Occ T1'!H9</f>
        <v>11.032591028004262</v>
      </c>
    </row>
    <row r="155" spans="1:14" x14ac:dyDescent="0.2">
      <c r="L155" s="10" t="str">
        <f>name!E6</f>
        <v>Associate professional occupations</v>
      </c>
      <c r="M155" s="94">
        <f>'Occ T1'!D10-'Occ T1'!B10</f>
        <v>4.0790327349524134</v>
      </c>
      <c r="N155" s="94">
        <f>'Occ T1'!H10</f>
        <v>4.4743584257584459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-2.9964280518189668E-2</v>
      </c>
      <c r="N156" s="94">
        <f>'Occ T1'!H11</f>
        <v>-2.3066256159034637</v>
      </c>
    </row>
    <row r="157" spans="1:14" x14ac:dyDescent="0.2">
      <c r="L157" s="10" t="str">
        <f>name!E8</f>
        <v>Skilled trades occupations</v>
      </c>
      <c r="M157" s="94">
        <f>'Occ T1'!D12-'Occ T1'!B12</f>
        <v>-1.0773942583428777</v>
      </c>
      <c r="N157" s="94">
        <f>'Occ T1'!H12</f>
        <v>0.57708579003964289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-5.8186897767065204E-3</v>
      </c>
      <c r="N158" s="94">
        <f>'Occ T1'!H13</f>
        <v>1.4562983380363725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0.38335372932767342</v>
      </c>
      <c r="N159" s="94">
        <f>'Occ T1'!H14</f>
        <v>0.29618163019976507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-0.4038575587626525</v>
      </c>
      <c r="N160" s="94">
        <f>'Occ T1'!H15</f>
        <v>4.5669783968250499E-2</v>
      </c>
    </row>
    <row r="161" spans="12:14" x14ac:dyDescent="0.2">
      <c r="L161" s="10" t="str">
        <f>name!E12</f>
        <v>Elementary occupations</v>
      </c>
      <c r="M161" s="94">
        <f>'Occ T1'!D16-'Occ T1'!B16</f>
        <v>-1.4038221619872502</v>
      </c>
      <c r="N161" s="94">
        <f>'Occ T1'!H16</f>
        <v>-0.93541141326314658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16.93500000000023</v>
      </c>
      <c r="N163" s="94">
        <f>'Occ T1'!H18</f>
        <v>16.12799999999967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Buckinghamshire Thames Valley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24.583740534126736</v>
      </c>
      <c r="N5" s="87">
        <f>SUM(N6:N7)</f>
        <v>27.539979599975432</v>
      </c>
      <c r="O5" s="87">
        <f t="shared" ref="O5:AL5" si="1">SUM(O6:O7)</f>
        <v>29.345142136331219</v>
      </c>
      <c r="P5" s="87">
        <f t="shared" si="1"/>
        <v>29.315297383401536</v>
      </c>
      <c r="Q5" s="87">
        <f t="shared" si="1"/>
        <v>30.555064313104914</v>
      </c>
      <c r="R5" s="87">
        <f t="shared" si="1"/>
        <v>30.611981468367027</v>
      </c>
      <c r="S5" s="87">
        <f t="shared" si="1"/>
        <v>34.135712919833722</v>
      </c>
      <c r="T5" s="87">
        <f t="shared" si="1"/>
        <v>34.629911108676552</v>
      </c>
      <c r="U5" s="87">
        <f t="shared" si="1"/>
        <v>34.194991873843804</v>
      </c>
      <c r="V5" s="87">
        <f t="shared" si="1"/>
        <v>35.93065466480126</v>
      </c>
      <c r="W5" s="87">
        <f t="shared" si="1"/>
        <v>36.114164556045161</v>
      </c>
      <c r="X5" s="87">
        <f t="shared" si="1"/>
        <v>32.806110670989639</v>
      </c>
      <c r="Y5" s="87">
        <f t="shared" si="1"/>
        <v>33.180070252386948</v>
      </c>
      <c r="Z5" s="87">
        <f t="shared" si="1"/>
        <v>33.606944980341268</v>
      </c>
      <c r="AA5" s="87">
        <f t="shared" si="1"/>
        <v>34.059151900438756</v>
      </c>
      <c r="AB5" s="87">
        <f t="shared" si="1"/>
        <v>34.407514332235479</v>
      </c>
      <c r="AC5" s="87">
        <f t="shared" si="1"/>
        <v>34.729619513251301</v>
      </c>
      <c r="AD5" s="87">
        <f t="shared" si="1"/>
        <v>35.042093024783377</v>
      </c>
      <c r="AE5" s="87">
        <f t="shared" si="1"/>
        <v>35.349204543969933</v>
      </c>
      <c r="AF5" s="87">
        <f t="shared" si="1"/>
        <v>35.649607722343049</v>
      </c>
      <c r="AG5" s="87">
        <f t="shared" si="1"/>
        <v>35.966530226093127</v>
      </c>
      <c r="AH5" s="87">
        <f t="shared" si="1"/>
        <v>36.274787211327698</v>
      </c>
      <c r="AI5" s="87">
        <f t="shared" si="1"/>
        <v>36.597040230657214</v>
      </c>
      <c r="AJ5" s="87">
        <f t="shared" si="1"/>
        <v>36.913927235647321</v>
      </c>
      <c r="AK5" s="87">
        <f t="shared" si="1"/>
        <v>37.266123975488725</v>
      </c>
      <c r="AL5" s="87">
        <f t="shared" si="1"/>
        <v>37.602016589204702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17.416804138139899</v>
      </c>
      <c r="N6" s="11">
        <v>19.238560366333576</v>
      </c>
      <c r="O6" s="11">
        <v>20.331880067304787</v>
      </c>
      <c r="P6" s="11">
        <v>20.240341957754758</v>
      </c>
      <c r="Q6" s="11">
        <v>20.302618309920646</v>
      </c>
      <c r="R6" s="11">
        <v>20.900947161793695</v>
      </c>
      <c r="S6" s="11">
        <v>24.511946568286543</v>
      </c>
      <c r="T6" s="11">
        <v>24.500835796261757</v>
      </c>
      <c r="U6" s="11">
        <v>24.167861394030634</v>
      </c>
      <c r="V6" s="11">
        <v>25.531731903473602</v>
      </c>
      <c r="W6" s="11">
        <v>25.792705099895056</v>
      </c>
      <c r="X6" s="11">
        <v>22.571881864162805</v>
      </c>
      <c r="Y6" s="11">
        <v>22.792641585123</v>
      </c>
      <c r="Z6" s="11">
        <v>23.059272955159461</v>
      </c>
      <c r="AA6" s="11">
        <v>23.341088514528636</v>
      </c>
      <c r="AB6" s="11">
        <v>23.547596953595445</v>
      </c>
      <c r="AC6" s="11">
        <v>23.734253403295106</v>
      </c>
      <c r="AD6" s="11">
        <v>23.911168919752402</v>
      </c>
      <c r="AE6" s="11">
        <v>24.091004969733021</v>
      </c>
      <c r="AF6" s="11">
        <v>24.26632707086064</v>
      </c>
      <c r="AG6" s="11">
        <v>24.453173117247708</v>
      </c>
      <c r="AH6" s="11">
        <v>24.633757610912355</v>
      </c>
      <c r="AI6" s="11">
        <v>24.823540814038228</v>
      </c>
      <c r="AJ6" s="11">
        <v>25.011790054157096</v>
      </c>
      <c r="AK6" s="11">
        <v>25.223323861355414</v>
      </c>
      <c r="AL6" s="11">
        <v>25.419595205720181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7.1669363959868368</v>
      </c>
      <c r="N7" s="11">
        <v>8.3014192336418571</v>
      </c>
      <c r="O7" s="11">
        <v>9.0132620690264318</v>
      </c>
      <c r="P7" s="11">
        <v>9.0749554256467757</v>
      </c>
      <c r="Q7" s="11">
        <v>10.25244600318427</v>
      </c>
      <c r="R7" s="11">
        <v>9.7110343065733336</v>
      </c>
      <c r="S7" s="11">
        <v>9.6237663515471752</v>
      </c>
      <c r="T7" s="11">
        <v>10.129075312414795</v>
      </c>
      <c r="U7" s="11">
        <v>10.027130479813172</v>
      </c>
      <c r="V7" s="11">
        <v>10.398922761327658</v>
      </c>
      <c r="W7" s="11">
        <v>10.321459456150103</v>
      </c>
      <c r="X7" s="11">
        <v>10.234228806826838</v>
      </c>
      <c r="Y7" s="11">
        <v>10.387428667263949</v>
      </c>
      <c r="Z7" s="11">
        <v>10.547672025181811</v>
      </c>
      <c r="AA7" s="11">
        <v>10.718063385910119</v>
      </c>
      <c r="AB7" s="11">
        <v>10.859917378640031</v>
      </c>
      <c r="AC7" s="11">
        <v>10.995366109956194</v>
      </c>
      <c r="AD7" s="11">
        <v>11.130924105030973</v>
      </c>
      <c r="AE7" s="11">
        <v>11.258199574236908</v>
      </c>
      <c r="AF7" s="11">
        <v>11.383280651482405</v>
      </c>
      <c r="AG7" s="11">
        <v>11.513357108845417</v>
      </c>
      <c r="AH7" s="11">
        <v>11.641029600415344</v>
      </c>
      <c r="AI7" s="11">
        <v>11.773499416618984</v>
      </c>
      <c r="AJ7" s="11">
        <v>11.902137181490229</v>
      </c>
      <c r="AK7" s="11">
        <v>12.042800114133312</v>
      </c>
      <c r="AL7" s="11">
        <v>12.18242138348452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53.35432564278068</v>
      </c>
      <c r="N9" s="87">
        <f>SUM(N10:N13)</f>
        <v>52.376849163892565</v>
      </c>
      <c r="O9" s="87">
        <f t="shared" ref="O9:AL9" si="3">SUM(O10:O13)</f>
        <v>54.653072322532168</v>
      </c>
      <c r="P9" s="87">
        <f t="shared" si="3"/>
        <v>54.089335101628983</v>
      </c>
      <c r="Q9" s="87">
        <f t="shared" si="3"/>
        <v>55.376805476270803</v>
      </c>
      <c r="R9" s="87">
        <f t="shared" si="3"/>
        <v>56.043017416900554</v>
      </c>
      <c r="S9" s="87">
        <f t="shared" si="3"/>
        <v>62.802610004981787</v>
      </c>
      <c r="T9" s="87">
        <f t="shared" si="3"/>
        <v>60.112655673626364</v>
      </c>
      <c r="U9" s="87">
        <f t="shared" si="3"/>
        <v>60.530124426168911</v>
      </c>
      <c r="V9" s="87">
        <f t="shared" si="3"/>
        <v>64.162005197771123</v>
      </c>
      <c r="W9" s="87">
        <f t="shared" si="3"/>
        <v>65.934304814330275</v>
      </c>
      <c r="X9" s="87">
        <f t="shared" si="3"/>
        <v>68.045255608686404</v>
      </c>
      <c r="Y9" s="87">
        <f t="shared" si="3"/>
        <v>68.610354704510769</v>
      </c>
      <c r="Z9" s="87">
        <f t="shared" si="3"/>
        <v>69.357593563548662</v>
      </c>
      <c r="AA9" s="87">
        <f t="shared" si="3"/>
        <v>70.176351476220958</v>
      </c>
      <c r="AB9" s="87">
        <f t="shared" si="3"/>
        <v>70.832175086405513</v>
      </c>
      <c r="AC9" s="87">
        <f t="shared" si="3"/>
        <v>71.462026999800912</v>
      </c>
      <c r="AD9" s="87">
        <f t="shared" si="3"/>
        <v>72.066105062298462</v>
      </c>
      <c r="AE9" s="87">
        <f t="shared" si="3"/>
        <v>72.669887166692334</v>
      </c>
      <c r="AF9" s="87">
        <f t="shared" si="3"/>
        <v>73.258492255386869</v>
      </c>
      <c r="AG9" s="87">
        <f t="shared" si="3"/>
        <v>73.875308517103051</v>
      </c>
      <c r="AH9" s="87">
        <f t="shared" si="3"/>
        <v>74.473365448315178</v>
      </c>
      <c r="AI9" s="87">
        <f t="shared" si="3"/>
        <v>75.078296639983506</v>
      </c>
      <c r="AJ9" s="87">
        <f t="shared" si="3"/>
        <v>75.699699023413345</v>
      </c>
      <c r="AK9" s="87">
        <f t="shared" si="3"/>
        <v>76.345698278433474</v>
      </c>
      <c r="AL9" s="87">
        <f t="shared" si="3"/>
        <v>76.966895842334537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16.449126624563199</v>
      </c>
      <c r="N10" s="11">
        <v>16.125461282690335</v>
      </c>
      <c r="O10" s="11">
        <v>16.735906189332365</v>
      </c>
      <c r="P10" s="11">
        <v>16.136859091110903</v>
      </c>
      <c r="Q10" s="11">
        <v>17.459370838146185</v>
      </c>
      <c r="R10" s="11">
        <v>17.747369988322959</v>
      </c>
      <c r="S10" s="11">
        <v>20.492196643731415</v>
      </c>
      <c r="T10" s="11">
        <v>18.879336654374701</v>
      </c>
      <c r="U10" s="11">
        <v>19.521256507267005</v>
      </c>
      <c r="V10" s="11">
        <v>20.25620538923776</v>
      </c>
      <c r="W10" s="11">
        <v>20.83503634357935</v>
      </c>
      <c r="X10" s="11">
        <v>24.102313299621212</v>
      </c>
      <c r="Y10" s="11">
        <v>24.405121960952048</v>
      </c>
      <c r="Z10" s="11">
        <v>24.746923759850496</v>
      </c>
      <c r="AA10" s="11">
        <v>25.118187286188821</v>
      </c>
      <c r="AB10" s="11">
        <v>25.423029115151298</v>
      </c>
      <c r="AC10" s="11">
        <v>25.718851826927025</v>
      </c>
      <c r="AD10" s="11">
        <v>26.009671975790692</v>
      </c>
      <c r="AE10" s="11">
        <v>26.303230012684764</v>
      </c>
      <c r="AF10" s="11">
        <v>26.589206303403234</v>
      </c>
      <c r="AG10" s="11">
        <v>26.887403843125178</v>
      </c>
      <c r="AH10" s="11">
        <v>27.185900010656844</v>
      </c>
      <c r="AI10" s="11">
        <v>27.491015464502084</v>
      </c>
      <c r="AJ10" s="11">
        <v>27.797377013827191</v>
      </c>
      <c r="AK10" s="11">
        <v>28.110924944536951</v>
      </c>
      <c r="AL10" s="11">
        <v>28.418236709307809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8.1736724887525476</v>
      </c>
      <c r="N11" s="11">
        <v>8.541039000910656</v>
      </c>
      <c r="O11" s="11">
        <v>8.9533783048607596</v>
      </c>
      <c r="P11" s="11">
        <v>9.0696570794930071</v>
      </c>
      <c r="Q11" s="11">
        <v>8.7452327882123608</v>
      </c>
      <c r="R11" s="11">
        <v>8.8775307594801678</v>
      </c>
      <c r="S11" s="11">
        <v>9.9271562826639972</v>
      </c>
      <c r="T11" s="11">
        <v>10.565735906128518</v>
      </c>
      <c r="U11" s="11">
        <v>9.9590856149504727</v>
      </c>
      <c r="V11" s="11">
        <v>10.901019432141014</v>
      </c>
      <c r="W11" s="11">
        <v>10.868146626134912</v>
      </c>
      <c r="X11" s="11">
        <v>10.387309186238046</v>
      </c>
      <c r="Y11" s="11">
        <v>10.403302887373904</v>
      </c>
      <c r="Z11" s="11">
        <v>10.454111942558974</v>
      </c>
      <c r="AA11" s="11">
        <v>10.509352728001375</v>
      </c>
      <c r="AB11" s="11">
        <v>10.545103640406499</v>
      </c>
      <c r="AC11" s="11">
        <v>10.577925686963635</v>
      </c>
      <c r="AD11" s="11">
        <v>10.605300364343643</v>
      </c>
      <c r="AE11" s="11">
        <v>10.631208477315989</v>
      </c>
      <c r="AF11" s="11">
        <v>10.6602198546703</v>
      </c>
      <c r="AG11" s="11">
        <v>10.695865153769196</v>
      </c>
      <c r="AH11" s="11">
        <v>10.73108169301665</v>
      </c>
      <c r="AI11" s="11">
        <v>10.767192320909727</v>
      </c>
      <c r="AJ11" s="11">
        <v>10.805188359737949</v>
      </c>
      <c r="AK11" s="11">
        <v>10.841215386449646</v>
      </c>
      <c r="AL11" s="11">
        <v>10.869329172008625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10.681642891102964</v>
      </c>
      <c r="N12" s="11">
        <v>10.868590188805694</v>
      </c>
      <c r="O12" s="11">
        <v>11.508349140063274</v>
      </c>
      <c r="P12" s="11">
        <v>11.510772502715609</v>
      </c>
      <c r="Q12" s="11">
        <v>11.243226530781863</v>
      </c>
      <c r="R12" s="11">
        <v>12.341708184875415</v>
      </c>
      <c r="S12" s="11">
        <v>12.650733266133818</v>
      </c>
      <c r="T12" s="11">
        <v>12.103817820688782</v>
      </c>
      <c r="U12" s="11">
        <v>12.057371648539114</v>
      </c>
      <c r="V12" s="11">
        <v>13.137807181938275</v>
      </c>
      <c r="W12" s="11">
        <v>13.246493334508346</v>
      </c>
      <c r="X12" s="11">
        <v>12.518193980150516</v>
      </c>
      <c r="Y12" s="11">
        <v>12.547030635852451</v>
      </c>
      <c r="Z12" s="11">
        <v>12.632677115546796</v>
      </c>
      <c r="AA12" s="11">
        <v>12.736747564447352</v>
      </c>
      <c r="AB12" s="11">
        <v>12.819001042338455</v>
      </c>
      <c r="AC12" s="11">
        <v>12.903213018407996</v>
      </c>
      <c r="AD12" s="11">
        <v>12.982186637053825</v>
      </c>
      <c r="AE12" s="11">
        <v>13.059174946278066</v>
      </c>
      <c r="AF12" s="11">
        <v>13.132457616001163</v>
      </c>
      <c r="AG12" s="11">
        <v>13.209648250523692</v>
      </c>
      <c r="AH12" s="11">
        <v>13.278270240642868</v>
      </c>
      <c r="AI12" s="11">
        <v>13.348971481641136</v>
      </c>
      <c r="AJ12" s="11">
        <v>13.421771012940111</v>
      </c>
      <c r="AK12" s="11">
        <v>13.497613386008743</v>
      </c>
      <c r="AL12" s="11">
        <v>13.568246137822394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18.049883638361965</v>
      </c>
      <c r="N13" s="11">
        <v>16.841758691485886</v>
      </c>
      <c r="O13" s="11">
        <v>17.455438688275766</v>
      </c>
      <c r="P13" s="11">
        <v>17.37204642830946</v>
      </c>
      <c r="Q13" s="11">
        <v>17.928975319130398</v>
      </c>
      <c r="R13" s="11">
        <v>17.076408484222011</v>
      </c>
      <c r="S13" s="11">
        <v>19.732523812452555</v>
      </c>
      <c r="T13" s="11">
        <v>18.563765292434365</v>
      </c>
      <c r="U13" s="11">
        <v>18.992410655412311</v>
      </c>
      <c r="V13" s="11">
        <v>19.866973194454076</v>
      </c>
      <c r="W13" s="11">
        <v>20.984628510107669</v>
      </c>
      <c r="X13" s="11">
        <v>21.037439142676639</v>
      </c>
      <c r="Y13" s="11">
        <v>21.254899220332369</v>
      </c>
      <c r="Z13" s="11">
        <v>21.52388074559239</v>
      </c>
      <c r="AA13" s="11">
        <v>21.812063897583421</v>
      </c>
      <c r="AB13" s="11">
        <v>22.045041288509257</v>
      </c>
      <c r="AC13" s="11">
        <v>22.262036467502256</v>
      </c>
      <c r="AD13" s="11">
        <v>22.4689460851103</v>
      </c>
      <c r="AE13" s="11">
        <v>22.676273730413513</v>
      </c>
      <c r="AF13" s="11">
        <v>22.876608481312179</v>
      </c>
      <c r="AG13" s="11">
        <v>23.08239126968498</v>
      </c>
      <c r="AH13" s="11">
        <v>23.278113503998821</v>
      </c>
      <c r="AI13" s="11">
        <v>23.47111737293055</v>
      </c>
      <c r="AJ13" s="11">
        <v>23.675362636908091</v>
      </c>
      <c r="AK13" s="11">
        <v>23.895944561438139</v>
      </c>
      <c r="AL13" s="11">
        <v>24.111083823195713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31.875919852253805</v>
      </c>
      <c r="N15" s="87">
        <f>SUM(N16:N20)</f>
        <v>32.904429698405885</v>
      </c>
      <c r="O15" s="87">
        <f t="shared" ref="O15:AL15" si="5">SUM(O16:O20)</f>
        <v>35.172841641904611</v>
      </c>
      <c r="P15" s="87">
        <f t="shared" si="5"/>
        <v>33.381325581603704</v>
      </c>
      <c r="Q15" s="87">
        <f t="shared" si="5"/>
        <v>35.168416573422888</v>
      </c>
      <c r="R15" s="87">
        <f t="shared" si="5"/>
        <v>35.802085547318818</v>
      </c>
      <c r="S15" s="87">
        <f t="shared" si="5"/>
        <v>38.563331040588039</v>
      </c>
      <c r="T15" s="87">
        <f t="shared" si="5"/>
        <v>39.477944035249187</v>
      </c>
      <c r="U15" s="87">
        <f t="shared" si="5"/>
        <v>38.373320739966005</v>
      </c>
      <c r="V15" s="87">
        <f t="shared" si="5"/>
        <v>38.547547342874267</v>
      </c>
      <c r="W15" s="87">
        <f t="shared" si="5"/>
        <v>39.881118282271231</v>
      </c>
      <c r="X15" s="87">
        <f t="shared" si="5"/>
        <v>39.830528895674327</v>
      </c>
      <c r="Y15" s="87">
        <f t="shared" si="5"/>
        <v>40.178980421340121</v>
      </c>
      <c r="Z15" s="87">
        <f t="shared" si="5"/>
        <v>40.57192855015635</v>
      </c>
      <c r="AA15" s="87">
        <f t="shared" si="5"/>
        <v>41.012928522026215</v>
      </c>
      <c r="AB15" s="87">
        <f t="shared" si="5"/>
        <v>41.350000407506229</v>
      </c>
      <c r="AC15" s="87">
        <f t="shared" si="5"/>
        <v>41.659796245591203</v>
      </c>
      <c r="AD15" s="87">
        <f t="shared" si="5"/>
        <v>41.944809258895518</v>
      </c>
      <c r="AE15" s="87">
        <f t="shared" si="5"/>
        <v>42.233282329411537</v>
      </c>
      <c r="AF15" s="87">
        <f t="shared" si="5"/>
        <v>42.531422187290325</v>
      </c>
      <c r="AG15" s="87">
        <f t="shared" si="5"/>
        <v>42.843652635850681</v>
      </c>
      <c r="AH15" s="87">
        <f t="shared" si="5"/>
        <v>43.136474184990632</v>
      </c>
      <c r="AI15" s="87">
        <f t="shared" si="5"/>
        <v>43.437043643422747</v>
      </c>
      <c r="AJ15" s="87">
        <f t="shared" si="5"/>
        <v>43.743903405962968</v>
      </c>
      <c r="AK15" s="87">
        <f t="shared" si="5"/>
        <v>44.056090348673457</v>
      </c>
      <c r="AL15" s="87">
        <f t="shared" si="5"/>
        <v>44.355476708029677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4.6735839088948197</v>
      </c>
      <c r="N16" s="11">
        <v>4.6080596973793941</v>
      </c>
      <c r="O16" s="11">
        <v>4.8424418720374085</v>
      </c>
      <c r="P16" s="11">
        <v>4.6864515388940271</v>
      </c>
      <c r="Q16" s="11">
        <v>4.5465920700981517</v>
      </c>
      <c r="R16" s="11">
        <v>4.439433097785134</v>
      </c>
      <c r="S16" s="11">
        <v>5.1623648313936537</v>
      </c>
      <c r="T16" s="11">
        <v>5.3375279995898275</v>
      </c>
      <c r="U16" s="11">
        <v>5.4211503802386032</v>
      </c>
      <c r="V16" s="11">
        <v>5.2687998289743225</v>
      </c>
      <c r="W16" s="11">
        <v>5.6345609808367891</v>
      </c>
      <c r="X16" s="11">
        <v>5.1048451376076347</v>
      </c>
      <c r="Y16" s="11">
        <v>5.1429852979983615</v>
      </c>
      <c r="Z16" s="11">
        <v>5.1951626167000322</v>
      </c>
      <c r="AA16" s="11">
        <v>5.2526675373371656</v>
      </c>
      <c r="AB16" s="11">
        <v>5.2955396054677308</v>
      </c>
      <c r="AC16" s="11">
        <v>5.338607359064202</v>
      </c>
      <c r="AD16" s="11">
        <v>5.3771880713611431</v>
      </c>
      <c r="AE16" s="11">
        <v>5.4172448157790525</v>
      </c>
      <c r="AF16" s="11">
        <v>5.460942976843782</v>
      </c>
      <c r="AG16" s="11">
        <v>5.503913027381274</v>
      </c>
      <c r="AH16" s="11">
        <v>5.5471092494157554</v>
      </c>
      <c r="AI16" s="11">
        <v>5.5911017307555086</v>
      </c>
      <c r="AJ16" s="11">
        <v>5.6329013071285576</v>
      </c>
      <c r="AK16" s="11">
        <v>5.675389141837508</v>
      </c>
      <c r="AL16" s="11">
        <v>5.7155400206275901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3.2249875858898434</v>
      </c>
      <c r="N17" s="11">
        <v>3.9361723842202698</v>
      </c>
      <c r="O17" s="11">
        <v>3.9708423162918085</v>
      </c>
      <c r="P17" s="11">
        <v>3.8394017171936761</v>
      </c>
      <c r="Q17" s="11">
        <v>3.6886250724096228</v>
      </c>
      <c r="R17" s="11">
        <v>3.969414833703758</v>
      </c>
      <c r="S17" s="11">
        <v>4.2369926984681108</v>
      </c>
      <c r="T17" s="11">
        <v>4.3710341953709682</v>
      </c>
      <c r="U17" s="11">
        <v>4.4477333044395602</v>
      </c>
      <c r="V17" s="11">
        <v>4.6418698797265412</v>
      </c>
      <c r="W17" s="11">
        <v>4.7388223368851463</v>
      </c>
      <c r="X17" s="11">
        <v>6.8771976061349704</v>
      </c>
      <c r="Y17" s="11">
        <v>6.9595983556543253</v>
      </c>
      <c r="Z17" s="11">
        <v>7.0628056660001493</v>
      </c>
      <c r="AA17" s="11">
        <v>7.1718445291556039</v>
      </c>
      <c r="AB17" s="11">
        <v>7.2692277547640529</v>
      </c>
      <c r="AC17" s="11">
        <v>7.3667283310227987</v>
      </c>
      <c r="AD17" s="11">
        <v>7.460502563876025</v>
      </c>
      <c r="AE17" s="11">
        <v>7.5560417299801808</v>
      </c>
      <c r="AF17" s="11">
        <v>7.6525552399937391</v>
      </c>
      <c r="AG17" s="11">
        <v>7.7542046712999602</v>
      </c>
      <c r="AH17" s="11">
        <v>7.8477305548555636</v>
      </c>
      <c r="AI17" s="11">
        <v>7.9497716969579644</v>
      </c>
      <c r="AJ17" s="11">
        <v>8.0511835964356333</v>
      </c>
      <c r="AK17" s="11">
        <v>8.1530421810133369</v>
      </c>
      <c r="AL17" s="11">
        <v>8.2546458827233629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2.7732283642623412</v>
      </c>
      <c r="N18" s="11">
        <v>3.2535130151421061</v>
      </c>
      <c r="O18" s="11">
        <v>3.4954816725047859</v>
      </c>
      <c r="P18" s="11">
        <v>3.0637748055856404</v>
      </c>
      <c r="Q18" s="11">
        <v>3.1750963193555775</v>
      </c>
      <c r="R18" s="11">
        <v>3.1578622977437565</v>
      </c>
      <c r="S18" s="11">
        <v>3.4508623351562635</v>
      </c>
      <c r="T18" s="11">
        <v>3.2985320510672413</v>
      </c>
      <c r="U18" s="11">
        <v>3.2006126032563751</v>
      </c>
      <c r="V18" s="11">
        <v>3.0927426346628151</v>
      </c>
      <c r="W18" s="11">
        <v>3.2231710057088154</v>
      </c>
      <c r="X18" s="11">
        <v>2.693440292601804</v>
      </c>
      <c r="Y18" s="11">
        <v>2.725105892390804</v>
      </c>
      <c r="Z18" s="11">
        <v>2.7516322814744236</v>
      </c>
      <c r="AA18" s="11">
        <v>2.7809790532431453</v>
      </c>
      <c r="AB18" s="11">
        <v>2.8018172895741023</v>
      </c>
      <c r="AC18" s="11">
        <v>2.8199679615234317</v>
      </c>
      <c r="AD18" s="11">
        <v>2.8363966903886499</v>
      </c>
      <c r="AE18" s="11">
        <v>2.8536126248841884</v>
      </c>
      <c r="AF18" s="11">
        <v>2.8764905784532204</v>
      </c>
      <c r="AG18" s="11">
        <v>2.9001721496110617</v>
      </c>
      <c r="AH18" s="11">
        <v>2.9213551815019558</v>
      </c>
      <c r="AI18" s="11">
        <v>2.9392643499250344</v>
      </c>
      <c r="AJ18" s="11">
        <v>2.9583774540611993</v>
      </c>
      <c r="AK18" s="11">
        <v>2.9731397623462765</v>
      </c>
      <c r="AL18" s="11">
        <v>2.9905923271309751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4.3332610139879204</v>
      </c>
      <c r="N19" s="11">
        <v>5.3192361340702385</v>
      </c>
      <c r="O19" s="11">
        <v>5.9644756626964277</v>
      </c>
      <c r="P19" s="11">
        <v>5.3374177277249171</v>
      </c>
      <c r="Q19" s="11">
        <v>6.1080688287797136</v>
      </c>
      <c r="R19" s="11">
        <v>6.8366842407669637</v>
      </c>
      <c r="S19" s="11">
        <v>6.5077141460151049</v>
      </c>
      <c r="T19" s="11">
        <v>7.6413797250028459</v>
      </c>
      <c r="U19" s="11">
        <v>6.7631594275582607</v>
      </c>
      <c r="V19" s="11">
        <v>6.4363978370869592</v>
      </c>
      <c r="W19" s="11">
        <v>6.8521522089594171</v>
      </c>
      <c r="X19" s="11">
        <v>5.9796411066087281</v>
      </c>
      <c r="Y19" s="11">
        <v>6.0428943562520514</v>
      </c>
      <c r="Z19" s="11">
        <v>6.0955520883003587</v>
      </c>
      <c r="AA19" s="11">
        <v>6.1547197401164215</v>
      </c>
      <c r="AB19" s="11">
        <v>6.2024807801223183</v>
      </c>
      <c r="AC19" s="11">
        <v>6.2431484140758755</v>
      </c>
      <c r="AD19" s="11">
        <v>6.2810605536568378</v>
      </c>
      <c r="AE19" s="11">
        <v>6.3232536035838987</v>
      </c>
      <c r="AF19" s="11">
        <v>6.3634086916014621</v>
      </c>
      <c r="AG19" s="11">
        <v>6.4030095436192278</v>
      </c>
      <c r="AH19" s="11">
        <v>6.438996512145903</v>
      </c>
      <c r="AI19" s="11">
        <v>6.4802248875776849</v>
      </c>
      <c r="AJ19" s="11">
        <v>6.5204127966042877</v>
      </c>
      <c r="AK19" s="11">
        <v>6.5704755607161776</v>
      </c>
      <c r="AL19" s="11">
        <v>6.6135029610226601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16.87085897921888</v>
      </c>
      <c r="N20" s="11">
        <v>15.787448467593878</v>
      </c>
      <c r="O20" s="11">
        <v>16.899600118374178</v>
      </c>
      <c r="P20" s="11">
        <v>16.454279792205444</v>
      </c>
      <c r="Q20" s="11">
        <v>17.650034282779821</v>
      </c>
      <c r="R20" s="11">
        <v>17.398691077319206</v>
      </c>
      <c r="S20" s="11">
        <v>19.205397029554913</v>
      </c>
      <c r="T20" s="11">
        <v>18.829470064218306</v>
      </c>
      <c r="U20" s="11">
        <v>18.540665024473206</v>
      </c>
      <c r="V20" s="11">
        <v>19.107737162423632</v>
      </c>
      <c r="W20" s="11">
        <v>19.432411749881059</v>
      </c>
      <c r="X20" s="11">
        <v>19.175404752721189</v>
      </c>
      <c r="Y20" s="11">
        <v>19.308396519044578</v>
      </c>
      <c r="Z20" s="11">
        <v>19.466775897681387</v>
      </c>
      <c r="AA20" s="11">
        <v>19.652717662173881</v>
      </c>
      <c r="AB20" s="11">
        <v>19.780934977578024</v>
      </c>
      <c r="AC20" s="11">
        <v>19.891344179904895</v>
      </c>
      <c r="AD20" s="11">
        <v>19.989661379612862</v>
      </c>
      <c r="AE20" s="11">
        <v>20.083129555184215</v>
      </c>
      <c r="AF20" s="11">
        <v>20.178024700398122</v>
      </c>
      <c r="AG20" s="11">
        <v>20.282353243939159</v>
      </c>
      <c r="AH20" s="11">
        <v>20.381282687071458</v>
      </c>
      <c r="AI20" s="11">
        <v>20.476680978206556</v>
      </c>
      <c r="AJ20" s="11">
        <v>20.581028251733287</v>
      </c>
      <c r="AK20" s="11">
        <v>20.684043702760157</v>
      </c>
      <c r="AL20" s="11">
        <v>20.781195516525088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29.604294404389027</v>
      </c>
      <c r="N22" s="87">
        <f>SUM(N23:N24)</f>
        <v>28.636702488835091</v>
      </c>
      <c r="O22" s="87">
        <f t="shared" ref="O22:AL22" si="7">SUM(O23:O24)</f>
        <v>29.571303223130752</v>
      </c>
      <c r="P22" s="87">
        <f t="shared" si="7"/>
        <v>27.936747417991899</v>
      </c>
      <c r="Q22" s="87">
        <f t="shared" si="7"/>
        <v>28.95344797026916</v>
      </c>
      <c r="R22" s="87">
        <f t="shared" si="7"/>
        <v>28.674718604027074</v>
      </c>
      <c r="S22" s="87">
        <f t="shared" si="7"/>
        <v>29.459978137998</v>
      </c>
      <c r="T22" s="87">
        <f t="shared" si="7"/>
        <v>30.042188641037036</v>
      </c>
      <c r="U22" s="87">
        <f t="shared" si="7"/>
        <v>29.299608102549751</v>
      </c>
      <c r="V22" s="87">
        <f t="shared" si="7"/>
        <v>28.33935293417613</v>
      </c>
      <c r="W22" s="87">
        <f t="shared" si="7"/>
        <v>28.644754323508884</v>
      </c>
      <c r="X22" s="87">
        <f t="shared" si="7"/>
        <v>29.321292662524602</v>
      </c>
      <c r="Y22" s="87">
        <f t="shared" si="7"/>
        <v>29.132825596455977</v>
      </c>
      <c r="Z22" s="87">
        <f t="shared" si="7"/>
        <v>28.972468394103188</v>
      </c>
      <c r="AA22" s="87">
        <f t="shared" si="7"/>
        <v>28.839463010240515</v>
      </c>
      <c r="AB22" s="87">
        <f t="shared" si="7"/>
        <v>28.633070812566672</v>
      </c>
      <c r="AC22" s="87">
        <f t="shared" si="7"/>
        <v>28.416854503083712</v>
      </c>
      <c r="AD22" s="87">
        <f t="shared" si="7"/>
        <v>28.184554040689054</v>
      </c>
      <c r="AE22" s="87">
        <f t="shared" si="7"/>
        <v>27.946702526013016</v>
      </c>
      <c r="AF22" s="87">
        <f t="shared" si="7"/>
        <v>27.704800818804397</v>
      </c>
      <c r="AG22" s="87">
        <f t="shared" si="7"/>
        <v>27.492735746406598</v>
      </c>
      <c r="AH22" s="87">
        <f t="shared" si="7"/>
        <v>27.304747883412695</v>
      </c>
      <c r="AI22" s="87">
        <f t="shared" si="7"/>
        <v>27.102111353534941</v>
      </c>
      <c r="AJ22" s="87">
        <f t="shared" si="7"/>
        <v>26.873450041697239</v>
      </c>
      <c r="AK22" s="87">
        <f t="shared" si="7"/>
        <v>26.562996305265969</v>
      </c>
      <c r="AL22" s="87">
        <f t="shared" si="7"/>
        <v>26.338128707605421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21.438653186937401</v>
      </c>
      <c r="N23" s="11">
        <v>21.281483649463794</v>
      </c>
      <c r="O23" s="11">
        <v>22.266567024584912</v>
      </c>
      <c r="P23" s="11">
        <v>20.827714966565331</v>
      </c>
      <c r="Q23" s="11">
        <v>21.806198996733791</v>
      </c>
      <c r="R23" s="11">
        <v>22.033147595606255</v>
      </c>
      <c r="S23" s="11">
        <v>22.848419448302906</v>
      </c>
      <c r="T23" s="11">
        <v>23.246132977799277</v>
      </c>
      <c r="U23" s="11">
        <v>22.468983380035684</v>
      </c>
      <c r="V23" s="11">
        <v>22.229920403236008</v>
      </c>
      <c r="W23" s="11">
        <v>22.692202322967166</v>
      </c>
      <c r="X23" s="11">
        <v>23.358936131144166</v>
      </c>
      <c r="Y23" s="11">
        <v>23.314533443094845</v>
      </c>
      <c r="Z23" s="11">
        <v>23.294118854600491</v>
      </c>
      <c r="AA23" s="11">
        <v>23.302523165415003</v>
      </c>
      <c r="AB23" s="11">
        <v>23.242939429614879</v>
      </c>
      <c r="AC23" s="11">
        <v>23.167014655409325</v>
      </c>
      <c r="AD23" s="11">
        <v>23.065012852759004</v>
      </c>
      <c r="AE23" s="11">
        <v>22.958761994282504</v>
      </c>
      <c r="AF23" s="11">
        <v>22.865655671009691</v>
      </c>
      <c r="AG23" s="11">
        <v>22.783351482874902</v>
      </c>
      <c r="AH23" s="11">
        <v>22.683622762364433</v>
      </c>
      <c r="AI23" s="11">
        <v>22.568684442893908</v>
      </c>
      <c r="AJ23" s="11">
        <v>22.446046256218761</v>
      </c>
      <c r="AK23" s="11">
        <v>22.336954415433325</v>
      </c>
      <c r="AL23" s="11">
        <v>22.243135499914533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8.1656412174516255</v>
      </c>
      <c r="N24" s="11">
        <v>7.3552188393712949</v>
      </c>
      <c r="O24" s="11">
        <v>7.3047361985458386</v>
      </c>
      <c r="P24" s="11">
        <v>7.1090324514265673</v>
      </c>
      <c r="Q24" s="11">
        <v>7.1472489735353673</v>
      </c>
      <c r="R24" s="11">
        <v>6.6415710084208195</v>
      </c>
      <c r="S24" s="11">
        <v>6.6115586896950926</v>
      </c>
      <c r="T24" s="11">
        <v>6.7960556632377571</v>
      </c>
      <c r="U24" s="11">
        <v>6.8306247225140657</v>
      </c>
      <c r="V24" s="11">
        <v>6.1094325309401212</v>
      </c>
      <c r="W24" s="11">
        <v>5.9525520005417185</v>
      </c>
      <c r="X24" s="11">
        <v>5.9623565313804372</v>
      </c>
      <c r="Y24" s="11">
        <v>5.8182921533611314</v>
      </c>
      <c r="Z24" s="11">
        <v>5.6783495395026966</v>
      </c>
      <c r="AA24" s="11">
        <v>5.5369398448255129</v>
      </c>
      <c r="AB24" s="11">
        <v>5.3901313829517932</v>
      </c>
      <c r="AC24" s="11">
        <v>5.249839847674389</v>
      </c>
      <c r="AD24" s="11">
        <v>5.1195411879300492</v>
      </c>
      <c r="AE24" s="11">
        <v>4.9879405317305112</v>
      </c>
      <c r="AF24" s="11">
        <v>4.8391451477947074</v>
      </c>
      <c r="AG24" s="11">
        <v>4.7093842635316951</v>
      </c>
      <c r="AH24" s="11">
        <v>4.6211251210482631</v>
      </c>
      <c r="AI24" s="11">
        <v>4.5334269106410323</v>
      </c>
      <c r="AJ24" s="11">
        <v>4.4274037854784805</v>
      </c>
      <c r="AK24" s="11">
        <v>4.2260418898326435</v>
      </c>
      <c r="AL24" s="11">
        <v>4.0949932076908864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24.440256980446698</v>
      </c>
      <c r="N26" s="87">
        <f>SUM(N27:N30)</f>
        <v>24.511458993271354</v>
      </c>
      <c r="O26" s="87">
        <f t="shared" ref="O26:AL26" si="9">SUM(O27:O30)</f>
        <v>24.464015144056507</v>
      </c>
      <c r="P26" s="87">
        <f t="shared" si="9"/>
        <v>23.942132164331664</v>
      </c>
      <c r="Q26" s="87">
        <f t="shared" si="9"/>
        <v>26.440655230012386</v>
      </c>
      <c r="R26" s="87">
        <f>SUM(R27:R30)</f>
        <v>25.100242525466186</v>
      </c>
      <c r="S26" s="87">
        <f t="shared" si="9"/>
        <v>28.222156448415937</v>
      </c>
      <c r="T26" s="87">
        <f t="shared" si="9"/>
        <v>28.588493302432525</v>
      </c>
      <c r="U26" s="87">
        <f t="shared" si="9"/>
        <v>25.136566267996287</v>
      </c>
      <c r="V26" s="87">
        <f t="shared" si="9"/>
        <v>27.268132987104337</v>
      </c>
      <c r="W26" s="87">
        <f t="shared" si="9"/>
        <v>24.022848267123308</v>
      </c>
      <c r="X26" s="87">
        <f t="shared" si="9"/>
        <v>24.621109427862766</v>
      </c>
      <c r="Y26" s="87">
        <f t="shared" si="9"/>
        <v>24.661417009190366</v>
      </c>
      <c r="Z26" s="87">
        <f t="shared" si="9"/>
        <v>24.811070633557726</v>
      </c>
      <c r="AA26" s="87">
        <f t="shared" si="9"/>
        <v>24.941466846566204</v>
      </c>
      <c r="AB26" s="87">
        <f t="shared" si="9"/>
        <v>24.943988585842387</v>
      </c>
      <c r="AC26" s="87">
        <f t="shared" si="9"/>
        <v>24.914407487605807</v>
      </c>
      <c r="AD26" s="87">
        <f t="shared" si="9"/>
        <v>24.861276149504658</v>
      </c>
      <c r="AE26" s="87">
        <f t="shared" si="9"/>
        <v>24.821692582557109</v>
      </c>
      <c r="AF26" s="87">
        <f t="shared" si="9"/>
        <v>24.779739695592671</v>
      </c>
      <c r="AG26" s="87">
        <f t="shared" si="9"/>
        <v>24.753518913665395</v>
      </c>
      <c r="AH26" s="87">
        <f t="shared" si="9"/>
        <v>24.719938183429701</v>
      </c>
      <c r="AI26" s="87">
        <f t="shared" si="9"/>
        <v>24.681830360832251</v>
      </c>
      <c r="AJ26" s="87">
        <f t="shared" si="9"/>
        <v>24.642394493277379</v>
      </c>
      <c r="AK26" s="87">
        <f t="shared" si="9"/>
        <v>24.625856952362742</v>
      </c>
      <c r="AL26" s="87">
        <f t="shared" si="9"/>
        <v>24.599934057162951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1.8617730312742036</v>
      </c>
      <c r="N27" s="11">
        <v>2.1708902495576279</v>
      </c>
      <c r="O27" s="11">
        <v>2.5620885750959683</v>
      </c>
      <c r="P27" s="11">
        <v>1.9980387457932911</v>
      </c>
      <c r="Q27" s="11">
        <v>3.1485985370484064</v>
      </c>
      <c r="R27" s="11">
        <v>2.6006862534796706</v>
      </c>
      <c r="S27" s="11">
        <v>2.7431499890721938</v>
      </c>
      <c r="T27" s="11">
        <v>2.771397056755156</v>
      </c>
      <c r="U27" s="11">
        <v>2.4240398062878969</v>
      </c>
      <c r="V27" s="11">
        <v>3.07409206439694</v>
      </c>
      <c r="W27" s="11">
        <v>2.409147457015453</v>
      </c>
      <c r="X27" s="11">
        <v>2.2901215696794974</v>
      </c>
      <c r="Y27" s="11">
        <v>2.3265098544955407</v>
      </c>
      <c r="Z27" s="11">
        <v>2.3731716319642451</v>
      </c>
      <c r="AA27" s="11">
        <v>2.4196705614278309</v>
      </c>
      <c r="AB27" s="11">
        <v>2.4586282447370831</v>
      </c>
      <c r="AC27" s="11">
        <v>2.4951493060806063</v>
      </c>
      <c r="AD27" s="11">
        <v>2.5300650095834722</v>
      </c>
      <c r="AE27" s="11">
        <v>2.5630589353794471</v>
      </c>
      <c r="AF27" s="11">
        <v>2.5958853648900573</v>
      </c>
      <c r="AG27" s="11">
        <v>2.6351165797738387</v>
      </c>
      <c r="AH27" s="11">
        <v>2.6736698144187345</v>
      </c>
      <c r="AI27" s="11">
        <v>2.7121670228165935</v>
      </c>
      <c r="AJ27" s="11">
        <v>2.7526816102789038</v>
      </c>
      <c r="AK27" s="11">
        <v>2.7945324227703234</v>
      </c>
      <c r="AL27" s="11">
        <v>2.8367783040128152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8.7730111844309189</v>
      </c>
      <c r="N28" s="11">
        <v>9.0084995989189398</v>
      </c>
      <c r="O28" s="11">
        <v>8.6177903387712469</v>
      </c>
      <c r="P28" s="11">
        <v>8.7758960258532106</v>
      </c>
      <c r="Q28" s="11">
        <v>9.3993158296594572</v>
      </c>
      <c r="R28" s="11">
        <v>8.9744752119237887</v>
      </c>
      <c r="S28" s="11">
        <v>10.167765140095426</v>
      </c>
      <c r="T28" s="11">
        <v>10.021179970766914</v>
      </c>
      <c r="U28" s="11">
        <v>9.379260515935842</v>
      </c>
      <c r="V28" s="11">
        <v>10.073057370429153</v>
      </c>
      <c r="W28" s="11">
        <v>8.7074108561123147</v>
      </c>
      <c r="X28" s="11">
        <v>8.8512657493772782</v>
      </c>
      <c r="Y28" s="11">
        <v>8.8445854054490667</v>
      </c>
      <c r="Z28" s="11">
        <v>8.869750094782761</v>
      </c>
      <c r="AA28" s="11">
        <v>8.8907846231471517</v>
      </c>
      <c r="AB28" s="11">
        <v>8.8703138655982041</v>
      </c>
      <c r="AC28" s="11">
        <v>8.841334290418617</v>
      </c>
      <c r="AD28" s="11">
        <v>8.8066583008070474</v>
      </c>
      <c r="AE28" s="11">
        <v>8.776545124904759</v>
      </c>
      <c r="AF28" s="11">
        <v>8.7462730140660501</v>
      </c>
      <c r="AG28" s="11">
        <v>8.7162888665110732</v>
      </c>
      <c r="AH28" s="11">
        <v>8.6849162738421999</v>
      </c>
      <c r="AI28" s="11">
        <v>8.6559695141417858</v>
      </c>
      <c r="AJ28" s="11">
        <v>8.6297804165230101</v>
      </c>
      <c r="AK28" s="11">
        <v>8.6098186004693762</v>
      </c>
      <c r="AL28" s="11">
        <v>8.5819876369054136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9.1469246288413775</v>
      </c>
      <c r="N29" s="11">
        <v>8.2539263756042018</v>
      </c>
      <c r="O29" s="11">
        <v>7.7653982968339497</v>
      </c>
      <c r="P29" s="11">
        <v>7.6747744499416246</v>
      </c>
      <c r="Q29" s="11">
        <v>8.0393604962614944</v>
      </c>
      <c r="R29" s="11">
        <v>7.5637401221279355</v>
      </c>
      <c r="S29" s="11">
        <v>9.3376145128187655</v>
      </c>
      <c r="T29" s="11">
        <v>9.8205466705308311</v>
      </c>
      <c r="U29" s="11">
        <v>7.6789755983925563</v>
      </c>
      <c r="V29" s="11">
        <v>8.506001650628308</v>
      </c>
      <c r="W29" s="11">
        <v>7.6860578838564049</v>
      </c>
      <c r="X29" s="11">
        <v>7.9711700717797402</v>
      </c>
      <c r="Y29" s="11">
        <v>7.9282894147273675</v>
      </c>
      <c r="Z29" s="11">
        <v>7.9611388041484448</v>
      </c>
      <c r="AA29" s="11">
        <v>7.9734844829109131</v>
      </c>
      <c r="AB29" s="11">
        <v>7.9201619677050878</v>
      </c>
      <c r="AC29" s="11">
        <v>7.8583401507545192</v>
      </c>
      <c r="AD29" s="11">
        <v>7.7911214657443635</v>
      </c>
      <c r="AE29" s="11">
        <v>7.7264651075857191</v>
      </c>
      <c r="AF29" s="11">
        <v>7.659660679538109</v>
      </c>
      <c r="AG29" s="11">
        <v>7.5987857042951097</v>
      </c>
      <c r="AH29" s="11">
        <v>7.5349579850662609</v>
      </c>
      <c r="AI29" s="11">
        <v>7.4679194327454415</v>
      </c>
      <c r="AJ29" s="11">
        <v>7.3995034198681129</v>
      </c>
      <c r="AK29" s="11">
        <v>7.3391406046531253</v>
      </c>
      <c r="AL29" s="11">
        <v>7.272541411132778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4.6585481359001992</v>
      </c>
      <c r="N30" s="11">
        <v>5.0781427691905847</v>
      </c>
      <c r="O30" s="11">
        <v>5.5187379333553421</v>
      </c>
      <c r="P30" s="11">
        <v>5.4934229427435382</v>
      </c>
      <c r="Q30" s="11">
        <v>5.8533803670430258</v>
      </c>
      <c r="R30" s="11">
        <v>5.961340937934791</v>
      </c>
      <c r="S30" s="11">
        <v>5.9736268064295492</v>
      </c>
      <c r="T30" s="11">
        <v>5.9753696043796234</v>
      </c>
      <c r="U30" s="11">
        <v>5.6542903473799919</v>
      </c>
      <c r="V30" s="11">
        <v>5.6149819016499363</v>
      </c>
      <c r="W30" s="11">
        <v>5.2202320701391312</v>
      </c>
      <c r="X30" s="11">
        <v>5.5085520370262531</v>
      </c>
      <c r="Y30" s="11">
        <v>5.5620323345183911</v>
      </c>
      <c r="Z30" s="11">
        <v>5.6070101026622767</v>
      </c>
      <c r="AA30" s="11">
        <v>5.6575271790803079</v>
      </c>
      <c r="AB30" s="11">
        <v>5.6948845078020129</v>
      </c>
      <c r="AC30" s="11">
        <v>5.7195837403520633</v>
      </c>
      <c r="AD30" s="11">
        <v>5.7334313733697755</v>
      </c>
      <c r="AE30" s="11">
        <v>5.7556234146871823</v>
      </c>
      <c r="AF30" s="11">
        <v>5.7779206370984548</v>
      </c>
      <c r="AG30" s="11">
        <v>5.8033277630853721</v>
      </c>
      <c r="AH30" s="11">
        <v>5.8263941101025045</v>
      </c>
      <c r="AI30" s="11">
        <v>5.8457743911284306</v>
      </c>
      <c r="AJ30" s="11">
        <v>5.8604290466073508</v>
      </c>
      <c r="AK30" s="11">
        <v>5.882365324469915</v>
      </c>
      <c r="AL30" s="11">
        <v>5.9086267051119457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22.39420306076002</v>
      </c>
      <c r="N32" s="87">
        <f t="shared" si="10"/>
        <v>22.025534447831046</v>
      </c>
      <c r="O32" s="87">
        <f t="shared" si="10"/>
        <v>22.922294438218334</v>
      </c>
      <c r="P32" s="87">
        <f t="shared" si="10"/>
        <v>22.841601116302844</v>
      </c>
      <c r="Q32" s="87">
        <f t="shared" si="10"/>
        <v>23.471925524233811</v>
      </c>
      <c r="R32" s="87">
        <f t="shared" si="10"/>
        <v>25.228919908633291</v>
      </c>
      <c r="S32" s="87">
        <f t="shared" si="10"/>
        <v>26.269469256240775</v>
      </c>
      <c r="T32" s="87">
        <f t="shared" si="10"/>
        <v>27.272718160177984</v>
      </c>
      <c r="U32" s="87">
        <f t="shared" si="10"/>
        <v>25.263435806088669</v>
      </c>
      <c r="V32" s="87">
        <f t="shared" si="10"/>
        <v>26.603971553000182</v>
      </c>
      <c r="W32" s="87">
        <f t="shared" si="10"/>
        <v>25.223101218856584</v>
      </c>
      <c r="X32" s="87">
        <f t="shared" si="10"/>
        <v>24.939917992617264</v>
      </c>
      <c r="Y32" s="87">
        <f t="shared" si="10"/>
        <v>25.032533382743434</v>
      </c>
      <c r="Z32" s="87">
        <f t="shared" si="10"/>
        <v>25.171577093500762</v>
      </c>
      <c r="AA32" s="87">
        <f t="shared" si="10"/>
        <v>25.337897120512306</v>
      </c>
      <c r="AB32" s="87">
        <f t="shared" si="10"/>
        <v>25.47470878605959</v>
      </c>
      <c r="AC32" s="87">
        <f t="shared" si="10"/>
        <v>25.598036610031119</v>
      </c>
      <c r="AD32" s="87">
        <f t="shared" si="10"/>
        <v>25.712029020835818</v>
      </c>
      <c r="AE32" s="87">
        <f t="shared" ref="AE32" si="11">SUM(AE33:AE35)</f>
        <v>25.82867709435844</v>
      </c>
      <c r="AF32" s="87">
        <f t="shared" ref="AF32" si="12">SUM(AF33:AF35)</f>
        <v>25.950933394315619</v>
      </c>
      <c r="AG32" s="87">
        <f t="shared" ref="AG32" si="13">SUM(AG33:AG35)</f>
        <v>26.079615415499383</v>
      </c>
      <c r="AH32" s="87">
        <f t="shared" ref="AH32" si="14">SUM(AH33:AH35)</f>
        <v>26.198234012093931</v>
      </c>
      <c r="AI32" s="87">
        <f t="shared" ref="AI32" si="15">SUM(AI33:AI35)</f>
        <v>26.317757318828146</v>
      </c>
      <c r="AJ32" s="87">
        <f t="shared" ref="AJ32" si="16">SUM(AJ33:AJ35)</f>
        <v>26.441904954646922</v>
      </c>
      <c r="AK32" s="87">
        <f t="shared" ref="AK32" si="17">SUM(AK33:AK35)</f>
        <v>26.561619671808174</v>
      </c>
      <c r="AL32" s="87">
        <f t="shared" ref="AL32" si="18">SUM(AL33:AL35)</f>
        <v>26.679399556892957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16.415333155535055</v>
      </c>
      <c r="N33" s="11">
        <v>15.712223947326386</v>
      </c>
      <c r="O33" s="11">
        <v>16.217683662231909</v>
      </c>
      <c r="P33" s="11">
        <v>16.518806201959674</v>
      </c>
      <c r="Q33" s="11">
        <v>16.665317893680385</v>
      </c>
      <c r="R33" s="11">
        <v>18.190001581061228</v>
      </c>
      <c r="S33" s="11">
        <v>19.302987963859472</v>
      </c>
      <c r="T33" s="11">
        <v>19.79275375200913</v>
      </c>
      <c r="U33" s="11">
        <v>18.486154256822996</v>
      </c>
      <c r="V33" s="11">
        <v>19.341082027389739</v>
      </c>
      <c r="W33" s="11">
        <v>18.472219113051672</v>
      </c>
      <c r="X33" s="11">
        <v>18.68394373975535</v>
      </c>
      <c r="Y33" s="11">
        <v>18.776632759083153</v>
      </c>
      <c r="Z33" s="11">
        <v>18.898752291262987</v>
      </c>
      <c r="AA33" s="11">
        <v>19.039046592513095</v>
      </c>
      <c r="AB33" s="11">
        <v>19.160499723347371</v>
      </c>
      <c r="AC33" s="11">
        <v>19.276575789166969</v>
      </c>
      <c r="AD33" s="11">
        <v>19.385579162061678</v>
      </c>
      <c r="AE33" s="11">
        <v>19.493539561616682</v>
      </c>
      <c r="AF33" s="11">
        <v>19.607604257415794</v>
      </c>
      <c r="AG33" s="11">
        <v>19.732655133426917</v>
      </c>
      <c r="AH33" s="11">
        <v>19.852967364992654</v>
      </c>
      <c r="AI33" s="11">
        <v>19.973294832951552</v>
      </c>
      <c r="AJ33" s="11">
        <v>20.096497116501244</v>
      </c>
      <c r="AK33" s="11">
        <v>20.215190685824854</v>
      </c>
      <c r="AL33" s="11">
        <v>20.330448872558136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5.5869336572097978</v>
      </c>
      <c r="N34" s="11">
        <v>6.0209288543546942</v>
      </c>
      <c r="O34" s="11">
        <v>6.3985541665496894</v>
      </c>
      <c r="P34" s="11">
        <v>6.0601929006655402</v>
      </c>
      <c r="Q34" s="11">
        <v>6.4964162118715274</v>
      </c>
      <c r="R34" s="11">
        <v>6.7531960069055783</v>
      </c>
      <c r="S34" s="11">
        <v>6.7132800141221622</v>
      </c>
      <c r="T34" s="11">
        <v>7.2130411561367129</v>
      </c>
      <c r="U34" s="11">
        <v>6.5081987380604929</v>
      </c>
      <c r="V34" s="11">
        <v>7.015474708839835</v>
      </c>
      <c r="W34" s="11">
        <v>6.4495982086858854</v>
      </c>
      <c r="X34" s="11">
        <v>6.0418600209565438</v>
      </c>
      <c r="Y34" s="11">
        <v>6.0384927100393542</v>
      </c>
      <c r="Z34" s="11">
        <v>6.052772600261318</v>
      </c>
      <c r="AA34" s="11">
        <v>6.0759348306601169</v>
      </c>
      <c r="AB34" s="11">
        <v>6.0891385479907809</v>
      </c>
      <c r="AC34" s="11">
        <v>6.0944677601454176</v>
      </c>
      <c r="AD34" s="11">
        <v>6.0977406054782488</v>
      </c>
      <c r="AE34" s="11">
        <v>6.1049050304108547</v>
      </c>
      <c r="AF34" s="11">
        <v>6.1111723368755291</v>
      </c>
      <c r="AG34" s="11">
        <v>6.1130086635404357</v>
      </c>
      <c r="AH34" s="11">
        <v>6.1096902087481801</v>
      </c>
      <c r="AI34" s="11">
        <v>6.1074624059340161</v>
      </c>
      <c r="AJ34" s="11">
        <v>6.1067227909109816</v>
      </c>
      <c r="AK34" s="11">
        <v>6.1064555831967864</v>
      </c>
      <c r="AL34" s="11">
        <v>6.1075080487181097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0.39193624801516647</v>
      </c>
      <c r="N35" s="11">
        <v>0.29238164614996537</v>
      </c>
      <c r="O35" s="11">
        <v>0.30605660943673468</v>
      </c>
      <c r="P35" s="11">
        <v>0.26260201367762986</v>
      </c>
      <c r="Q35" s="11">
        <v>0.31019141868190003</v>
      </c>
      <c r="R35" s="11">
        <v>0.28572232066648451</v>
      </c>
      <c r="S35" s="11">
        <v>0.25320127825913957</v>
      </c>
      <c r="T35" s="11">
        <v>0.26692325203213801</v>
      </c>
      <c r="U35" s="11">
        <v>0.26908281120518024</v>
      </c>
      <c r="V35" s="11">
        <v>0.24741481677060656</v>
      </c>
      <c r="W35" s="11">
        <v>0.3012838971190287</v>
      </c>
      <c r="X35" s="11">
        <v>0.21411423190537038</v>
      </c>
      <c r="Y35" s="11">
        <v>0.21740791362092751</v>
      </c>
      <c r="Z35" s="11">
        <v>0.22005220197645642</v>
      </c>
      <c r="AA35" s="11">
        <v>0.22291569733909436</v>
      </c>
      <c r="AB35" s="11">
        <v>0.22507051472143888</v>
      </c>
      <c r="AC35" s="11">
        <v>0.22699306071873299</v>
      </c>
      <c r="AD35" s="11">
        <v>0.22870925329589267</v>
      </c>
      <c r="AE35" s="11">
        <v>0.23023250233090245</v>
      </c>
      <c r="AF35" s="11">
        <v>0.23215680002429595</v>
      </c>
      <c r="AG35" s="11">
        <v>0.23395161853203231</v>
      </c>
      <c r="AH35" s="11">
        <v>0.23557643835309675</v>
      </c>
      <c r="AI35" s="11">
        <v>0.23700007994257943</v>
      </c>
      <c r="AJ35" s="11">
        <v>0.23868504723469633</v>
      </c>
      <c r="AK35" s="11">
        <v>0.23997340278653351</v>
      </c>
      <c r="AL35" s="11">
        <v>0.24144263561670901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19.551412690844057</v>
      </c>
      <c r="N37" s="87">
        <f t="shared" ref="N37:AL37" si="19">SUM(N38:N39)</f>
        <v>21.340849876484516</v>
      </c>
      <c r="O37" s="87">
        <f t="shared" si="19"/>
        <v>22.727658636090855</v>
      </c>
      <c r="P37" s="87">
        <f t="shared" si="19"/>
        <v>23.053209813939429</v>
      </c>
      <c r="Q37" s="87">
        <f t="shared" si="19"/>
        <v>22.717442714912817</v>
      </c>
      <c r="R37" s="87">
        <f t="shared" si="19"/>
        <v>22.45883077802895</v>
      </c>
      <c r="S37" s="87">
        <f t="shared" si="19"/>
        <v>23.772064608533611</v>
      </c>
      <c r="T37" s="87">
        <f t="shared" si="19"/>
        <v>22.636513893852367</v>
      </c>
      <c r="U37" s="87">
        <f t="shared" si="19"/>
        <v>22.423303430870305</v>
      </c>
      <c r="V37" s="87">
        <f t="shared" si="19"/>
        <v>22.812729718882814</v>
      </c>
      <c r="W37" s="87">
        <f t="shared" si="19"/>
        <v>22.842184507356624</v>
      </c>
      <c r="X37" s="87">
        <f t="shared" si="19"/>
        <v>23.028349207176539</v>
      </c>
      <c r="Y37" s="87">
        <f t="shared" si="19"/>
        <v>23.032890029747715</v>
      </c>
      <c r="Z37" s="87">
        <f t="shared" si="19"/>
        <v>23.075525769363665</v>
      </c>
      <c r="AA37" s="87">
        <f t="shared" si="19"/>
        <v>23.149546333450701</v>
      </c>
      <c r="AB37" s="87">
        <f t="shared" si="19"/>
        <v>23.18116522398212</v>
      </c>
      <c r="AC37" s="87">
        <f t="shared" si="19"/>
        <v>23.192120902383078</v>
      </c>
      <c r="AD37" s="87">
        <f t="shared" si="19"/>
        <v>23.186296205954431</v>
      </c>
      <c r="AE37" s="87">
        <f t="shared" si="19"/>
        <v>23.181703240341403</v>
      </c>
      <c r="AF37" s="87">
        <f t="shared" si="19"/>
        <v>23.171668066702679</v>
      </c>
      <c r="AG37" s="87">
        <f t="shared" si="19"/>
        <v>23.155635643578069</v>
      </c>
      <c r="AH37" s="87">
        <f t="shared" si="19"/>
        <v>23.161016300070656</v>
      </c>
      <c r="AI37" s="87">
        <f t="shared" si="19"/>
        <v>23.153622823149213</v>
      </c>
      <c r="AJ37" s="87">
        <f t="shared" si="19"/>
        <v>23.145678832264402</v>
      </c>
      <c r="AK37" s="87">
        <f t="shared" si="19"/>
        <v>23.138002367741151</v>
      </c>
      <c r="AL37" s="87">
        <f t="shared" si="19"/>
        <v>23.138366137556389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16.005456472481232</v>
      </c>
      <c r="N38" s="11">
        <v>17.733872407118479</v>
      </c>
      <c r="O38" s="11">
        <v>18.923130843856107</v>
      </c>
      <c r="P38" s="11">
        <v>19.391520244757288</v>
      </c>
      <c r="Q38" s="11">
        <v>19.098928747203782</v>
      </c>
      <c r="R38" s="11">
        <v>18.518962054534438</v>
      </c>
      <c r="S38" s="11">
        <v>19.678001541556235</v>
      </c>
      <c r="T38" s="11">
        <v>18.242612130204172</v>
      </c>
      <c r="U38" s="11">
        <v>18.006671534495762</v>
      </c>
      <c r="V38" s="11">
        <v>18.382932484578777</v>
      </c>
      <c r="W38" s="11">
        <v>18.36478224664436</v>
      </c>
      <c r="X38" s="11">
        <v>18.279493936055843</v>
      </c>
      <c r="Y38" s="11">
        <v>18.23211977816997</v>
      </c>
      <c r="Z38" s="11">
        <v>18.214591760580014</v>
      </c>
      <c r="AA38" s="11">
        <v>18.219679952870191</v>
      </c>
      <c r="AB38" s="11">
        <v>18.191109845915328</v>
      </c>
      <c r="AC38" s="11">
        <v>18.138664628449664</v>
      </c>
      <c r="AD38" s="11">
        <v>18.073601400961007</v>
      </c>
      <c r="AE38" s="11">
        <v>18.016394071940454</v>
      </c>
      <c r="AF38" s="11">
        <v>17.951634863554681</v>
      </c>
      <c r="AG38" s="11">
        <v>17.878466943690817</v>
      </c>
      <c r="AH38" s="11">
        <v>17.832032895472018</v>
      </c>
      <c r="AI38" s="11">
        <v>17.77175025418067</v>
      </c>
      <c r="AJ38" s="11">
        <v>17.708945131951246</v>
      </c>
      <c r="AK38" s="11">
        <v>17.647574938973026</v>
      </c>
      <c r="AL38" s="11">
        <v>17.594083363861238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3.5459562183628259</v>
      </c>
      <c r="N39" s="11">
        <v>3.6069774693660377</v>
      </c>
      <c r="O39" s="11">
        <v>3.8045277922347478</v>
      </c>
      <c r="P39" s="11">
        <v>3.6616895691821401</v>
      </c>
      <c r="Q39" s="11">
        <v>3.6185139677090343</v>
      </c>
      <c r="R39" s="11">
        <v>3.9398687234945133</v>
      </c>
      <c r="S39" s="11">
        <v>4.094063066977375</v>
      </c>
      <c r="T39" s="11">
        <v>4.3939017636481958</v>
      </c>
      <c r="U39" s="11">
        <v>4.4166318963745441</v>
      </c>
      <c r="V39" s="11">
        <v>4.4297972343040364</v>
      </c>
      <c r="W39" s="11">
        <v>4.477402260712263</v>
      </c>
      <c r="X39" s="11">
        <v>4.7488552711206955</v>
      </c>
      <c r="Y39" s="11">
        <v>4.8007702515777453</v>
      </c>
      <c r="Z39" s="11">
        <v>4.8609340087836523</v>
      </c>
      <c r="AA39" s="11">
        <v>4.9298663805805107</v>
      </c>
      <c r="AB39" s="11">
        <v>4.9900553780667911</v>
      </c>
      <c r="AC39" s="11">
        <v>5.0534562739334135</v>
      </c>
      <c r="AD39" s="11">
        <v>5.1126948049934251</v>
      </c>
      <c r="AE39" s="11">
        <v>5.165309168400948</v>
      </c>
      <c r="AF39" s="11">
        <v>5.2200332031480006</v>
      </c>
      <c r="AG39" s="11">
        <v>5.2771686998872509</v>
      </c>
      <c r="AH39" s="11">
        <v>5.32898340459864</v>
      </c>
      <c r="AI39" s="11">
        <v>5.3818725689685412</v>
      </c>
      <c r="AJ39" s="11">
        <v>5.4367337003131562</v>
      </c>
      <c r="AK39" s="11">
        <v>5.4904274287681263</v>
      </c>
      <c r="AL39" s="11">
        <v>5.5442827736951497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11.53865820586681</v>
      </c>
      <c r="N41" s="87">
        <f t="shared" ref="N41" si="20">SUM(N42:N43)</f>
        <v>11.663232311043222</v>
      </c>
      <c r="O41" s="87">
        <f t="shared" ref="O41" si="21">SUM(O42:O43)</f>
        <v>12.026821492367421</v>
      </c>
      <c r="P41" s="87">
        <f t="shared" ref="P41" si="22">SUM(P42:P43)</f>
        <v>11.212177013338692</v>
      </c>
      <c r="Q41" s="87">
        <f t="shared" ref="Q41" si="23">SUM(Q42:Q43)</f>
        <v>12.442526091441314</v>
      </c>
      <c r="R41" s="87">
        <f t="shared" ref="R41" si="24">SUM(R42:R43)</f>
        <v>11.945850914801458</v>
      </c>
      <c r="S41" s="87">
        <f t="shared" ref="S41" si="25">SUM(S42:S43)</f>
        <v>13.870702169964652</v>
      </c>
      <c r="T41" s="87">
        <f t="shared" ref="T41" si="26">SUM(T42:T43)</f>
        <v>13.806029956996341</v>
      </c>
      <c r="U41" s="87">
        <f t="shared" ref="U41" si="27">SUM(U42:U43)</f>
        <v>13.80544403765456</v>
      </c>
      <c r="V41" s="87">
        <f t="shared" ref="V41" si="28">SUM(V42:V43)</f>
        <v>13.664234081184068</v>
      </c>
      <c r="W41" s="87">
        <f t="shared" ref="W41" si="29">SUM(W42:W43)</f>
        <v>11.541993356038805</v>
      </c>
      <c r="X41" s="87">
        <f t="shared" ref="X41" si="30">SUM(X42:X43)</f>
        <v>12.012375971200118</v>
      </c>
      <c r="Y41" s="87">
        <f t="shared" ref="Y41" si="31">SUM(Y42:Y43)</f>
        <v>11.952331732204502</v>
      </c>
      <c r="Z41" s="87">
        <f t="shared" ref="Z41" si="32">SUM(Z42:Z43)</f>
        <v>11.961641209507643</v>
      </c>
      <c r="AA41" s="87">
        <f t="shared" ref="AA41" si="33">SUM(AA42:AA43)</f>
        <v>11.977308797988577</v>
      </c>
      <c r="AB41" s="87">
        <f t="shared" ref="AB41" si="34">SUM(AB42:AB43)</f>
        <v>11.939850948733191</v>
      </c>
      <c r="AC41" s="87">
        <f t="shared" ref="AC41" si="35">SUM(AC42:AC43)</f>
        <v>11.894479532682602</v>
      </c>
      <c r="AD41" s="87">
        <f t="shared" ref="AD41" si="36">SUM(AD42:AD43)</f>
        <v>11.8524919651415</v>
      </c>
      <c r="AE41" s="87">
        <f t="shared" ref="AE41" si="37">SUM(AE42:AE43)</f>
        <v>11.81069181986244</v>
      </c>
      <c r="AF41" s="87">
        <f t="shared" ref="AF41" si="38">SUM(AF42:AF43)</f>
        <v>11.76769186275004</v>
      </c>
      <c r="AG41" s="87">
        <f t="shared" ref="AG41" si="39">SUM(AG42:AG43)</f>
        <v>11.729052417818867</v>
      </c>
      <c r="AH41" s="87">
        <f t="shared" ref="AH41" si="40">SUM(AH42:AH43)</f>
        <v>11.684572340788048</v>
      </c>
      <c r="AI41" s="87">
        <f t="shared" ref="AI41" si="41">SUM(AI42:AI43)</f>
        <v>11.643415161656673</v>
      </c>
      <c r="AJ41" s="87">
        <f t="shared" ref="AJ41" si="42">SUM(AJ42:AJ43)</f>
        <v>11.614842618178095</v>
      </c>
      <c r="AK41" s="87">
        <f t="shared" ref="AK41" si="43">SUM(AK42:AK43)</f>
        <v>11.600707981534596</v>
      </c>
      <c r="AL41" s="87">
        <f t="shared" ref="AL41" si="44">SUM(AL42:AL43)</f>
        <v>11.587663140007056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4.2257660751942483</v>
      </c>
      <c r="N42" s="11">
        <v>4.1930778396070085</v>
      </c>
      <c r="O42" s="11">
        <v>4.2122580563824501</v>
      </c>
      <c r="P42" s="11">
        <v>4.1129324893199506</v>
      </c>
      <c r="Q42" s="11">
        <v>4.3616322320738128</v>
      </c>
      <c r="R42" s="11">
        <v>4.1596470713836391</v>
      </c>
      <c r="S42" s="11">
        <v>4.6806592995472016</v>
      </c>
      <c r="T42" s="11">
        <v>4.9421030831831017</v>
      </c>
      <c r="U42" s="11">
        <v>4.7285181106717316</v>
      </c>
      <c r="V42" s="11">
        <v>4.6277191206445227</v>
      </c>
      <c r="W42" s="11">
        <v>4.0598807167155107</v>
      </c>
      <c r="X42" s="11">
        <v>4.3658412664861084</v>
      </c>
      <c r="Y42" s="11">
        <v>4.3343239377820648</v>
      </c>
      <c r="Z42" s="11">
        <v>4.334620408783362</v>
      </c>
      <c r="AA42" s="11">
        <v>4.3338183580343763</v>
      </c>
      <c r="AB42" s="11">
        <v>4.3102834606178924</v>
      </c>
      <c r="AC42" s="11">
        <v>4.2776185945833944</v>
      </c>
      <c r="AD42" s="11">
        <v>4.2488248588965742</v>
      </c>
      <c r="AE42" s="11">
        <v>4.2230846473328727</v>
      </c>
      <c r="AF42" s="11">
        <v>4.1947054386129698</v>
      </c>
      <c r="AG42" s="11">
        <v>4.1677787547391807</v>
      </c>
      <c r="AH42" s="11">
        <v>4.1428926904938042</v>
      </c>
      <c r="AI42" s="11">
        <v>4.1159145825435699</v>
      </c>
      <c r="AJ42" s="11">
        <v>4.0953046049862989</v>
      </c>
      <c r="AK42" s="11">
        <v>4.0862087790909456</v>
      </c>
      <c r="AL42" s="11">
        <v>4.0753902260852977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7.3128921306725605</v>
      </c>
      <c r="N43" s="11">
        <v>7.4701544714362136</v>
      </c>
      <c r="O43" s="11">
        <v>7.8145634359849705</v>
      </c>
      <c r="P43" s="11">
        <v>7.0992445240187427</v>
      </c>
      <c r="Q43" s="11">
        <v>8.0808938593675013</v>
      </c>
      <c r="R43" s="11">
        <v>7.7862038434178178</v>
      </c>
      <c r="S43" s="11">
        <v>9.1900428704174502</v>
      </c>
      <c r="T43" s="11">
        <v>8.863926873813238</v>
      </c>
      <c r="U43" s="11">
        <v>9.0769259269828293</v>
      </c>
      <c r="V43" s="11">
        <v>9.0365149605395452</v>
      </c>
      <c r="W43" s="11">
        <v>7.4821126393232955</v>
      </c>
      <c r="X43" s="11">
        <v>7.6465347047140098</v>
      </c>
      <c r="Y43" s="11">
        <v>7.6180077944224367</v>
      </c>
      <c r="Z43" s="11">
        <v>7.6270208007242815</v>
      </c>
      <c r="AA43" s="11">
        <v>7.643490439954201</v>
      </c>
      <c r="AB43" s="11">
        <v>7.6295674881152999</v>
      </c>
      <c r="AC43" s="11">
        <v>7.6168609380992089</v>
      </c>
      <c r="AD43" s="11">
        <v>7.6036671062449264</v>
      </c>
      <c r="AE43" s="11">
        <v>7.5876071725295668</v>
      </c>
      <c r="AF43" s="11">
        <v>7.5729864241370697</v>
      </c>
      <c r="AG43" s="11">
        <v>7.5612736630796871</v>
      </c>
      <c r="AH43" s="11">
        <v>7.5416796502942436</v>
      </c>
      <c r="AI43" s="11">
        <v>7.5275005791131031</v>
      </c>
      <c r="AJ43" s="11">
        <v>7.5195380131917968</v>
      </c>
      <c r="AK43" s="11">
        <v>7.5144992024436501</v>
      </c>
      <c r="AL43" s="11">
        <v>7.512272913921759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26.90018862853206</v>
      </c>
      <c r="N45" s="87">
        <f t="shared" ref="N45" si="45">SUM(N46:N47)</f>
        <v>27.839963420260947</v>
      </c>
      <c r="O45" s="87">
        <f t="shared" ref="O45" si="46">SUM(O46:O47)</f>
        <v>29.820850965368297</v>
      </c>
      <c r="P45" s="87">
        <f t="shared" ref="P45" si="47">SUM(P46:P47)</f>
        <v>28.004174407461285</v>
      </c>
      <c r="Q45" s="87">
        <f t="shared" ref="Q45" si="48">SUM(Q46:Q47)</f>
        <v>30.182716106331924</v>
      </c>
      <c r="R45" s="87">
        <f t="shared" ref="R45" si="49">SUM(R46:R47)</f>
        <v>29.88635283645657</v>
      </c>
      <c r="S45" s="87">
        <f t="shared" ref="S45" si="50">SUM(S46:S47)</f>
        <v>31.133975413443398</v>
      </c>
      <c r="T45" s="87">
        <f t="shared" ref="T45" si="51">SUM(T46:T47)</f>
        <v>31.253545227951715</v>
      </c>
      <c r="U45" s="87">
        <f t="shared" ref="U45" si="52">SUM(U46:U47)</f>
        <v>30.107205314861829</v>
      </c>
      <c r="V45" s="87">
        <f t="shared" ref="V45" si="53">SUM(V46:V47)</f>
        <v>31.40137152020608</v>
      </c>
      <c r="W45" s="87">
        <f t="shared" ref="W45" si="54">SUM(W46:W47)</f>
        <v>28.48253067446932</v>
      </c>
      <c r="X45" s="87">
        <f t="shared" ref="X45" si="55">SUM(X46:X47)</f>
        <v>28.818059563268324</v>
      </c>
      <c r="Y45" s="87">
        <f t="shared" ref="Y45" si="56">SUM(Y46:Y47)</f>
        <v>28.851596871420266</v>
      </c>
      <c r="Z45" s="87">
        <f t="shared" ref="Z45" si="57">SUM(Z46:Z47)</f>
        <v>28.818249805920825</v>
      </c>
      <c r="AA45" s="87">
        <f t="shared" ref="AA45" si="58">SUM(AA46:AA47)</f>
        <v>28.795885992555711</v>
      </c>
      <c r="AB45" s="87">
        <f t="shared" ref="AB45" si="59">SUM(AB46:AB47)</f>
        <v>28.693525816668771</v>
      </c>
      <c r="AC45" s="87">
        <f t="shared" ref="AC45" si="60">SUM(AC46:AC47)</f>
        <v>28.572658205570278</v>
      </c>
      <c r="AD45" s="87">
        <f t="shared" ref="AD45" si="61">SUM(AD46:AD47)</f>
        <v>28.452345271897084</v>
      </c>
      <c r="AE45" s="87">
        <f t="shared" ref="AE45" si="62">SUM(AE46:AE47)</f>
        <v>28.337158696793725</v>
      </c>
      <c r="AF45" s="87">
        <f t="shared" ref="AF45" si="63">SUM(AF46:AF47)</f>
        <v>28.22864399681427</v>
      </c>
      <c r="AG45" s="87">
        <f t="shared" ref="AG45" si="64">SUM(AG46:AG47)</f>
        <v>28.121950483984808</v>
      </c>
      <c r="AH45" s="87">
        <f t="shared" ref="AH45" si="65">SUM(AH46:AH47)</f>
        <v>28.010864435571335</v>
      </c>
      <c r="AI45" s="87">
        <f t="shared" ref="AI45" si="66">SUM(AI46:AI47)</f>
        <v>27.899882467935466</v>
      </c>
      <c r="AJ45" s="87">
        <f t="shared" ref="AJ45" si="67">SUM(AJ46:AJ47)</f>
        <v>27.802199394912289</v>
      </c>
      <c r="AK45" s="87">
        <f t="shared" ref="AK45" si="68">SUM(AK46:AK47)</f>
        <v>27.684904118691552</v>
      </c>
      <c r="AL45" s="87">
        <f t="shared" ref="AL45" si="69">SUM(AL46:AL47)</f>
        <v>27.547119261206173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3.3550442207291509</v>
      </c>
      <c r="N46" s="11">
        <v>3.4448648767322316</v>
      </c>
      <c r="O46" s="11">
        <v>3.479126076289528</v>
      </c>
      <c r="P46" s="11">
        <v>3.2097552069185116</v>
      </c>
      <c r="Q46" s="11">
        <v>3.7943333445607674</v>
      </c>
      <c r="R46" s="11">
        <v>3.6213553917073225</v>
      </c>
      <c r="S46" s="11">
        <v>4.0524985577802726</v>
      </c>
      <c r="T46" s="11">
        <v>3.8092243288400716</v>
      </c>
      <c r="U46" s="11">
        <v>3.5207797557077498</v>
      </c>
      <c r="V46" s="11">
        <v>3.5229000716758576</v>
      </c>
      <c r="W46" s="11">
        <v>3.1046679962962265</v>
      </c>
      <c r="X46" s="11">
        <v>5.4252081994070727</v>
      </c>
      <c r="Y46" s="11">
        <v>5.5129640881662914</v>
      </c>
      <c r="Z46" s="11">
        <v>5.6140898026583068</v>
      </c>
      <c r="AA46" s="11">
        <v>5.7145862122168198</v>
      </c>
      <c r="AB46" s="11">
        <v>5.7773078159272977</v>
      </c>
      <c r="AC46" s="11">
        <v>5.8186005321247816</v>
      </c>
      <c r="AD46" s="11">
        <v>5.8768271271394958</v>
      </c>
      <c r="AE46" s="11">
        <v>5.9550448893004324</v>
      </c>
      <c r="AF46" s="11">
        <v>6.0365530021946157</v>
      </c>
      <c r="AG46" s="11">
        <v>6.1142929216193913</v>
      </c>
      <c r="AH46" s="11">
        <v>6.1859290246531407</v>
      </c>
      <c r="AI46" s="11">
        <v>6.2566788604309549</v>
      </c>
      <c r="AJ46" s="11">
        <v>6.3270341939015822</v>
      </c>
      <c r="AK46" s="11">
        <v>6.3944615946168275</v>
      </c>
      <c r="AL46" s="11">
        <v>6.4656980083225584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23.545144407802908</v>
      </c>
      <c r="N47" s="11">
        <v>24.395098543528714</v>
      </c>
      <c r="O47" s="11">
        <v>26.341724889078769</v>
      </c>
      <c r="P47" s="11">
        <v>24.794419200542773</v>
      </c>
      <c r="Q47" s="11">
        <v>26.388382761771158</v>
      </c>
      <c r="R47" s="11">
        <v>26.264997444749248</v>
      </c>
      <c r="S47" s="11">
        <v>27.081476855663126</v>
      </c>
      <c r="T47" s="11">
        <v>27.444320899111645</v>
      </c>
      <c r="U47" s="11">
        <v>26.58642555915408</v>
      </c>
      <c r="V47" s="11">
        <v>27.878471448530224</v>
      </c>
      <c r="W47" s="11">
        <v>25.377862678173095</v>
      </c>
      <c r="X47" s="11">
        <v>23.392851363861251</v>
      </c>
      <c r="Y47" s="11">
        <v>23.338632783253974</v>
      </c>
      <c r="Z47" s="11">
        <v>23.204160003262519</v>
      </c>
      <c r="AA47" s="11">
        <v>23.081299780338892</v>
      </c>
      <c r="AB47" s="11">
        <v>22.916218000741473</v>
      </c>
      <c r="AC47" s="11">
        <v>22.754057673445498</v>
      </c>
      <c r="AD47" s="11">
        <v>22.575518144757588</v>
      </c>
      <c r="AE47" s="11">
        <v>22.382113807493294</v>
      </c>
      <c r="AF47" s="11">
        <v>22.192090994619655</v>
      </c>
      <c r="AG47" s="11">
        <v>22.007657562365416</v>
      </c>
      <c r="AH47" s="11">
        <v>21.824935410918194</v>
      </c>
      <c r="AI47" s="11">
        <v>21.64320360750451</v>
      </c>
      <c r="AJ47" s="11">
        <v>21.475165201010707</v>
      </c>
      <c r="AK47" s="11">
        <v>21.290442524074724</v>
      </c>
      <c r="AL47" s="11">
        <v>21.081421252883615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244.24299999999985</v>
      </c>
      <c r="N49" s="87">
        <f t="shared" si="70"/>
        <v>248.83900000000006</v>
      </c>
      <c r="O49" s="87">
        <f t="shared" si="70"/>
        <v>260.70400000000018</v>
      </c>
      <c r="P49" s="87">
        <f t="shared" si="70"/>
        <v>253.77600000000004</v>
      </c>
      <c r="Q49" s="87">
        <f t="shared" si="70"/>
        <v>265.30900000000008</v>
      </c>
      <c r="R49" s="87">
        <f t="shared" si="70"/>
        <v>265.75199999999995</v>
      </c>
      <c r="S49" s="87">
        <f t="shared" si="70"/>
        <v>288.2299999999999</v>
      </c>
      <c r="T49" s="87">
        <f t="shared" si="70"/>
        <v>287.82000000000005</v>
      </c>
      <c r="U49" s="87">
        <f t="shared" si="70"/>
        <v>279.13400000000013</v>
      </c>
      <c r="V49" s="87">
        <f t="shared" si="70"/>
        <v>288.73000000000025</v>
      </c>
      <c r="W49" s="87">
        <f t="shared" si="70"/>
        <v>282.68700000000018</v>
      </c>
      <c r="X49" s="87">
        <f t="shared" si="70"/>
        <v>283.423</v>
      </c>
      <c r="Y49" s="87">
        <f t="shared" si="70"/>
        <v>284.63300000000004</v>
      </c>
      <c r="Z49" s="87">
        <f t="shared" si="70"/>
        <v>286.34700000000009</v>
      </c>
      <c r="AA49" s="87">
        <f t="shared" si="70"/>
        <v>288.28999999999996</v>
      </c>
      <c r="AB49" s="87">
        <f t="shared" si="70"/>
        <v>289.45599999999996</v>
      </c>
      <c r="AC49" s="87">
        <f t="shared" si="70"/>
        <v>290.44000000000005</v>
      </c>
      <c r="AD49" s="87">
        <f t="shared" si="70"/>
        <v>291.30199999999985</v>
      </c>
      <c r="AE49" s="87">
        <f t="shared" ref="AE49:AL49" si="71">SUM(AE5,AE9,AE15,AE22,AE26,AE32,AE37,AE41,AE45)</f>
        <v>292.17899999999992</v>
      </c>
      <c r="AF49" s="87">
        <f t="shared" si="71"/>
        <v>293.04299999999989</v>
      </c>
      <c r="AG49" s="87">
        <f t="shared" si="71"/>
        <v>294.01799999999997</v>
      </c>
      <c r="AH49" s="87">
        <f t="shared" si="71"/>
        <v>294.96399999999983</v>
      </c>
      <c r="AI49" s="87">
        <f t="shared" si="71"/>
        <v>295.91100000000017</v>
      </c>
      <c r="AJ49" s="87">
        <f t="shared" si="71"/>
        <v>296.87799999999999</v>
      </c>
      <c r="AK49" s="87">
        <f t="shared" si="71"/>
        <v>297.84199999999987</v>
      </c>
      <c r="AL49" s="87">
        <f t="shared" si="71"/>
        <v>298.81499999999983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0.10065279469269027</v>
      </c>
      <c r="N52" s="337">
        <f t="shared" si="73"/>
        <v>0.11067388793547404</v>
      </c>
      <c r="O52" s="337">
        <f t="shared" si="73"/>
        <v>0.11256115033268074</v>
      </c>
      <c r="P52" s="337">
        <f t="shared" si="73"/>
        <v>0.11551642938418735</v>
      </c>
      <c r="Q52" s="337">
        <f t="shared" si="73"/>
        <v>0.11516783943667537</v>
      </c>
      <c r="R52" s="337">
        <f t="shared" si="73"/>
        <v>0.11519003231722445</v>
      </c>
      <c r="S52" s="337">
        <f t="shared" si="73"/>
        <v>0.11843219970105032</v>
      </c>
      <c r="T52" s="337">
        <f t="shared" si="73"/>
        <v>0.12031794562114011</v>
      </c>
      <c r="U52" s="337">
        <f t="shared" si="73"/>
        <v>0.12250385790997796</v>
      </c>
      <c r="V52" s="337">
        <f t="shared" si="73"/>
        <v>0.12444378715340017</v>
      </c>
      <c r="W52" s="337">
        <f t="shared" si="73"/>
        <v>0.12775318481587458</v>
      </c>
      <c r="X52" s="337">
        <f t="shared" si="73"/>
        <v>0.11574964159926908</v>
      </c>
      <c r="Y52" s="337">
        <f t="shared" si="73"/>
        <v>0.11657141038595997</v>
      </c>
      <c r="Z52" s="337">
        <f t="shared" si="73"/>
        <v>0.11736440395862802</v>
      </c>
      <c r="AA52" s="337">
        <f t="shared" si="73"/>
        <v>0.11814198168663069</v>
      </c>
      <c r="AB52" s="337">
        <f t="shared" si="73"/>
        <v>0.11886958408958696</v>
      </c>
      <c r="AC52" s="337">
        <f t="shared" si="73"/>
        <v>0.11957588318844269</v>
      </c>
      <c r="AD52" s="337">
        <f t="shared" si="73"/>
        <v>0.12029472171417771</v>
      </c>
      <c r="AE52" s="337">
        <f t="shared" ref="AE52:AL52" si="74">AE5/AE$49</f>
        <v>0.12098475435938223</v>
      </c>
      <c r="AF52" s="337">
        <f t="shared" si="74"/>
        <v>0.12165316258140635</v>
      </c>
      <c r="AG52" s="337">
        <f t="shared" si="74"/>
        <v>0.12232764737564751</v>
      </c>
      <c r="AH52" s="337">
        <f t="shared" si="74"/>
        <v>0.12298038815356355</v>
      </c>
      <c r="AI52" s="337">
        <f t="shared" si="74"/>
        <v>0.12367583574337282</v>
      </c>
      <c r="AJ52" s="337">
        <f t="shared" si="74"/>
        <v>0.1243403931434708</v>
      </c>
      <c r="AK52" s="337">
        <f t="shared" si="74"/>
        <v>0.12512044632888827</v>
      </c>
      <c r="AL52" s="337">
        <f t="shared" si="74"/>
        <v>0.12583711188931185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7.1309327752033469E-2</v>
      </c>
      <c r="N53" s="336">
        <f t="shared" si="75"/>
        <v>7.7313284357892337E-2</v>
      </c>
      <c r="O53" s="336">
        <f t="shared" si="75"/>
        <v>7.7988370210295102E-2</v>
      </c>
      <c r="P53" s="336">
        <f t="shared" si="75"/>
        <v>7.9756722297438506E-2</v>
      </c>
      <c r="Q53" s="336">
        <f t="shared" si="75"/>
        <v>7.6524423634029157E-2</v>
      </c>
      <c r="R53" s="336">
        <f t="shared" si="75"/>
        <v>7.8648315579162895E-2</v>
      </c>
      <c r="S53" s="336">
        <f t="shared" si="75"/>
        <v>8.5043009292185237E-2</v>
      </c>
      <c r="T53" s="336">
        <f t="shared" si="75"/>
        <v>8.5125549983537468E-2</v>
      </c>
      <c r="U53" s="336">
        <f t="shared" si="75"/>
        <v>8.6581575136065916E-2</v>
      </c>
      <c r="V53" s="336">
        <f t="shared" si="75"/>
        <v>8.842770721252928E-2</v>
      </c>
      <c r="W53" s="336">
        <f t="shared" si="75"/>
        <v>9.1241214133989321E-2</v>
      </c>
      <c r="X53" s="336">
        <f t="shared" si="75"/>
        <v>7.9640261602490992E-2</v>
      </c>
      <c r="Y53" s="336">
        <f t="shared" si="75"/>
        <v>8.0077298082523798E-2</v>
      </c>
      <c r="Z53" s="336">
        <f t="shared" si="75"/>
        <v>8.0529123598848437E-2</v>
      </c>
      <c r="AA53" s="336">
        <f t="shared" si="75"/>
        <v>8.0963920061495845E-2</v>
      </c>
      <c r="AB53" s="336">
        <f t="shared" si="75"/>
        <v>8.1351213841120748E-2</v>
      </c>
      <c r="AC53" s="336">
        <f t="shared" si="75"/>
        <v>8.1718266779008064E-2</v>
      </c>
      <c r="AD53" s="336">
        <f t="shared" si="75"/>
        <v>8.2083778757963952E-2</v>
      </c>
      <c r="AE53" s="336">
        <f t="shared" ref="AE53:AL53" si="76">AE6/AE$49</f>
        <v>8.2452896921863056E-2</v>
      </c>
      <c r="AF53" s="336">
        <f t="shared" si="76"/>
        <v>8.280807618970816E-2</v>
      </c>
      <c r="AG53" s="336">
        <f t="shared" si="76"/>
        <v>8.3168966244405826E-2</v>
      </c>
      <c r="AH53" s="336">
        <f t="shared" si="76"/>
        <v>8.351445468230824E-2</v>
      </c>
      <c r="AI53" s="336">
        <f t="shared" si="76"/>
        <v>8.3888536803424729E-2</v>
      </c>
      <c r="AJ53" s="336">
        <f t="shared" si="76"/>
        <v>8.4249388820178989E-2</v>
      </c>
      <c r="AK53" s="336">
        <f t="shared" si="76"/>
        <v>8.468692750302316E-2</v>
      </c>
      <c r="AL53" s="336">
        <f t="shared" si="76"/>
        <v>8.506800262945366E-2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2.9343466940656808E-2</v>
      </c>
      <c r="N54" s="336">
        <f t="shared" si="77"/>
        <v>3.3360603577581707E-2</v>
      </c>
      <c r="O54" s="336">
        <f t="shared" si="77"/>
        <v>3.4572780122385641E-2</v>
      </c>
      <c r="P54" s="336">
        <f t="shared" si="77"/>
        <v>3.5759707086748846E-2</v>
      </c>
      <c r="Q54" s="336">
        <f t="shared" si="77"/>
        <v>3.8643415802646221E-2</v>
      </c>
      <c r="R54" s="336">
        <f t="shared" si="77"/>
        <v>3.6541716738061558E-2</v>
      </c>
      <c r="S54" s="336">
        <f t="shared" si="77"/>
        <v>3.3389190408865066E-2</v>
      </c>
      <c r="T54" s="336">
        <f t="shared" si="77"/>
        <v>3.5192395637602646E-2</v>
      </c>
      <c r="U54" s="336">
        <f t="shared" si="77"/>
        <v>3.5922282773912052E-2</v>
      </c>
      <c r="V54" s="336">
        <f t="shared" si="77"/>
        <v>3.6016079940870881E-2</v>
      </c>
      <c r="W54" s="336">
        <f t="shared" si="77"/>
        <v>3.6511970681885254E-2</v>
      </c>
      <c r="X54" s="336">
        <f t="shared" si="77"/>
        <v>3.6109379996778095E-2</v>
      </c>
      <c r="Y54" s="336">
        <f t="shared" si="77"/>
        <v>3.6494112303436167E-2</v>
      </c>
      <c r="Z54" s="336">
        <f t="shared" si="77"/>
        <v>3.6835280359779593E-2</v>
      </c>
      <c r="AA54" s="336">
        <f t="shared" si="77"/>
        <v>3.7178061625134831E-2</v>
      </c>
      <c r="AB54" s="336">
        <f t="shared" si="77"/>
        <v>3.7518370248466201E-2</v>
      </c>
      <c r="AC54" s="336">
        <f t="shared" si="77"/>
        <v>3.7857616409434622E-2</v>
      </c>
      <c r="AD54" s="336">
        <f t="shared" si="77"/>
        <v>3.8210942956213752E-2</v>
      </c>
      <c r="AE54" s="336">
        <f t="shared" ref="AE54:AL54" si="78">AE7/AE$49</f>
        <v>3.8531857437519162E-2</v>
      </c>
      <c r="AF54" s="336">
        <f t="shared" si="78"/>
        <v>3.8845086391698175E-2</v>
      </c>
      <c r="AG54" s="336">
        <f t="shared" si="78"/>
        <v>3.9158681131241685E-2</v>
      </c>
      <c r="AH54" s="336">
        <f t="shared" si="78"/>
        <v>3.9465933471255307E-2</v>
      </c>
      <c r="AI54" s="336">
        <f t="shared" si="78"/>
        <v>3.9787298939948083E-2</v>
      </c>
      <c r="AJ54" s="336">
        <f t="shared" si="78"/>
        <v>4.0091004323291823E-2</v>
      </c>
      <c r="AK54" s="336">
        <f t="shared" si="78"/>
        <v>4.0433518825865114E-2</v>
      </c>
      <c r="AL54" s="336">
        <f t="shared" si="78"/>
        <v>4.0769109259858195E-2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0.21844771658872808</v>
      </c>
      <c r="N56" s="337">
        <f t="shared" si="79"/>
        <v>0.21048488847766048</v>
      </c>
      <c r="O56" s="337">
        <f t="shared" si="79"/>
        <v>0.20963649319738911</v>
      </c>
      <c r="P56" s="337">
        <f t="shared" si="79"/>
        <v>0.21313810250626133</v>
      </c>
      <c r="Q56" s="337">
        <f t="shared" si="79"/>
        <v>0.20872569523186468</v>
      </c>
      <c r="R56" s="337">
        <f t="shared" si="79"/>
        <v>0.2108846496617168</v>
      </c>
      <c r="S56" s="337">
        <f t="shared" si="79"/>
        <v>0.21789060821212852</v>
      </c>
      <c r="T56" s="337">
        <f t="shared" si="79"/>
        <v>0.20885503326254726</v>
      </c>
      <c r="U56" s="337">
        <f t="shared" si="79"/>
        <v>0.21684970095426886</v>
      </c>
      <c r="V56" s="337">
        <f t="shared" si="79"/>
        <v>0.22222147057032893</v>
      </c>
      <c r="W56" s="337">
        <f t="shared" si="79"/>
        <v>0.23324137584795279</v>
      </c>
      <c r="X56" s="337">
        <f t="shared" si="79"/>
        <v>0.24008374623332052</v>
      </c>
      <c r="Y56" s="337">
        <f t="shared" si="79"/>
        <v>0.24104848947420279</v>
      </c>
      <c r="Z56" s="337">
        <f t="shared" si="79"/>
        <v>0.24221519192989149</v>
      </c>
      <c r="AA56" s="337">
        <f t="shared" si="79"/>
        <v>0.24342277386042169</v>
      </c>
      <c r="AB56" s="337">
        <f t="shared" si="79"/>
        <v>0.24470791790947682</v>
      </c>
      <c r="AC56" s="337">
        <f t="shared" si="79"/>
        <v>0.24604746935615238</v>
      </c>
      <c r="AD56" s="337">
        <f t="shared" si="79"/>
        <v>0.24739310084482255</v>
      </c>
      <c r="AE56" s="337">
        <f t="shared" ref="AE56:AL56" si="80">AE9/AE$49</f>
        <v>0.24871700966425497</v>
      </c>
      <c r="AF56" s="337">
        <f t="shared" si="80"/>
        <v>0.24999229551767793</v>
      </c>
      <c r="AG56" s="337">
        <f t="shared" si="80"/>
        <v>0.2512611762446621</v>
      </c>
      <c r="AH56" s="337">
        <f t="shared" si="80"/>
        <v>0.25248289773774163</v>
      </c>
      <c r="AI56" s="337">
        <f t="shared" si="80"/>
        <v>0.2537191812402495</v>
      </c>
      <c r="AJ56" s="337">
        <f t="shared" si="80"/>
        <v>0.25498588316888871</v>
      </c>
      <c r="AK56" s="337">
        <f t="shared" si="80"/>
        <v>0.25632952464203673</v>
      </c>
      <c r="AL56" s="337">
        <f t="shared" si="80"/>
        <v>0.2575737357305844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6.7347382011206908E-2</v>
      </c>
      <c r="N57" s="336">
        <f t="shared" si="81"/>
        <v>6.4802789284197138E-2</v>
      </c>
      <c r="O57" s="336">
        <f t="shared" si="81"/>
        <v>6.4195049517200939E-2</v>
      </c>
      <c r="P57" s="336">
        <f t="shared" si="81"/>
        <v>6.3587018043908414E-2</v>
      </c>
      <c r="Q57" s="336">
        <f t="shared" si="81"/>
        <v>6.5807684014285911E-2</v>
      </c>
      <c r="R57" s="336">
        <f t="shared" si="81"/>
        <v>6.6781698682692736E-2</v>
      </c>
      <c r="S57" s="336">
        <f t="shared" si="81"/>
        <v>7.1096681968328843E-2</v>
      </c>
      <c r="T57" s="336">
        <f t="shared" si="81"/>
        <v>6.5594248677557837E-2</v>
      </c>
      <c r="U57" s="336">
        <f t="shared" si="81"/>
        <v>6.9935072428536096E-2</v>
      </c>
      <c r="V57" s="336">
        <f t="shared" si="81"/>
        <v>7.015621996064747E-2</v>
      </c>
      <c r="W57" s="336">
        <f t="shared" si="81"/>
        <v>7.3703553200463193E-2</v>
      </c>
      <c r="X57" s="336">
        <f t="shared" si="81"/>
        <v>8.504007543361411E-2</v>
      </c>
      <c r="Y57" s="336">
        <f t="shared" si="81"/>
        <v>8.574241904822015E-2</v>
      </c>
      <c r="Z57" s="336">
        <f t="shared" si="81"/>
        <v>8.6422849758686096E-2</v>
      </c>
      <c r="AA57" s="336">
        <f t="shared" si="81"/>
        <v>8.7128194825310715E-2</v>
      </c>
      <c r="AB57" s="336">
        <f t="shared" si="81"/>
        <v>8.7830375307996034E-2</v>
      </c>
      <c r="AC57" s="336">
        <f t="shared" si="81"/>
        <v>8.8551342194350027E-2</v>
      </c>
      <c r="AD57" s="336">
        <f t="shared" si="81"/>
        <v>8.9287653280069157E-2</v>
      </c>
      <c r="AE57" s="336">
        <f t="shared" ref="AE57:AL57" si="82">AE10/AE$49</f>
        <v>9.0024368666758295E-2</v>
      </c>
      <c r="AF57" s="336">
        <f t="shared" si="82"/>
        <v>9.0734828347386706E-2</v>
      </c>
      <c r="AG57" s="336">
        <f t="shared" si="82"/>
        <v>9.1448155701777376E-2</v>
      </c>
      <c r="AH57" s="336">
        <f t="shared" si="82"/>
        <v>9.2166840735333336E-2</v>
      </c>
      <c r="AI57" s="336">
        <f t="shared" si="82"/>
        <v>9.2902985913001099E-2</v>
      </c>
      <c r="AJ57" s="336">
        <f t="shared" si="82"/>
        <v>9.3632323762040948E-2</v>
      </c>
      <c r="AK57" s="336">
        <f t="shared" si="82"/>
        <v>9.4382004366533143E-2</v>
      </c>
      <c r="AL57" s="336">
        <f t="shared" si="82"/>
        <v>9.5103112994019134E-2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Buckinghamshire Thames Valley</v>
      </c>
      <c r="L58" s="232" t="str">
        <f>'Occ T3'!A13</f>
        <v>22 Health professionals</v>
      </c>
      <c r="M58" s="336">
        <f t="shared" ref="M58:AD58" si="83">M11/M$49</f>
        <v>3.3465329564214955E-2</v>
      </c>
      <c r="N58" s="336">
        <f t="shared" si="83"/>
        <v>3.4323554591163985E-2</v>
      </c>
      <c r="O58" s="336">
        <f t="shared" si="83"/>
        <v>3.4343079910015777E-2</v>
      </c>
      <c r="P58" s="336">
        <f t="shared" si="83"/>
        <v>3.5738829044090085E-2</v>
      </c>
      <c r="Q58" s="336">
        <f t="shared" si="83"/>
        <v>3.296244299368796E-2</v>
      </c>
      <c r="R58" s="336">
        <f t="shared" si="83"/>
        <v>3.3405320597700745E-2</v>
      </c>
      <c r="S58" s="336">
        <f t="shared" si="83"/>
        <v>3.4441787054310793E-2</v>
      </c>
      <c r="T58" s="336">
        <f t="shared" si="83"/>
        <v>3.6709526461429075E-2</v>
      </c>
      <c r="U58" s="336">
        <f t="shared" si="83"/>
        <v>3.5678511449520549E-2</v>
      </c>
      <c r="V58" s="336">
        <f t="shared" si="83"/>
        <v>3.7755063319159787E-2</v>
      </c>
      <c r="W58" s="336">
        <f t="shared" si="83"/>
        <v>3.844586636858046E-2</v>
      </c>
      <c r="X58" s="336">
        <f t="shared" si="83"/>
        <v>3.6649492759014073E-2</v>
      </c>
      <c r="Y58" s="336">
        <f t="shared" si="83"/>
        <v>3.6549883138546492E-2</v>
      </c>
      <c r="Z58" s="336">
        <f t="shared" si="83"/>
        <v>3.6508543629089778E-2</v>
      </c>
      <c r="AA58" s="336">
        <f t="shared" si="83"/>
        <v>3.6454100829031097E-2</v>
      </c>
      <c r="AB58" s="336">
        <f t="shared" si="83"/>
        <v>3.6430765437256443E-2</v>
      </c>
      <c r="AC58" s="336">
        <f t="shared" si="83"/>
        <v>3.6420347359053966E-2</v>
      </c>
      <c r="AD58" s="336">
        <f t="shared" si="83"/>
        <v>3.6406548407987752E-2</v>
      </c>
      <c r="AE58" s="336">
        <f t="shared" ref="AE58:AL58" si="84">AE11/AE$49</f>
        <v>3.638594312841098E-2</v>
      </c>
      <c r="AF58" s="336">
        <f t="shared" si="84"/>
        <v>3.6377664215389224E-2</v>
      </c>
      <c r="AG58" s="336">
        <f t="shared" si="84"/>
        <v>3.6378266479498524E-2</v>
      </c>
      <c r="AH58" s="336">
        <f t="shared" si="84"/>
        <v>3.638098782568943E-2</v>
      </c>
      <c r="AI58" s="336">
        <f t="shared" si="84"/>
        <v>3.6386590295425722E-2</v>
      </c>
      <c r="AJ58" s="336">
        <f t="shared" si="84"/>
        <v>3.6396056156865614E-2</v>
      </c>
      <c r="AK58" s="336">
        <f t="shared" si="84"/>
        <v>3.6399216317543025E-2</v>
      </c>
      <c r="AL58" s="336">
        <f t="shared" si="84"/>
        <v>3.6374777611594571E-2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4.3733670529362029E-2</v>
      </c>
      <c r="N59" s="336">
        <f t="shared" si="85"/>
        <v>4.3677197661161196E-2</v>
      </c>
      <c r="O59" s="336">
        <f t="shared" si="85"/>
        <v>4.414335468601658E-2</v>
      </c>
      <c r="P59" s="336">
        <f t="shared" si="85"/>
        <v>4.5358002737515002E-2</v>
      </c>
      <c r="Q59" s="336">
        <f t="shared" si="85"/>
        <v>4.2377855748511585E-2</v>
      </c>
      <c r="R59" s="336">
        <f t="shared" si="85"/>
        <v>4.6440697284970266E-2</v>
      </c>
      <c r="S59" s="336">
        <f t="shared" si="85"/>
        <v>4.3891105249744378E-2</v>
      </c>
      <c r="T59" s="336">
        <f t="shared" si="85"/>
        <v>4.2053428603602179E-2</v>
      </c>
      <c r="U59" s="336">
        <f t="shared" si="85"/>
        <v>4.3195639544230044E-2</v>
      </c>
      <c r="V59" s="336">
        <f t="shared" si="85"/>
        <v>4.550205098859926E-2</v>
      </c>
      <c r="W59" s="336">
        <f t="shared" si="85"/>
        <v>4.6859223574159184E-2</v>
      </c>
      <c r="X59" s="336">
        <f t="shared" si="85"/>
        <v>4.4167883270413891E-2</v>
      </c>
      <c r="Y59" s="336">
        <f t="shared" si="85"/>
        <v>4.4081433410224566E-2</v>
      </c>
      <c r="Z59" s="336">
        <f t="shared" si="85"/>
        <v>4.4116673530879641E-2</v>
      </c>
      <c r="AA59" s="336">
        <f t="shared" si="85"/>
        <v>4.4180330793462674E-2</v>
      </c>
      <c r="AB59" s="336">
        <f t="shared" si="85"/>
        <v>4.4286527286836193E-2</v>
      </c>
      <c r="AC59" s="336">
        <f t="shared" si="85"/>
        <v>4.4426432372978907E-2</v>
      </c>
      <c r="AD59" s="336">
        <f t="shared" si="85"/>
        <v>4.4566074510486824E-2</v>
      </c>
      <c r="AE59" s="336">
        <f t="shared" ref="AE59:AL59" si="86">AE12/AE$49</f>
        <v>4.4695802731469648E-2</v>
      </c>
      <c r="AF59" s="336">
        <f t="shared" si="86"/>
        <v>4.4814097644376993E-2</v>
      </c>
      <c r="AG59" s="336">
        <f t="shared" si="86"/>
        <v>4.4928025666876495E-2</v>
      </c>
      <c r="AH59" s="336">
        <f t="shared" si="86"/>
        <v>4.5016579110138441E-2</v>
      </c>
      <c r="AI59" s="336">
        <f t="shared" si="86"/>
        <v>4.511144054003105E-2</v>
      </c>
      <c r="AJ59" s="336">
        <f t="shared" si="86"/>
        <v>4.5209719187478063E-2</v>
      </c>
      <c r="AK59" s="336">
        <f t="shared" si="86"/>
        <v>4.5318032332608393E-2</v>
      </c>
      <c r="AL59" s="336">
        <f t="shared" si="86"/>
        <v>4.5406844160508684E-2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7.3901334483944175E-2</v>
      </c>
      <c r="N60" s="336">
        <f t="shared" si="87"/>
        <v>6.7681346941138171E-2</v>
      </c>
      <c r="O60" s="336">
        <f t="shared" si="87"/>
        <v>6.6955009084155803E-2</v>
      </c>
      <c r="P60" s="336">
        <f t="shared" si="87"/>
        <v>6.8454252680747812E-2</v>
      </c>
      <c r="Q60" s="336">
        <f t="shared" si="87"/>
        <v>6.7577712475379248E-2</v>
      </c>
      <c r="R60" s="336">
        <f t="shared" si="87"/>
        <v>6.4256933096353039E-2</v>
      </c>
      <c r="S60" s="336">
        <f t="shared" si="87"/>
        <v>6.8461033939744523E-2</v>
      </c>
      <c r="T60" s="336">
        <f t="shared" si="87"/>
        <v>6.449782951995818E-2</v>
      </c>
      <c r="U60" s="336">
        <f t="shared" si="87"/>
        <v>6.8040477531982141E-2</v>
      </c>
      <c r="V60" s="336">
        <f t="shared" si="87"/>
        <v>6.880813630192241E-2</v>
      </c>
      <c r="W60" s="336">
        <f t="shared" si="87"/>
        <v>7.4232732704749976E-2</v>
      </c>
      <c r="X60" s="336">
        <f t="shared" si="87"/>
        <v>7.4226294770278492E-2</v>
      </c>
      <c r="Y60" s="336">
        <f t="shared" si="87"/>
        <v>7.4674753877211592E-2</v>
      </c>
      <c r="Z60" s="336">
        <f t="shared" si="87"/>
        <v>7.5167125011235958E-2</v>
      </c>
      <c r="AA60" s="336">
        <f t="shared" si="87"/>
        <v>7.5660147412617243E-2</v>
      </c>
      <c r="AB60" s="336">
        <f t="shared" si="87"/>
        <v>7.6160249877388134E-2</v>
      </c>
      <c r="AC60" s="336">
        <f t="shared" si="87"/>
        <v>7.664934742976949E-2</v>
      </c>
      <c r="AD60" s="336">
        <f t="shared" si="87"/>
        <v>7.7132824646278811E-2</v>
      </c>
      <c r="AE60" s="336">
        <f t="shared" ref="AE60:AL60" si="88">AE13/AE$49</f>
        <v>7.7610895137616043E-2</v>
      </c>
      <c r="AF60" s="336">
        <f t="shared" si="88"/>
        <v>7.8065705310525035E-2</v>
      </c>
      <c r="AG60" s="336">
        <f t="shared" si="88"/>
        <v>7.850672839650967E-2</v>
      </c>
      <c r="AH60" s="336">
        <f t="shared" si="88"/>
        <v>7.8918490066580443E-2</v>
      </c>
      <c r="AI60" s="336">
        <f t="shared" si="88"/>
        <v>7.9318164491791576E-2</v>
      </c>
      <c r="AJ60" s="336">
        <f t="shared" si="88"/>
        <v>7.9747784062504101E-2</v>
      </c>
      <c r="AK60" s="336">
        <f t="shared" si="88"/>
        <v>8.0230271625352192E-2</v>
      </c>
      <c r="AL60" s="336">
        <f t="shared" si="88"/>
        <v>8.0689000964462049E-2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0.13050904161942747</v>
      </c>
      <c r="N62" s="337">
        <f t="shared" si="89"/>
        <v>0.13223180328809342</v>
      </c>
      <c r="O62" s="337">
        <f t="shared" si="89"/>
        <v>0.13491485225353117</v>
      </c>
      <c r="P62" s="337">
        <f t="shared" si="89"/>
        <v>0.13153854415549027</v>
      </c>
      <c r="Q62" s="337">
        <f t="shared" si="89"/>
        <v>0.13255644012612794</v>
      </c>
      <c r="R62" s="337">
        <f t="shared" si="89"/>
        <v>0.13471991009406825</v>
      </c>
      <c r="S62" s="337">
        <f t="shared" si="89"/>
        <v>0.13379360594174114</v>
      </c>
      <c r="T62" s="337">
        <f t="shared" si="89"/>
        <v>0.13716192076731701</v>
      </c>
      <c r="U62" s="337">
        <f t="shared" si="89"/>
        <v>0.13747275767182066</v>
      </c>
      <c r="V62" s="337">
        <f t="shared" si="89"/>
        <v>0.13350724671102496</v>
      </c>
      <c r="W62" s="337">
        <f t="shared" si="89"/>
        <v>0.14107871349680462</v>
      </c>
      <c r="X62" s="337">
        <f t="shared" si="89"/>
        <v>0.1405338624447357</v>
      </c>
      <c r="Y62" s="337">
        <f t="shared" si="89"/>
        <v>0.14116065396963851</v>
      </c>
      <c r="Z62" s="337">
        <f t="shared" si="89"/>
        <v>0.14168798188965254</v>
      </c>
      <c r="AA62" s="337">
        <f t="shared" si="89"/>
        <v>0.14226275112569364</v>
      </c>
      <c r="AB62" s="337">
        <f t="shared" si="89"/>
        <v>0.14285418304511302</v>
      </c>
      <c r="AC62" s="337">
        <f t="shared" si="89"/>
        <v>0.14343684150114033</v>
      </c>
      <c r="AD62" s="337">
        <f t="shared" si="89"/>
        <v>0.14399080424746669</v>
      </c>
      <c r="AE62" s="337">
        <f t="shared" ref="AE62:AL62" si="90">AE15/AE$49</f>
        <v>0.14454591989640442</v>
      </c>
      <c r="AF62" s="337">
        <f t="shared" si="90"/>
        <v>0.14513713750982055</v>
      </c>
      <c r="AG62" s="337">
        <f t="shared" si="90"/>
        <v>0.14571778814851705</v>
      </c>
      <c r="AH62" s="337">
        <f t="shared" si="90"/>
        <v>0.14624318284601057</v>
      </c>
      <c r="AI62" s="337">
        <f t="shared" si="90"/>
        <v>0.14679090552031768</v>
      </c>
      <c r="AJ62" s="337">
        <f t="shared" si="90"/>
        <v>0.14734639618281911</v>
      </c>
      <c r="AK62" s="337">
        <f t="shared" si="90"/>
        <v>0.14791765549745661</v>
      </c>
      <c r="AL62" s="337">
        <f t="shared" si="90"/>
        <v>0.14843791880604956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1.9134975859675905E-2</v>
      </c>
      <c r="N63" s="336">
        <f t="shared" si="91"/>
        <v>1.8518237484395104E-2</v>
      </c>
      <c r="O63" s="336">
        <f t="shared" si="91"/>
        <v>1.8574482447670175E-2</v>
      </c>
      <c r="P63" s="336">
        <f t="shared" si="91"/>
        <v>1.8466882364345037E-2</v>
      </c>
      <c r="Q63" s="336">
        <f t="shared" si="91"/>
        <v>1.7136968855553901E-2</v>
      </c>
      <c r="R63" s="336">
        <f t="shared" si="91"/>
        <v>1.6705172859602692E-2</v>
      </c>
      <c r="S63" s="336">
        <f t="shared" si="91"/>
        <v>1.7910574303138659E-2</v>
      </c>
      <c r="T63" s="336">
        <f t="shared" si="91"/>
        <v>1.8544673753004746E-2</v>
      </c>
      <c r="U63" s="336">
        <f t="shared" si="91"/>
        <v>1.9421318722329065E-2</v>
      </c>
      <c r="V63" s="336">
        <f t="shared" si="91"/>
        <v>1.8248189758509049E-2</v>
      </c>
      <c r="W63" s="336">
        <f t="shared" si="91"/>
        <v>1.9932154576746668E-2</v>
      </c>
      <c r="X63" s="336">
        <f t="shared" si="91"/>
        <v>1.80114004071922E-2</v>
      </c>
      <c r="Y63" s="336">
        <f t="shared" si="91"/>
        <v>1.8068830030243722E-2</v>
      </c>
      <c r="Z63" s="336">
        <f t="shared" si="91"/>
        <v>1.8142891724725701E-2</v>
      </c>
      <c r="AA63" s="336">
        <f t="shared" si="91"/>
        <v>1.8220082338399411E-2</v>
      </c>
      <c r="AB63" s="336">
        <f t="shared" si="91"/>
        <v>1.8294799919392694E-2</v>
      </c>
      <c r="AC63" s="336">
        <f t="shared" si="91"/>
        <v>1.8381102324281095E-2</v>
      </c>
      <c r="AD63" s="336">
        <f t="shared" si="91"/>
        <v>1.8459152602320429E-2</v>
      </c>
      <c r="AE63" s="336">
        <f t="shared" ref="AE63:AL63" si="92">AE16/AE$49</f>
        <v>1.8540842482789845E-2</v>
      </c>
      <c r="AF63" s="336">
        <f t="shared" si="92"/>
        <v>1.8635295764934785E-2</v>
      </c>
      <c r="AG63" s="336">
        <f t="shared" si="92"/>
        <v>1.8719646509333696E-2</v>
      </c>
      <c r="AH63" s="336">
        <f t="shared" si="92"/>
        <v>1.8806055143731976E-2</v>
      </c>
      <c r="AI63" s="336">
        <f t="shared" si="92"/>
        <v>1.8894538326576251E-2</v>
      </c>
      <c r="AJ63" s="336">
        <f t="shared" si="92"/>
        <v>1.8973791615170401E-2</v>
      </c>
      <c r="AK63" s="336">
        <f t="shared" si="92"/>
        <v>1.9055033010245401E-2</v>
      </c>
      <c r="AL63" s="336">
        <f t="shared" si="92"/>
        <v>1.9127353113557195E-2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1.3204012339718418E-2</v>
      </c>
      <c r="N64" s="336">
        <f t="shared" si="93"/>
        <v>1.5818149020934296E-2</v>
      </c>
      <c r="O64" s="336">
        <f t="shared" si="93"/>
        <v>1.5231228965768864E-2</v>
      </c>
      <c r="P64" s="336">
        <f t="shared" si="93"/>
        <v>1.5129096987869914E-2</v>
      </c>
      <c r="Q64" s="336">
        <f t="shared" si="93"/>
        <v>1.390312832361368E-2</v>
      </c>
      <c r="R64" s="336">
        <f t="shared" si="93"/>
        <v>1.4936537951562957E-2</v>
      </c>
      <c r="S64" s="336">
        <f t="shared" si="93"/>
        <v>1.4700040587267503E-2</v>
      </c>
      <c r="T64" s="336">
        <f t="shared" si="93"/>
        <v>1.5186693750854588E-2</v>
      </c>
      <c r="U64" s="336">
        <f t="shared" si="93"/>
        <v>1.5934043521891129E-2</v>
      </c>
      <c r="V64" s="336">
        <f t="shared" si="93"/>
        <v>1.6076853391495644E-2</v>
      </c>
      <c r="W64" s="336">
        <f t="shared" si="93"/>
        <v>1.6763495798834554E-2</v>
      </c>
      <c r="X64" s="336">
        <f t="shared" si="93"/>
        <v>2.4264783049134934E-2</v>
      </c>
      <c r="Y64" s="336">
        <f t="shared" si="93"/>
        <v>2.4451129544551489E-2</v>
      </c>
      <c r="Z64" s="336">
        <f t="shared" si="93"/>
        <v>2.4665198748372245E-2</v>
      </c>
      <c r="AA64" s="336">
        <f t="shared" si="93"/>
        <v>2.4877188002204741E-2</v>
      </c>
      <c r="AB64" s="336">
        <f t="shared" si="93"/>
        <v>2.5113411899439133E-2</v>
      </c>
      <c r="AC64" s="336">
        <f t="shared" si="93"/>
        <v>2.536402813325574E-2</v>
      </c>
      <c r="AD64" s="336">
        <f t="shared" si="93"/>
        <v>2.5610886859259562E-2</v>
      </c>
      <c r="AE64" s="336">
        <f t="shared" ref="AE64:AL64" si="94">AE17/AE$49</f>
        <v>2.5861002091116005E-2</v>
      </c>
      <c r="AF64" s="336">
        <f t="shared" si="94"/>
        <v>2.6114103527447311E-2</v>
      </c>
      <c r="AG64" s="336">
        <f t="shared" si="94"/>
        <v>2.637323113312777E-2</v>
      </c>
      <c r="AH64" s="336">
        <f t="shared" si="94"/>
        <v>2.660572325726383E-2</v>
      </c>
      <c r="AI64" s="336">
        <f t="shared" si="94"/>
        <v>2.6865414590731537E-2</v>
      </c>
      <c r="AJ64" s="336">
        <f t="shared" si="94"/>
        <v>2.7119502275128618E-2</v>
      </c>
      <c r="AK64" s="336">
        <f t="shared" si="94"/>
        <v>2.7373715530426671E-2</v>
      </c>
      <c r="AL64" s="336">
        <f t="shared" si="94"/>
        <v>2.7624603459409224E-2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1.135438216965212E-2</v>
      </c>
      <c r="N65" s="336">
        <f t="shared" si="95"/>
        <v>1.3074771298478557E-2</v>
      </c>
      <c r="O65" s="336">
        <f t="shared" si="95"/>
        <v>1.3407855930498893E-2</v>
      </c>
      <c r="P65" s="336">
        <f t="shared" si="95"/>
        <v>1.2072752370537955E-2</v>
      </c>
      <c r="Q65" s="336">
        <f t="shared" si="95"/>
        <v>1.1967540940396204E-2</v>
      </c>
      <c r="R65" s="336">
        <f t="shared" si="95"/>
        <v>1.1882741419608345E-2</v>
      </c>
      <c r="S65" s="336">
        <f t="shared" si="95"/>
        <v>1.1972599435021561E-2</v>
      </c>
      <c r="T65" s="336">
        <f t="shared" si="95"/>
        <v>1.1460399037826561E-2</v>
      </c>
      <c r="U65" s="336">
        <f t="shared" si="95"/>
        <v>1.1466222686080427E-2</v>
      </c>
      <c r="V65" s="336">
        <f t="shared" si="95"/>
        <v>1.0711538927935485E-2</v>
      </c>
      <c r="W65" s="336">
        <f t="shared" si="95"/>
        <v>1.1401907430157076E-2</v>
      </c>
      <c r="X65" s="336">
        <f t="shared" si="95"/>
        <v>9.50325235637829E-3</v>
      </c>
      <c r="Y65" s="336">
        <f t="shared" si="95"/>
        <v>9.574103819271847E-3</v>
      </c>
      <c r="Z65" s="336">
        <f t="shared" si="95"/>
        <v>9.6094328960122603E-3</v>
      </c>
      <c r="AA65" s="336">
        <f t="shared" si="95"/>
        <v>9.6464638150582597E-3</v>
      </c>
      <c r="AB65" s="336">
        <f t="shared" si="95"/>
        <v>9.6795965175159697E-3</v>
      </c>
      <c r="AC65" s="336">
        <f t="shared" si="95"/>
        <v>9.7092961077104769E-3</v>
      </c>
      <c r="AD65" s="336">
        <f t="shared" si="95"/>
        <v>9.7369626380479756E-3</v>
      </c>
      <c r="AE65" s="336">
        <f t="shared" ref="AE65:AL65" si="96">AE18/AE$49</f>
        <v>9.766658879947529E-3</v>
      </c>
      <c r="AF65" s="336">
        <f t="shared" si="96"/>
        <v>9.8159334242866117E-3</v>
      </c>
      <c r="AG65" s="336">
        <f t="shared" si="96"/>
        <v>9.8639272072154147E-3</v>
      </c>
      <c r="AH65" s="336">
        <f t="shared" si="96"/>
        <v>9.9041075572000575E-3</v>
      </c>
      <c r="AI65" s="336">
        <f t="shared" si="96"/>
        <v>9.9329337196827176E-3</v>
      </c>
      <c r="AJ65" s="336">
        <f t="shared" si="96"/>
        <v>9.9649601993451846E-3</v>
      </c>
      <c r="AK65" s="336">
        <f t="shared" si="96"/>
        <v>9.9822716821209839E-3</v>
      </c>
      <c r="AL65" s="336">
        <f t="shared" si="96"/>
        <v>1.0008173375268901E-2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1.7741597564670933E-2</v>
      </c>
      <c r="N66" s="336">
        <f t="shared" si="97"/>
        <v>2.1376215681907729E-2</v>
      </c>
      <c r="O66" s="336">
        <f t="shared" si="97"/>
        <v>2.2878343495674879E-2</v>
      </c>
      <c r="P66" s="336">
        <f t="shared" si="97"/>
        <v>2.1032003529588755E-2</v>
      </c>
      <c r="Q66" s="336">
        <f t="shared" si="97"/>
        <v>2.3022471264750582E-2</v>
      </c>
      <c r="R66" s="336">
        <f t="shared" si="97"/>
        <v>2.5725805415451115E-2</v>
      </c>
      <c r="S66" s="336">
        <f t="shared" si="97"/>
        <v>2.2578198473493762E-2</v>
      </c>
      <c r="T66" s="336">
        <f t="shared" si="97"/>
        <v>2.6549161715665501E-2</v>
      </c>
      <c r="U66" s="336">
        <f t="shared" si="97"/>
        <v>2.4229077889322898E-2</v>
      </c>
      <c r="V66" s="336">
        <f t="shared" si="97"/>
        <v>2.2292099321466263E-2</v>
      </c>
      <c r="W66" s="336">
        <f t="shared" si="97"/>
        <v>2.4239360879557293E-2</v>
      </c>
      <c r="X66" s="336">
        <f t="shared" si="97"/>
        <v>2.1097938793283283E-2</v>
      </c>
      <c r="Y66" s="336">
        <f t="shared" si="97"/>
        <v>2.1230476987039629E-2</v>
      </c>
      <c r="Z66" s="336">
        <f t="shared" si="97"/>
        <v>2.1287291601799065E-2</v>
      </c>
      <c r="AA66" s="336">
        <f t="shared" si="97"/>
        <v>2.1349057338500892E-2</v>
      </c>
      <c r="AB66" s="336">
        <f t="shared" si="97"/>
        <v>2.1428060845594215E-2</v>
      </c>
      <c r="AC66" s="336">
        <f t="shared" si="97"/>
        <v>2.1495484141564089E-2</v>
      </c>
      <c r="AD66" s="336">
        <f t="shared" si="97"/>
        <v>2.1562023445279611E-2</v>
      </c>
      <c r="AE66" s="336">
        <f t="shared" ref="AE66:AL66" si="98">AE19/AE$49</f>
        <v>2.1641711428897696E-2</v>
      </c>
      <c r="AF66" s="336">
        <f t="shared" si="98"/>
        <v>2.1714931568409635E-2</v>
      </c>
      <c r="AG66" s="336">
        <f t="shared" si="98"/>
        <v>2.1777610702811489E-2</v>
      </c>
      <c r="AH66" s="336">
        <f t="shared" si="98"/>
        <v>2.1829770792862541E-2</v>
      </c>
      <c r="AI66" s="336">
        <f t="shared" si="98"/>
        <v>2.1899236214867581E-2</v>
      </c>
      <c r="AJ66" s="336">
        <f t="shared" si="98"/>
        <v>2.1963273791268764E-2</v>
      </c>
      <c r="AK66" s="336">
        <f t="shared" si="98"/>
        <v>2.2060272092976077E-2</v>
      </c>
      <c r="AL66" s="336">
        <f t="shared" si="98"/>
        <v>2.2132432980347921E-2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6.90740736857101E-2</v>
      </c>
      <c r="N67" s="336">
        <f t="shared" si="99"/>
        <v>6.3444429802377744E-2</v>
      </c>
      <c r="O67" s="336">
        <f t="shared" si="99"/>
        <v>6.4822941413918339E-2</v>
      </c>
      <c r="P67" s="336">
        <f t="shared" si="99"/>
        <v>6.4837808903148608E-2</v>
      </c>
      <c r="Q67" s="336">
        <f t="shared" si="99"/>
        <v>6.6526330741813564E-2</v>
      </c>
      <c r="R67" s="336">
        <f t="shared" si="99"/>
        <v>6.5469652447843141E-2</v>
      </c>
      <c r="S67" s="336">
        <f t="shared" si="99"/>
        <v>6.6632193142819693E-2</v>
      </c>
      <c r="T67" s="336">
        <f t="shared" si="99"/>
        <v>6.5420992509965609E-2</v>
      </c>
      <c r="U67" s="336">
        <f t="shared" si="99"/>
        <v>6.6422094852197147E-2</v>
      </c>
      <c r="V67" s="336">
        <f t="shared" si="99"/>
        <v>6.6178565311618517E-2</v>
      </c>
      <c r="W67" s="336">
        <f t="shared" si="99"/>
        <v>6.8741794811509008E-2</v>
      </c>
      <c r="X67" s="336">
        <f t="shared" si="99"/>
        <v>6.765648783874699E-2</v>
      </c>
      <c r="Y67" s="336">
        <f t="shared" si="99"/>
        <v>6.783611358853181E-2</v>
      </c>
      <c r="Z67" s="336">
        <f t="shared" si="99"/>
        <v>6.7983166918743274E-2</v>
      </c>
      <c r="AA67" s="336">
        <f t="shared" si="99"/>
        <v>6.8169959631530344E-2</v>
      </c>
      <c r="AB67" s="336">
        <f t="shared" si="99"/>
        <v>6.8338313863171005E-2</v>
      </c>
      <c r="AC67" s="336">
        <f t="shared" si="99"/>
        <v>6.8486930794328923E-2</v>
      </c>
      <c r="AD67" s="336">
        <f t="shared" si="99"/>
        <v>6.8621778702559103E-2</v>
      </c>
      <c r="AE67" s="336">
        <f t="shared" ref="AE67:AL67" si="100">AE20/AE$49</f>
        <v>6.873570501365335E-2</v>
      </c>
      <c r="AF67" s="336">
        <f t="shared" si="100"/>
        <v>6.885687322474221E-2</v>
      </c>
      <c r="AG67" s="336">
        <f t="shared" si="100"/>
        <v>6.8983372596028686E-2</v>
      </c>
      <c r="AH67" s="336">
        <f t="shared" si="100"/>
        <v>6.9097526094952164E-2</v>
      </c>
      <c r="AI67" s="336">
        <f t="shared" si="100"/>
        <v>6.919878266845958E-2</v>
      </c>
      <c r="AJ67" s="336">
        <f t="shared" si="100"/>
        <v>6.9324868301906123E-2</v>
      </c>
      <c r="AK67" s="336">
        <f t="shared" si="100"/>
        <v>6.9446363181687495E-2</v>
      </c>
      <c r="AL67" s="336">
        <f t="shared" si="100"/>
        <v>6.9545355877466325E-2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0.12120836381959378</v>
      </c>
      <c r="N69" s="337">
        <f t="shared" si="101"/>
        <v>0.11508124726765132</v>
      </c>
      <c r="O69" s="337">
        <f t="shared" si="101"/>
        <v>0.11342865173963856</v>
      </c>
      <c r="P69" s="337">
        <f t="shared" si="101"/>
        <v>0.11008427675584727</v>
      </c>
      <c r="Q69" s="337">
        <f t="shared" si="101"/>
        <v>0.10913104331277548</v>
      </c>
      <c r="R69" s="337">
        <f t="shared" si="101"/>
        <v>0.10790029276930024</v>
      </c>
      <c r="S69" s="337">
        <f t="shared" si="101"/>
        <v>0.10220996474342715</v>
      </c>
      <c r="T69" s="337">
        <f t="shared" si="101"/>
        <v>0.10437839149828723</v>
      </c>
      <c r="U69" s="337">
        <f t="shared" si="101"/>
        <v>0.10496610266950546</v>
      </c>
      <c r="V69" s="337">
        <f t="shared" si="101"/>
        <v>9.8151743615752102E-2</v>
      </c>
      <c r="W69" s="337">
        <f t="shared" si="101"/>
        <v>0.10133028516878691</v>
      </c>
      <c r="X69" s="337">
        <f t="shared" si="101"/>
        <v>0.10345417507585694</v>
      </c>
      <c r="Y69" s="337">
        <f t="shared" si="101"/>
        <v>0.1023522416461056</v>
      </c>
      <c r="Z69" s="337">
        <f t="shared" si="101"/>
        <v>0.10117957720563923</v>
      </c>
      <c r="AA69" s="337">
        <f t="shared" si="101"/>
        <v>0.10003629335128002</v>
      </c>
      <c r="AB69" s="337">
        <f t="shared" si="101"/>
        <v>9.8920287755536851E-2</v>
      </c>
      <c r="AC69" s="337">
        <f t="shared" si="101"/>
        <v>9.7840705491956018E-2</v>
      </c>
      <c r="AD69" s="337">
        <f t="shared" si="101"/>
        <v>9.675372651299706E-2</v>
      </c>
      <c r="AE69" s="337">
        <f t="shared" ref="AE69:AL69" si="102">AE22/AE$49</f>
        <v>9.5649251061893648E-2</v>
      </c>
      <c r="AF69" s="337">
        <f t="shared" si="102"/>
        <v>9.4541759464666988E-2</v>
      </c>
      <c r="AG69" s="337">
        <f t="shared" si="102"/>
        <v>9.3506981703183487E-2</v>
      </c>
      <c r="AH69" s="337">
        <f t="shared" si="102"/>
        <v>9.2569764050571296E-2</v>
      </c>
      <c r="AI69" s="337">
        <f t="shared" si="102"/>
        <v>9.1588725507111682E-2</v>
      </c>
      <c r="AJ69" s="337">
        <f t="shared" si="102"/>
        <v>9.0520180147054485E-2</v>
      </c>
      <c r="AK69" s="337">
        <f t="shared" si="102"/>
        <v>8.918485742529926E-2</v>
      </c>
      <c r="AL69" s="337">
        <f t="shared" si="102"/>
        <v>8.8141922954354482E-2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8.7775916554158825E-2</v>
      </c>
      <c r="N70" s="336">
        <f t="shared" si="103"/>
        <v>8.5523103892331143E-2</v>
      </c>
      <c r="O70" s="336">
        <f t="shared" si="103"/>
        <v>8.5409380080800054E-2</v>
      </c>
      <c r="P70" s="336">
        <f t="shared" si="103"/>
        <v>8.2071255621356351E-2</v>
      </c>
      <c r="Q70" s="336">
        <f t="shared" si="103"/>
        <v>8.2191704754583469E-2</v>
      </c>
      <c r="R70" s="336">
        <f t="shared" si="103"/>
        <v>8.2908680256804312E-2</v>
      </c>
      <c r="S70" s="336">
        <f t="shared" si="103"/>
        <v>7.9271482664201892E-2</v>
      </c>
      <c r="T70" s="336">
        <f t="shared" si="103"/>
        <v>8.0766218392742936E-2</v>
      </c>
      <c r="U70" s="336">
        <f t="shared" si="103"/>
        <v>8.049532977005909E-2</v>
      </c>
      <c r="V70" s="336">
        <f t="shared" si="103"/>
        <v>7.6992070111301172E-2</v>
      </c>
      <c r="W70" s="336">
        <f t="shared" si="103"/>
        <v>8.0273243279553541E-2</v>
      </c>
      <c r="X70" s="336">
        <f t="shared" si="103"/>
        <v>8.2417221365747195E-2</v>
      </c>
      <c r="Y70" s="336">
        <f t="shared" si="103"/>
        <v>8.1910858695565317E-2</v>
      </c>
      <c r="Z70" s="336">
        <f t="shared" si="103"/>
        <v>8.1349268037033684E-2</v>
      </c>
      <c r="AA70" s="336">
        <f t="shared" si="103"/>
        <v>8.0830147301033703E-2</v>
      </c>
      <c r="AB70" s="336">
        <f t="shared" si="103"/>
        <v>8.0298696277205803E-2</v>
      </c>
      <c r="AC70" s="336">
        <f t="shared" si="103"/>
        <v>7.9765234318307815E-2</v>
      </c>
      <c r="AD70" s="336">
        <f t="shared" si="103"/>
        <v>7.9179040489797584E-2</v>
      </c>
      <c r="AE70" s="336">
        <f t="shared" ref="AE70:AL70" si="104">AE23/AE$49</f>
        <v>7.8577728017011864E-2</v>
      </c>
      <c r="AF70" s="336">
        <f t="shared" si="104"/>
        <v>7.80283291906297E-2</v>
      </c>
      <c r="AG70" s="336">
        <f t="shared" si="104"/>
        <v>7.7489648534698224E-2</v>
      </c>
      <c r="AH70" s="336">
        <f t="shared" si="104"/>
        <v>7.6903021258066903E-2</v>
      </c>
      <c r="AI70" s="336">
        <f t="shared" si="104"/>
        <v>7.6268487629367929E-2</v>
      </c>
      <c r="AJ70" s="336">
        <f t="shared" si="104"/>
        <v>7.5606970729453715E-2</v>
      </c>
      <c r="AK70" s="336">
        <f t="shared" si="104"/>
        <v>7.4995985842941343E-2</v>
      </c>
      <c r="AL70" s="336">
        <f t="shared" si="104"/>
        <v>7.4437814366462685E-2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3.3432447265434956E-2</v>
      </c>
      <c r="N71" s="336">
        <f t="shared" si="105"/>
        <v>2.9558143375320159E-2</v>
      </c>
      <c r="O71" s="336">
        <f t="shared" si="105"/>
        <v>2.8019271658838506E-2</v>
      </c>
      <c r="P71" s="336">
        <f t="shared" si="105"/>
        <v>2.8013021134490914E-2</v>
      </c>
      <c r="Q71" s="336">
        <f t="shared" si="105"/>
        <v>2.6939338558192014E-2</v>
      </c>
      <c r="R71" s="336">
        <f t="shared" si="105"/>
        <v>2.4991612512495938E-2</v>
      </c>
      <c r="S71" s="336">
        <f t="shared" si="105"/>
        <v>2.2938482079225254E-2</v>
      </c>
      <c r="T71" s="336">
        <f t="shared" si="105"/>
        <v>2.3612173105544285E-2</v>
      </c>
      <c r="U71" s="336">
        <f t="shared" si="105"/>
        <v>2.447077289944637E-2</v>
      </c>
      <c r="V71" s="336">
        <f t="shared" si="105"/>
        <v>2.1159673504450926E-2</v>
      </c>
      <c r="W71" s="336">
        <f t="shared" si="105"/>
        <v>2.1057041889233373E-2</v>
      </c>
      <c r="X71" s="336">
        <f t="shared" si="105"/>
        <v>2.1036953710109756E-2</v>
      </c>
      <c r="Y71" s="336">
        <f t="shared" si="105"/>
        <v>2.0441382950540276E-2</v>
      </c>
      <c r="Z71" s="336">
        <f t="shared" si="105"/>
        <v>1.9830309168605554E-2</v>
      </c>
      <c r="AA71" s="336">
        <f t="shared" si="105"/>
        <v>1.9206146050246328E-2</v>
      </c>
      <c r="AB71" s="336">
        <f t="shared" si="105"/>
        <v>1.8621591478331055E-2</v>
      </c>
      <c r="AC71" s="336">
        <f t="shared" si="105"/>
        <v>1.8075471173648217E-2</v>
      </c>
      <c r="AD71" s="336">
        <f t="shared" si="105"/>
        <v>1.7574686023199469E-2</v>
      </c>
      <c r="AE71" s="336">
        <f t="shared" ref="AE71:AL71" si="106">AE24/AE$49</f>
        <v>1.7071523044881777E-2</v>
      </c>
      <c r="AF71" s="336">
        <f t="shared" si="106"/>
        <v>1.6513430274037288E-2</v>
      </c>
      <c r="AG71" s="336">
        <f t="shared" si="106"/>
        <v>1.6017333168485248E-2</v>
      </c>
      <c r="AH71" s="336">
        <f t="shared" si="106"/>
        <v>1.5666742792504393E-2</v>
      </c>
      <c r="AI71" s="336">
        <f t="shared" si="106"/>
        <v>1.5320237877743746E-2</v>
      </c>
      <c r="AJ71" s="336">
        <f t="shared" si="106"/>
        <v>1.4913209417600768E-2</v>
      </c>
      <c r="AK71" s="336">
        <f t="shared" si="106"/>
        <v>1.4188871582357912E-2</v>
      </c>
      <c r="AL71" s="336">
        <f t="shared" si="106"/>
        <v>1.3704108587891803E-2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0.1000653323962067</v>
      </c>
      <c r="N73" s="337">
        <f t="shared" si="107"/>
        <v>9.8503285229692081E-2</v>
      </c>
      <c r="O73" s="337">
        <f t="shared" si="107"/>
        <v>9.3838280747731109E-2</v>
      </c>
      <c r="P73" s="337">
        <f t="shared" si="107"/>
        <v>9.4343563474606193E-2</v>
      </c>
      <c r="Q73" s="337">
        <f t="shared" si="107"/>
        <v>9.9659850325516205E-2</v>
      </c>
      <c r="R73" s="337">
        <f t="shared" si="107"/>
        <v>9.4449872533287391E-2</v>
      </c>
      <c r="S73" s="337">
        <f t="shared" si="107"/>
        <v>9.7915402450875849E-2</v>
      </c>
      <c r="T73" s="337">
        <f t="shared" si="107"/>
        <v>9.9327681545523308E-2</v>
      </c>
      <c r="U73" s="337">
        <f t="shared" si="107"/>
        <v>9.0051968832160448E-2</v>
      </c>
      <c r="V73" s="337">
        <f t="shared" si="107"/>
        <v>9.4441634007911598E-2</v>
      </c>
      <c r="W73" s="337">
        <f t="shared" si="107"/>
        <v>8.4980378535706599E-2</v>
      </c>
      <c r="X73" s="337">
        <f t="shared" si="107"/>
        <v>8.6870541303503121E-2</v>
      </c>
      <c r="Y73" s="337">
        <f t="shared" si="107"/>
        <v>8.6642859433693084E-2</v>
      </c>
      <c r="Z73" s="337">
        <f t="shared" si="107"/>
        <v>8.6646867728866442E-2</v>
      </c>
      <c r="AA73" s="337">
        <f t="shared" si="107"/>
        <v>8.6515199440029861E-2</v>
      </c>
      <c r="AB73" s="337">
        <f t="shared" si="107"/>
        <v>8.6175406921405642E-2</v>
      </c>
      <c r="AC73" s="337">
        <f t="shared" si="107"/>
        <v>8.5781598566333161E-2</v>
      </c>
      <c r="AD73" s="337">
        <f t="shared" si="107"/>
        <v>8.5345367177378353E-2</v>
      </c>
      <c r="AE73" s="337">
        <f t="shared" ref="AE73:AL73" si="108">AE26/AE$49</f>
        <v>8.4953718722280233E-2</v>
      </c>
      <c r="AF73" s="337">
        <f t="shared" si="108"/>
        <v>8.45600805874656E-2</v>
      </c>
      <c r="AG73" s="337">
        <f t="shared" si="108"/>
        <v>8.4190488043811601E-2</v>
      </c>
      <c r="AH73" s="337">
        <f t="shared" si="108"/>
        <v>8.3806627871298583E-2</v>
      </c>
      <c r="AI73" s="337">
        <f t="shared" si="108"/>
        <v>8.340964128008839E-2</v>
      </c>
      <c r="AJ73" s="337">
        <f t="shared" si="108"/>
        <v>8.3005121609810703E-2</v>
      </c>
      <c r="AK73" s="337">
        <f t="shared" si="108"/>
        <v>8.2680941413107459E-2</v>
      </c>
      <c r="AL73" s="337">
        <f t="shared" si="108"/>
        <v>8.2324963797543518E-2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7.6226259556024314E-3</v>
      </c>
      <c r="N74" s="336">
        <f t="shared" si="109"/>
        <v>8.7240756053417173E-3</v>
      </c>
      <c r="O74" s="336">
        <f t="shared" si="109"/>
        <v>9.8275767732599675E-3</v>
      </c>
      <c r="P74" s="336">
        <f t="shared" si="109"/>
        <v>7.8732376024261193E-3</v>
      </c>
      <c r="Q74" s="336">
        <f t="shared" si="109"/>
        <v>1.186766576726913E-2</v>
      </c>
      <c r="R74" s="336">
        <f t="shared" si="109"/>
        <v>9.7861399104415808E-3</v>
      </c>
      <c r="S74" s="336">
        <f t="shared" si="109"/>
        <v>9.5172257886833242E-3</v>
      </c>
      <c r="T74" s="336">
        <f t="shared" si="109"/>
        <v>9.628924524894571E-3</v>
      </c>
      <c r="U74" s="336">
        <f t="shared" si="109"/>
        <v>8.6841438387580717E-3</v>
      </c>
      <c r="V74" s="336">
        <f t="shared" si="109"/>
        <v>1.0646943734274019E-2</v>
      </c>
      <c r="W74" s="336">
        <f t="shared" si="109"/>
        <v>8.522314280513258E-3</v>
      </c>
      <c r="X74" s="336">
        <f t="shared" si="109"/>
        <v>8.0802248571199137E-3</v>
      </c>
      <c r="Y74" s="336">
        <f t="shared" si="109"/>
        <v>8.1737179262261952E-3</v>
      </c>
      <c r="Z74" s="336">
        <f t="shared" si="109"/>
        <v>8.2877474950470726E-3</v>
      </c>
      <c r="AA74" s="336">
        <f t="shared" si="109"/>
        <v>8.3931824254321382E-3</v>
      </c>
      <c r="AB74" s="336">
        <f t="shared" si="109"/>
        <v>8.493961931129718E-3</v>
      </c>
      <c r="AC74" s="336">
        <f t="shared" si="109"/>
        <v>8.5909286120389953E-3</v>
      </c>
      <c r="AD74" s="336">
        <f t="shared" si="109"/>
        <v>8.6853677955643065E-3</v>
      </c>
      <c r="AE74" s="336">
        <f t="shared" ref="AE74:AL74" si="110">AE27/AE$49</f>
        <v>8.7722216017559369E-3</v>
      </c>
      <c r="AF74" s="336">
        <f t="shared" si="110"/>
        <v>8.8583769784299857E-3</v>
      </c>
      <c r="AG74" s="336">
        <f t="shared" si="110"/>
        <v>8.9624328434784236E-3</v>
      </c>
      <c r="AH74" s="336">
        <f t="shared" si="110"/>
        <v>9.0643936697994872E-3</v>
      </c>
      <c r="AI74" s="336">
        <f t="shared" si="110"/>
        <v>9.1654822660076577E-3</v>
      </c>
      <c r="AJ74" s="336">
        <f t="shared" si="110"/>
        <v>9.2720969902751436E-3</v>
      </c>
      <c r="AK74" s="336">
        <f t="shared" si="110"/>
        <v>9.3826002470112496E-3</v>
      </c>
      <c r="AL74" s="336">
        <f t="shared" si="110"/>
        <v>9.4934267155692212E-3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3.5919191888532834E-2</v>
      </c>
      <c r="N75" s="336">
        <f t="shared" si="111"/>
        <v>3.6202121045812503E-2</v>
      </c>
      <c r="O75" s="336">
        <f t="shared" si="111"/>
        <v>3.3055842406603815E-2</v>
      </c>
      <c r="P75" s="336">
        <f t="shared" si="111"/>
        <v>3.4581268622143974E-2</v>
      </c>
      <c r="Q75" s="336">
        <f t="shared" si="111"/>
        <v>3.5427806179433995E-2</v>
      </c>
      <c r="R75" s="336">
        <f t="shared" si="111"/>
        <v>3.3770113534136302E-2</v>
      </c>
      <c r="S75" s="336">
        <f t="shared" si="111"/>
        <v>3.5276567810760259E-2</v>
      </c>
      <c r="T75" s="336">
        <f t="shared" si="111"/>
        <v>3.4817524740347827E-2</v>
      </c>
      <c r="U75" s="336">
        <f t="shared" si="111"/>
        <v>3.360128295347696E-2</v>
      </c>
      <c r="V75" s="336">
        <f t="shared" si="111"/>
        <v>3.488746361801387E-2</v>
      </c>
      <c r="W75" s="336">
        <f t="shared" si="111"/>
        <v>3.0802303806373513E-2</v>
      </c>
      <c r="X75" s="336">
        <f t="shared" si="111"/>
        <v>3.1229878130487922E-2</v>
      </c>
      <c r="Y75" s="336">
        <f t="shared" si="111"/>
        <v>3.1073647136660422E-2</v>
      </c>
      <c r="Z75" s="336">
        <f t="shared" si="111"/>
        <v>3.0975530020509234E-2</v>
      </c>
      <c r="AA75" s="336">
        <f t="shared" si="111"/>
        <v>3.0839726050668259E-2</v>
      </c>
      <c r="AB75" s="336">
        <f t="shared" si="111"/>
        <v>3.0644774561930675E-2</v>
      </c>
      <c r="AC75" s="336">
        <f t="shared" si="111"/>
        <v>3.0441173014800357E-2</v>
      </c>
      <c r="AD75" s="336">
        <f t="shared" si="111"/>
        <v>3.0232055738742103E-2</v>
      </c>
      <c r="AE75" s="336">
        <f t="shared" ref="AE75:AL75" si="112">AE28/AE$49</f>
        <v>3.0038247529441751E-2</v>
      </c>
      <c r="AF75" s="336">
        <f t="shared" si="112"/>
        <v>2.9846380954556339E-2</v>
      </c>
      <c r="AG75" s="336">
        <f t="shared" si="112"/>
        <v>2.9645426016472031E-2</v>
      </c>
      <c r="AH75" s="336">
        <f t="shared" si="112"/>
        <v>2.9443987313171115E-2</v>
      </c>
      <c r="AI75" s="336">
        <f t="shared" si="112"/>
        <v>2.925193559597913E-2</v>
      </c>
      <c r="AJ75" s="336">
        <f t="shared" si="112"/>
        <v>2.9068440290365101E-2</v>
      </c>
      <c r="AK75" s="336">
        <f t="shared" si="112"/>
        <v>2.8907335434456456E-2</v>
      </c>
      <c r="AL75" s="336">
        <f t="shared" si="112"/>
        <v>2.8720069731791972E-2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3.7450099404451237E-2</v>
      </c>
      <c r="N76" s="336">
        <f t="shared" si="113"/>
        <v>3.3169745801920919E-2</v>
      </c>
      <c r="O76" s="336">
        <f t="shared" si="113"/>
        <v>2.9786264487057908E-2</v>
      </c>
      <c r="P76" s="336">
        <f t="shared" si="113"/>
        <v>3.0242317831243395E-2</v>
      </c>
      <c r="Q76" s="336">
        <f t="shared" si="113"/>
        <v>3.0301876288635107E-2</v>
      </c>
      <c r="R76" s="336">
        <f t="shared" si="113"/>
        <v>2.846164891375394E-2</v>
      </c>
      <c r="S76" s="336">
        <f t="shared" si="113"/>
        <v>3.2396400488563883E-2</v>
      </c>
      <c r="T76" s="336">
        <f t="shared" si="113"/>
        <v>3.4120445662326554E-2</v>
      </c>
      <c r="U76" s="336">
        <f t="shared" si="113"/>
        <v>2.7509997343184826E-2</v>
      </c>
      <c r="V76" s="336">
        <f t="shared" si="113"/>
        <v>2.9460054897753267E-2</v>
      </c>
      <c r="W76" s="336">
        <f t="shared" si="113"/>
        <v>2.7189286680520858E-2</v>
      </c>
      <c r="X76" s="336">
        <f t="shared" si="113"/>
        <v>2.8124640808190375E-2</v>
      </c>
      <c r="Y76" s="336">
        <f t="shared" si="113"/>
        <v>2.785442803444213E-2</v>
      </c>
      <c r="Z76" s="336">
        <f t="shared" si="113"/>
        <v>2.7802417361273007E-2</v>
      </c>
      <c r="AA76" s="336">
        <f t="shared" si="113"/>
        <v>2.7657860081553E-2</v>
      </c>
      <c r="AB76" s="336">
        <f t="shared" si="113"/>
        <v>2.7362231108372565E-2</v>
      </c>
      <c r="AC76" s="336">
        <f t="shared" si="113"/>
        <v>2.7056673153678962E-2</v>
      </c>
      <c r="AD76" s="336">
        <f t="shared" si="113"/>
        <v>2.6745856416174166E-2</v>
      </c>
      <c r="AE76" s="336">
        <f t="shared" ref="AE76:AL76" si="114">AE29/AE$49</f>
        <v>2.6444286234074733E-2</v>
      </c>
      <c r="AF76" s="336">
        <f t="shared" si="114"/>
        <v>2.6138350615909991E-2</v>
      </c>
      <c r="AG76" s="336">
        <f t="shared" si="114"/>
        <v>2.5844627554418811E-2</v>
      </c>
      <c r="AH76" s="336">
        <f t="shared" si="114"/>
        <v>2.5545347856234201E-2</v>
      </c>
      <c r="AI76" s="336">
        <f t="shared" si="114"/>
        <v>2.523704570882947E-2</v>
      </c>
      <c r="AJ76" s="336">
        <f t="shared" si="114"/>
        <v>2.4924391230970681E-2</v>
      </c>
      <c r="AK76" s="336">
        <f t="shared" si="114"/>
        <v>2.4641053325767114E-2</v>
      </c>
      <c r="AL76" s="336">
        <f t="shared" si="114"/>
        <v>2.433793956505792E-2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1.9073415147620208E-2</v>
      </c>
      <c r="N77" s="336">
        <f t="shared" si="115"/>
        <v>2.0407342776616943E-2</v>
      </c>
      <c r="O77" s="336">
        <f t="shared" si="115"/>
        <v>2.1168597080809419E-2</v>
      </c>
      <c r="P77" s="336">
        <f t="shared" si="115"/>
        <v>2.1646739418792704E-2</v>
      </c>
      <c r="Q77" s="336">
        <f t="shared" si="115"/>
        <v>2.206250209017796E-2</v>
      </c>
      <c r="R77" s="336">
        <f t="shared" si="115"/>
        <v>2.2431970174955566E-2</v>
      </c>
      <c r="S77" s="336">
        <f t="shared" si="115"/>
        <v>2.0725208362868373E-2</v>
      </c>
      <c r="T77" s="336">
        <f t="shared" si="115"/>
        <v>2.0760786617954354E-2</v>
      </c>
      <c r="U77" s="336">
        <f t="shared" si="115"/>
        <v>2.0256544696740594E-2</v>
      </c>
      <c r="V77" s="336">
        <f t="shared" si="115"/>
        <v>1.9447171757870439E-2</v>
      </c>
      <c r="W77" s="336">
        <f t="shared" si="115"/>
        <v>1.846647376829896E-2</v>
      </c>
      <c r="X77" s="336">
        <f t="shared" si="115"/>
        <v>1.9435797507704924E-2</v>
      </c>
      <c r="Y77" s="336">
        <f t="shared" si="115"/>
        <v>1.9541066336364338E-2</v>
      </c>
      <c r="Z77" s="336">
        <f t="shared" si="115"/>
        <v>1.9581172852037126E-2</v>
      </c>
      <c r="AA77" s="336">
        <f t="shared" si="115"/>
        <v>1.9624430882376455E-2</v>
      </c>
      <c r="AB77" s="336">
        <f t="shared" si="115"/>
        <v>1.9674439319972686E-2</v>
      </c>
      <c r="AC77" s="336">
        <f t="shared" si="115"/>
        <v>1.9692823785814842E-2</v>
      </c>
      <c r="AD77" s="336">
        <f t="shared" si="115"/>
        <v>1.9682087226897786E-2</v>
      </c>
      <c r="AE77" s="336">
        <f t="shared" ref="AE77:AL77" si="116">AE30/AE$49</f>
        <v>1.9698963357007805E-2</v>
      </c>
      <c r="AF77" s="336">
        <f t="shared" si="116"/>
        <v>1.9716972038569279E-2</v>
      </c>
      <c r="AG77" s="336">
        <f t="shared" si="116"/>
        <v>1.9738001629442323E-2</v>
      </c>
      <c r="AH77" s="336">
        <f t="shared" si="116"/>
        <v>1.9752899032093773E-2</v>
      </c>
      <c r="AI77" s="336">
        <f t="shared" si="116"/>
        <v>1.9755177709272136E-2</v>
      </c>
      <c r="AJ77" s="336">
        <f t="shared" si="116"/>
        <v>1.9740193098199767E-2</v>
      </c>
      <c r="AK77" s="336">
        <f t="shared" si="116"/>
        <v>1.9749952405872635E-2</v>
      </c>
      <c r="AL77" s="336">
        <f t="shared" si="116"/>
        <v>1.9773527785124406E-2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9.1688208303861457E-2</v>
      </c>
      <c r="N79" s="337">
        <f t="shared" si="117"/>
        <v>8.8513193059894316E-2</v>
      </c>
      <c r="O79" s="337">
        <f t="shared" si="117"/>
        <v>8.7924598158134581E-2</v>
      </c>
      <c r="P79" s="337">
        <f t="shared" si="117"/>
        <v>9.0006939648756543E-2</v>
      </c>
      <c r="Q79" s="337">
        <f t="shared" si="117"/>
        <v>8.8470144338238826E-2</v>
      </c>
      <c r="R79" s="337">
        <f t="shared" si="117"/>
        <v>9.4934073529581317E-2</v>
      </c>
      <c r="S79" s="337">
        <f t="shared" si="117"/>
        <v>9.1140648982551378E-2</v>
      </c>
      <c r="T79" s="337">
        <f t="shared" si="117"/>
        <v>9.4756160656583904E-2</v>
      </c>
      <c r="U79" s="337">
        <f t="shared" si="117"/>
        <v>9.0506480063656372E-2</v>
      </c>
      <c r="V79" s="337">
        <f t="shared" si="117"/>
        <v>9.2141348502061307E-2</v>
      </c>
      <c r="W79" s="337">
        <f t="shared" si="117"/>
        <v>8.9226251008559174E-2</v>
      </c>
      <c r="X79" s="337">
        <f t="shared" si="117"/>
        <v>8.7995392020468577E-2</v>
      </c>
      <c r="Y79" s="337">
        <f t="shared" si="117"/>
        <v>8.7946701130028601E-2</v>
      </c>
      <c r="Z79" s="337">
        <f t="shared" si="117"/>
        <v>8.7905852317295988E-2</v>
      </c>
      <c r="AA79" s="337">
        <f t="shared" si="117"/>
        <v>8.7890308788068638E-2</v>
      </c>
      <c r="AB79" s="337">
        <f t="shared" si="117"/>
        <v>8.8008915987437097E-2</v>
      </c>
      <c r="AC79" s="337">
        <f t="shared" si="117"/>
        <v>8.81353691297036E-2</v>
      </c>
      <c r="AD79" s="337">
        <f t="shared" si="117"/>
        <v>8.8265885647320755E-2</v>
      </c>
      <c r="AE79" s="337">
        <f t="shared" ref="AE79:AL79" si="118">AE32/AE$49</f>
        <v>8.8400183087622472E-2</v>
      </c>
      <c r="AF79" s="337">
        <f t="shared" si="118"/>
        <v>8.8556742165196337E-2</v>
      </c>
      <c r="AG79" s="337">
        <f t="shared" si="118"/>
        <v>8.8700744224841283E-2</v>
      </c>
      <c r="AH79" s="337">
        <f t="shared" si="118"/>
        <v>8.8818411779383058E-2</v>
      </c>
      <c r="AI79" s="337">
        <f t="shared" si="118"/>
        <v>8.8938083811781685E-2</v>
      </c>
      <c r="AJ79" s="337">
        <f t="shared" si="118"/>
        <v>8.9066569279794811E-2</v>
      </c>
      <c r="AK79" s="337">
        <f t="shared" si="118"/>
        <v>8.918023539933316E-2</v>
      </c>
      <c r="AL79" s="337">
        <f t="shared" si="118"/>
        <v>8.9284003670809603E-2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6.7209021980302666E-2</v>
      </c>
      <c r="N80" s="336">
        <f t="shared" si="119"/>
        <v>6.314212783095248E-2</v>
      </c>
      <c r="O80" s="336">
        <f t="shared" si="119"/>
        <v>6.2207268251472547E-2</v>
      </c>
      <c r="P80" s="336">
        <f t="shared" si="119"/>
        <v>6.5092074120325291E-2</v>
      </c>
      <c r="Q80" s="336">
        <f t="shared" si="119"/>
        <v>6.2814747685455002E-2</v>
      </c>
      <c r="R80" s="336">
        <f t="shared" si="119"/>
        <v>6.8447280099721661E-2</v>
      </c>
      <c r="S80" s="336">
        <f t="shared" si="119"/>
        <v>6.6970780154250009E-2</v>
      </c>
      <c r="T80" s="336">
        <f t="shared" si="119"/>
        <v>6.8767819303763203E-2</v>
      </c>
      <c r="U80" s="336">
        <f t="shared" si="119"/>
        <v>6.6226809549617696E-2</v>
      </c>
      <c r="V80" s="336">
        <f t="shared" si="119"/>
        <v>6.6986742033698338E-2</v>
      </c>
      <c r="W80" s="336">
        <f t="shared" si="119"/>
        <v>6.5345131233667128E-2</v>
      </c>
      <c r="X80" s="336">
        <f t="shared" si="119"/>
        <v>6.5922468323866973E-2</v>
      </c>
      <c r="Y80" s="336">
        <f t="shared" si="119"/>
        <v>6.5967870061037021E-2</v>
      </c>
      <c r="Z80" s="336">
        <f t="shared" si="119"/>
        <v>6.5999477177211496E-2</v>
      </c>
      <c r="AA80" s="336">
        <f t="shared" si="119"/>
        <v>6.6041300747556625E-2</v>
      </c>
      <c r="AB80" s="336">
        <f t="shared" si="119"/>
        <v>6.6194861130352708E-2</v>
      </c>
      <c r="AC80" s="336">
        <f t="shared" si="119"/>
        <v>6.6370251305491554E-2</v>
      </c>
      <c r="AD80" s="336">
        <f t="shared" si="119"/>
        <v>6.6548046913724207E-2</v>
      </c>
      <c r="AE80" s="336">
        <f t="shared" ref="AE80:AL80" si="120">AE33/AE$49</f>
        <v>6.6717798204582429E-2</v>
      </c>
      <c r="AF80" s="336">
        <f t="shared" si="120"/>
        <v>6.69103314442447E-2</v>
      </c>
      <c r="AG80" s="336">
        <f t="shared" si="120"/>
        <v>6.711376559743594E-2</v>
      </c>
      <c r="AH80" s="336">
        <f t="shared" si="120"/>
        <v>6.7306408120966166E-2</v>
      </c>
      <c r="AI80" s="336">
        <f t="shared" si="120"/>
        <v>6.7497642307827496E-2</v>
      </c>
      <c r="AJ80" s="336">
        <f t="shared" si="120"/>
        <v>6.7692779918017656E-2</v>
      </c>
      <c r="AK80" s="336">
        <f t="shared" si="120"/>
        <v>6.7872196284690753E-2</v>
      </c>
      <c r="AL80" s="336">
        <f t="shared" si="120"/>
        <v>6.8036908697883799E-2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2.2874488346481991E-2</v>
      </c>
      <c r="N81" s="336">
        <f t="shared" si="121"/>
        <v>2.4196082022330475E-2</v>
      </c>
      <c r="O81" s="336">
        <f t="shared" si="121"/>
        <v>2.4543367829222739E-2</v>
      </c>
      <c r="P81" s="336">
        <f t="shared" si="121"/>
        <v>2.3880086772057007E-2</v>
      </c>
      <c r="Q81" s="336">
        <f t="shared" si="121"/>
        <v>2.4486226294138252E-2</v>
      </c>
      <c r="R81" s="336">
        <f t="shared" si="121"/>
        <v>2.5411646975020241E-2</v>
      </c>
      <c r="S81" s="336">
        <f t="shared" si="121"/>
        <v>2.3291399278777936E-2</v>
      </c>
      <c r="T81" s="336">
        <f t="shared" si="121"/>
        <v>2.5060944882693042E-2</v>
      </c>
      <c r="U81" s="336">
        <f t="shared" si="121"/>
        <v>2.3315678985936825E-2</v>
      </c>
      <c r="V81" s="336">
        <f t="shared" si="121"/>
        <v>2.4297699265195264E-2</v>
      </c>
      <c r="W81" s="336">
        <f t="shared" si="121"/>
        <v>2.2815333597533249E-2</v>
      </c>
      <c r="X81" s="336">
        <f t="shared" si="121"/>
        <v>2.1317465487827536E-2</v>
      </c>
      <c r="Y81" s="336">
        <f t="shared" si="121"/>
        <v>2.1215012700703549E-2</v>
      </c>
      <c r="Z81" s="336">
        <f t="shared" si="121"/>
        <v>2.113789423413312E-2</v>
      </c>
      <c r="AA81" s="336">
        <f t="shared" si="121"/>
        <v>2.1075773806445309E-2</v>
      </c>
      <c r="AB81" s="336">
        <f t="shared" si="121"/>
        <v>2.1036491031420256E-2</v>
      </c>
      <c r="AC81" s="336">
        <f t="shared" si="121"/>
        <v>2.098356893040014E-2</v>
      </c>
      <c r="AD81" s="336">
        <f t="shared" si="121"/>
        <v>2.0932711088417696E-2</v>
      </c>
      <c r="AE81" s="336">
        <f t="shared" ref="AE81:AL81" si="122">AE34/AE$49</f>
        <v>2.0894400454553052E-2</v>
      </c>
      <c r="AF81" s="336">
        <f t="shared" si="122"/>
        <v>2.0854182959072667E-2</v>
      </c>
      <c r="AG81" s="336">
        <f t="shared" si="122"/>
        <v>2.079127353951267E-2</v>
      </c>
      <c r="AH81" s="336">
        <f t="shared" si="122"/>
        <v>2.0713341996813794E-2</v>
      </c>
      <c r="AI81" s="336">
        <f t="shared" si="122"/>
        <v>2.0639524742013689E-2</v>
      </c>
      <c r="AJ81" s="336">
        <f t="shared" si="122"/>
        <v>2.0569805748189431E-2</v>
      </c>
      <c r="AK81" s="336">
        <f t="shared" si="122"/>
        <v>2.0502332052554001E-2</v>
      </c>
      <c r="AL81" s="336">
        <f t="shared" si="122"/>
        <v>2.0439094586008445E-2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1.6046979770767912E-3</v>
      </c>
      <c r="N82" s="336">
        <f t="shared" si="123"/>
        <v>1.1749832066113644E-3</v>
      </c>
      <c r="O82" s="336">
        <f t="shared" si="123"/>
        <v>1.1739620774392969E-3</v>
      </c>
      <c r="P82" s="336">
        <f t="shared" si="123"/>
        <v>1.0347787563742428E-3</v>
      </c>
      <c r="Q82" s="336">
        <f t="shared" si="123"/>
        <v>1.1691703586455791E-3</v>
      </c>
      <c r="R82" s="336">
        <f t="shared" si="123"/>
        <v>1.0751464548394163E-3</v>
      </c>
      <c r="S82" s="336">
        <f t="shared" si="123"/>
        <v>8.78469549523435E-4</v>
      </c>
      <c r="T82" s="336">
        <f t="shared" si="123"/>
        <v>9.2739647012764215E-4</v>
      </c>
      <c r="U82" s="336">
        <f t="shared" si="123"/>
        <v>9.6399152810184392E-4</v>
      </c>
      <c r="V82" s="336">
        <f t="shared" si="123"/>
        <v>8.5690720316768728E-4</v>
      </c>
      <c r="W82" s="336">
        <f t="shared" si="123"/>
        <v>1.0657861773588049E-3</v>
      </c>
      <c r="X82" s="336">
        <f t="shared" si="123"/>
        <v>7.5545820877405986E-4</v>
      </c>
      <c r="Y82" s="336">
        <f t="shared" si="123"/>
        <v>7.6381836828803222E-4</v>
      </c>
      <c r="Z82" s="336">
        <f t="shared" si="123"/>
        <v>7.6848090595136795E-4</v>
      </c>
      <c r="AA82" s="336">
        <f t="shared" si="123"/>
        <v>7.7323423406671884E-4</v>
      </c>
      <c r="AB82" s="336">
        <f t="shared" si="123"/>
        <v>7.7756382566413862E-4</v>
      </c>
      <c r="AC82" s="336">
        <f t="shared" si="123"/>
        <v>7.8154889381191616E-4</v>
      </c>
      <c r="AD82" s="336">
        <f t="shared" si="123"/>
        <v>7.8512764517886177E-4</v>
      </c>
      <c r="AE82" s="336">
        <f t="shared" ref="AE82:AL82" si="124">AE35/AE$49</f>
        <v>7.8798442848699776E-4</v>
      </c>
      <c r="AF82" s="336">
        <f t="shared" si="124"/>
        <v>7.9222776187895983E-4</v>
      </c>
      <c r="AG82" s="336">
        <f t="shared" si="124"/>
        <v>7.9570508789268799E-4</v>
      </c>
      <c r="AH82" s="336">
        <f t="shared" si="124"/>
        <v>7.9866166160310031E-4</v>
      </c>
      <c r="AI82" s="336">
        <f t="shared" si="124"/>
        <v>8.0091676194051355E-4</v>
      </c>
      <c r="AJ82" s="336">
        <f t="shared" si="124"/>
        <v>8.0398361358772401E-4</v>
      </c>
      <c r="AK82" s="336">
        <f t="shared" si="124"/>
        <v>8.0570706208840128E-4</v>
      </c>
      <c r="AL82" s="336">
        <f t="shared" si="124"/>
        <v>8.0800038691735407E-4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8.0049019586412168E-2</v>
      </c>
      <c r="N84" s="337">
        <f t="shared" si="125"/>
        <v>8.576167673268463E-2</v>
      </c>
      <c r="O84" s="337">
        <f t="shared" si="125"/>
        <v>8.7178020421976032E-2</v>
      </c>
      <c r="P84" s="337">
        <f t="shared" si="125"/>
        <v>9.0840780112931979E-2</v>
      </c>
      <c r="Q84" s="337">
        <f t="shared" si="125"/>
        <v>8.5626355362663192E-2</v>
      </c>
      <c r="R84" s="337">
        <f t="shared" si="125"/>
        <v>8.4510486385912256E-2</v>
      </c>
      <c r="S84" s="337">
        <f t="shared" si="125"/>
        <v>8.2476024732101513E-2</v>
      </c>
      <c r="T84" s="337">
        <f t="shared" si="125"/>
        <v>7.8648161676924344E-2</v>
      </c>
      <c r="U84" s="337">
        <f t="shared" si="125"/>
        <v>8.0331680952052759E-2</v>
      </c>
      <c r="V84" s="337">
        <f t="shared" si="125"/>
        <v>7.9010597163033963E-2</v>
      </c>
      <c r="W84" s="337">
        <f t="shared" si="125"/>
        <v>8.0803802464763527E-2</v>
      </c>
      <c r="X84" s="337">
        <f t="shared" si="125"/>
        <v>8.1250813120941276E-2</v>
      </c>
      <c r="Y84" s="337">
        <f t="shared" si="125"/>
        <v>8.0921361998600699E-2</v>
      </c>
      <c r="Z84" s="337">
        <f t="shared" si="125"/>
        <v>8.058588275541094E-2</v>
      </c>
      <c r="AA84" s="337">
        <f t="shared" si="125"/>
        <v>8.0299512065804241E-2</v>
      </c>
      <c r="AB84" s="337">
        <f t="shared" si="125"/>
        <v>8.0085281438222466E-2</v>
      </c>
      <c r="AC84" s="337">
        <f t="shared" si="125"/>
        <v>7.9851676430185495E-2</v>
      </c>
      <c r="AD84" s="337">
        <f t="shared" si="125"/>
        <v>7.9595389684775392E-2</v>
      </c>
      <c r="AE84" s="337">
        <f t="shared" ref="AE84:AL84" si="126">AE37/AE$49</f>
        <v>7.93407576873814E-2</v>
      </c>
      <c r="AF84" s="337">
        <f t="shared" si="126"/>
        <v>7.9072586844601944E-2</v>
      </c>
      <c r="AG84" s="337">
        <f t="shared" si="126"/>
        <v>7.8755843668000161E-2</v>
      </c>
      <c r="AH84" s="337">
        <f t="shared" si="126"/>
        <v>7.8521501946239775E-2</v>
      </c>
      <c r="AI84" s="337">
        <f t="shared" si="126"/>
        <v>7.8245225162799623E-2</v>
      </c>
      <c r="AJ84" s="337">
        <f t="shared" si="126"/>
        <v>7.7963604013313217E-2</v>
      </c>
      <c r="AK84" s="337">
        <f t="shared" si="126"/>
        <v>7.7685492199693673E-2</v>
      </c>
      <c r="AL84" s="337">
        <f t="shared" si="126"/>
        <v>7.7433750439423729E-2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6.5530870782299758E-2</v>
      </c>
      <c r="N85" s="336">
        <f t="shared" si="127"/>
        <v>7.1266451027043487E-2</v>
      </c>
      <c r="O85" s="336">
        <f t="shared" si="127"/>
        <v>7.2584735346815143E-2</v>
      </c>
      <c r="P85" s="336">
        <f t="shared" si="127"/>
        <v>7.6411954813525654E-2</v>
      </c>
      <c r="Q85" s="336">
        <f t="shared" si="127"/>
        <v>7.1987489105924701E-2</v>
      </c>
      <c r="R85" s="336">
        <f t="shared" si="127"/>
        <v>6.9685127692489399E-2</v>
      </c>
      <c r="S85" s="336">
        <f t="shared" si="127"/>
        <v>6.8271871566305528E-2</v>
      </c>
      <c r="T85" s="336">
        <f t="shared" si="127"/>
        <v>6.3382016990494644E-2</v>
      </c>
      <c r="U85" s="336">
        <f t="shared" si="127"/>
        <v>6.4509058496979063E-2</v>
      </c>
      <c r="V85" s="336">
        <f t="shared" si="127"/>
        <v>6.366824536618558E-2</v>
      </c>
      <c r="W85" s="336">
        <f t="shared" si="127"/>
        <v>6.4965075318795515E-2</v>
      </c>
      <c r="X85" s="336">
        <f t="shared" si="127"/>
        <v>6.4495450037773377E-2</v>
      </c>
      <c r="Y85" s="336">
        <f t="shared" si="127"/>
        <v>6.4054834745689945E-2</v>
      </c>
      <c r="Z85" s="336">
        <f t="shared" si="127"/>
        <v>6.3610206360045704E-2</v>
      </c>
      <c r="AA85" s="336">
        <f t="shared" si="127"/>
        <v>6.3199139591627151E-2</v>
      </c>
      <c r="AB85" s="336">
        <f t="shared" si="127"/>
        <v>6.2845855141767076E-2</v>
      </c>
      <c r="AC85" s="336">
        <f t="shared" si="127"/>
        <v>6.245236409740277E-2</v>
      </c>
      <c r="AD85" s="336">
        <f t="shared" si="127"/>
        <v>6.2044206359589071E-2</v>
      </c>
      <c r="AE85" s="336">
        <f t="shared" ref="AE85:AL85" si="128">AE38/AE$49</f>
        <v>6.1662179937437181E-2</v>
      </c>
      <c r="AF85" s="336">
        <f t="shared" si="128"/>
        <v>6.1259388088282907E-2</v>
      </c>
      <c r="AG85" s="336">
        <f t="shared" si="128"/>
        <v>6.0807389151993484E-2</v>
      </c>
      <c r="AH85" s="336">
        <f t="shared" si="128"/>
        <v>6.0454946690009725E-2</v>
      </c>
      <c r="AI85" s="336">
        <f t="shared" si="128"/>
        <v>6.0057754710641578E-2</v>
      </c>
      <c r="AJ85" s="336">
        <f t="shared" si="128"/>
        <v>5.9650580817545415E-2</v>
      </c>
      <c r="AK85" s="336">
        <f t="shared" si="128"/>
        <v>5.9251465337235965E-2</v>
      </c>
      <c r="AL85" s="336">
        <f t="shared" si="128"/>
        <v>5.8879518644851324E-2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1.4518148804112414E-2</v>
      </c>
      <c r="N86" s="336">
        <f t="shared" si="129"/>
        <v>1.4495225705641145E-2</v>
      </c>
      <c r="O86" s="336">
        <f t="shared" si="129"/>
        <v>1.4593285075160892E-2</v>
      </c>
      <c r="P86" s="336">
        <f t="shared" si="129"/>
        <v>1.4428825299406325E-2</v>
      </c>
      <c r="Q86" s="336">
        <f t="shared" si="129"/>
        <v>1.3638866256738495E-2</v>
      </c>
      <c r="R86" s="336">
        <f t="shared" si="129"/>
        <v>1.4825358693422868E-2</v>
      </c>
      <c r="S86" s="336">
        <f t="shared" si="129"/>
        <v>1.4204153165795983E-2</v>
      </c>
      <c r="T86" s="336">
        <f t="shared" si="129"/>
        <v>1.5266144686429697E-2</v>
      </c>
      <c r="U86" s="336">
        <f t="shared" si="129"/>
        <v>1.5822622455073699E-2</v>
      </c>
      <c r="V86" s="336">
        <f t="shared" si="129"/>
        <v>1.534235179684838E-2</v>
      </c>
      <c r="W86" s="336">
        <f t="shared" si="129"/>
        <v>1.5838727145968016E-2</v>
      </c>
      <c r="X86" s="336">
        <f t="shared" si="129"/>
        <v>1.6755363083167898E-2</v>
      </c>
      <c r="Y86" s="336">
        <f t="shared" si="129"/>
        <v>1.6866527252910747E-2</v>
      </c>
      <c r="Z86" s="336">
        <f t="shared" si="129"/>
        <v>1.6975676395365243E-2</v>
      </c>
      <c r="AA86" s="336">
        <f t="shared" si="129"/>
        <v>1.7100372474177082E-2</v>
      </c>
      <c r="AB86" s="336">
        <f t="shared" si="129"/>
        <v>1.723942629645539E-2</v>
      </c>
      <c r="AC86" s="336">
        <f t="shared" si="129"/>
        <v>1.7399312332782718E-2</v>
      </c>
      <c r="AD86" s="336">
        <f t="shared" si="129"/>
        <v>1.7551183325186327E-2</v>
      </c>
      <c r="AE86" s="336">
        <f t="shared" ref="AE86:AL86" si="130">AE39/AE$49</f>
        <v>1.7678577749944212E-2</v>
      </c>
      <c r="AF86" s="336">
        <f t="shared" si="130"/>
        <v>1.7813198756319048E-2</v>
      </c>
      <c r="AG86" s="336">
        <f t="shared" si="130"/>
        <v>1.7948454516006677E-2</v>
      </c>
      <c r="AH86" s="336">
        <f t="shared" si="130"/>
        <v>1.806655525623006E-2</v>
      </c>
      <c r="AI86" s="336">
        <f t="shared" si="130"/>
        <v>1.8187470452158041E-2</v>
      </c>
      <c r="AJ86" s="336">
        <f t="shared" si="130"/>
        <v>1.8313023195767813E-2</v>
      </c>
      <c r="AK86" s="336">
        <f t="shared" si="130"/>
        <v>1.8434026862457709E-2</v>
      </c>
      <c r="AL86" s="336">
        <f t="shared" si="130"/>
        <v>1.8554231794572405E-2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4.7242533893977784E-2</v>
      </c>
      <c r="N88" s="337">
        <f t="shared" si="131"/>
        <v>4.687059629335924E-2</v>
      </c>
      <c r="O88" s="337">
        <f t="shared" si="131"/>
        <v>4.6132094223208749E-2</v>
      </c>
      <c r="P88" s="337">
        <f t="shared" si="131"/>
        <v>4.4181392303995218E-2</v>
      </c>
      <c r="Q88" s="337">
        <f t="shared" si="131"/>
        <v>4.6898243525252854E-2</v>
      </c>
      <c r="R88" s="337">
        <f t="shared" si="131"/>
        <v>4.4951123283367422E-2</v>
      </c>
      <c r="S88" s="337">
        <f t="shared" si="131"/>
        <v>4.8123728168353939E-2</v>
      </c>
      <c r="T88" s="337">
        <f t="shared" si="131"/>
        <v>4.7967583757196647E-2</v>
      </c>
      <c r="U88" s="337">
        <f t="shared" si="131"/>
        <v>4.9458124190011082E-2</v>
      </c>
      <c r="V88" s="337">
        <f t="shared" si="131"/>
        <v>4.7325300734887457E-2</v>
      </c>
      <c r="W88" s="337">
        <f t="shared" si="131"/>
        <v>4.08295866312876E-2</v>
      </c>
      <c r="X88" s="337">
        <f t="shared" si="131"/>
        <v>4.2383208036045478E-2</v>
      </c>
      <c r="Y88" s="337">
        <f t="shared" si="131"/>
        <v>4.1992080089815663E-2</v>
      </c>
      <c r="Z88" s="337">
        <f t="shared" si="131"/>
        <v>4.1773237399056529E-2</v>
      </c>
      <c r="AA88" s="337">
        <f t="shared" si="131"/>
        <v>4.1546043213391302E-2</v>
      </c>
      <c r="AB88" s="337">
        <f t="shared" si="131"/>
        <v>4.1249277778775337E-2</v>
      </c>
      <c r="AC88" s="337">
        <f t="shared" si="131"/>
        <v>4.0953310606950143E-2</v>
      </c>
      <c r="AD88" s="337">
        <f t="shared" si="131"/>
        <v>4.0687986917843012E-2</v>
      </c>
      <c r="AE88" s="337">
        <f t="shared" ref="AE88:AL88" si="132">AE41/AE$49</f>
        <v>4.042279499848532E-2</v>
      </c>
      <c r="AF88" s="337">
        <f t="shared" si="132"/>
        <v>4.0156877532478319E-2</v>
      </c>
      <c r="AG88" s="337">
        <f t="shared" si="132"/>
        <v>3.9892293729699775E-2</v>
      </c>
      <c r="AH88" s="337">
        <f t="shared" si="132"/>
        <v>3.9613553995701357E-2</v>
      </c>
      <c r="AI88" s="337">
        <f t="shared" si="132"/>
        <v>3.9347692926780913E-2</v>
      </c>
      <c r="AJ88" s="337">
        <f t="shared" si="132"/>
        <v>3.9123285046982585E-2</v>
      </c>
      <c r="AK88" s="337">
        <f t="shared" si="132"/>
        <v>3.8949201192359041E-2</v>
      </c>
      <c r="AL88" s="337">
        <f t="shared" si="132"/>
        <v>3.8778719743008422E-2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1.7301482847796052E-2</v>
      </c>
      <c r="N89" s="336">
        <f t="shared" si="133"/>
        <v>1.6850565384071658E-2</v>
      </c>
      <c r="O89" s="336">
        <f t="shared" si="133"/>
        <v>1.6157243680121697E-2</v>
      </c>
      <c r="P89" s="336">
        <f t="shared" si="133"/>
        <v>1.6206940330527511E-2</v>
      </c>
      <c r="Q89" s="336">
        <f t="shared" si="133"/>
        <v>1.6439820104383236E-2</v>
      </c>
      <c r="R89" s="336">
        <f t="shared" si="133"/>
        <v>1.5652364126643035E-2</v>
      </c>
      <c r="S89" s="336">
        <f t="shared" si="133"/>
        <v>1.6239320332884166E-2</v>
      </c>
      <c r="T89" s="336">
        <f t="shared" si="133"/>
        <v>1.7170811907383437E-2</v>
      </c>
      <c r="U89" s="336">
        <f t="shared" si="133"/>
        <v>1.693995754967768E-2</v>
      </c>
      <c r="V89" s="336">
        <f t="shared" si="133"/>
        <v>1.6027843038979389E-2</v>
      </c>
      <c r="W89" s="336">
        <f t="shared" si="133"/>
        <v>1.4361752456658806E-2</v>
      </c>
      <c r="X89" s="336">
        <f t="shared" si="133"/>
        <v>1.5403976623231383E-2</v>
      </c>
      <c r="Y89" s="336">
        <f t="shared" si="133"/>
        <v>1.5227763252265424E-2</v>
      </c>
      <c r="Z89" s="336">
        <f t="shared" si="133"/>
        <v>1.5137649106794765E-2</v>
      </c>
      <c r="AA89" s="336">
        <f t="shared" si="133"/>
        <v>1.5032843171925412E-2</v>
      </c>
      <c r="AB89" s="336">
        <f t="shared" si="133"/>
        <v>1.4890979840175685E-2</v>
      </c>
      <c r="AC89" s="336">
        <f t="shared" si="133"/>
        <v>1.4728062920339463E-2</v>
      </c>
      <c r="AD89" s="336">
        <f t="shared" si="133"/>
        <v>1.4585635728201578E-2</v>
      </c>
      <c r="AE89" s="336">
        <f t="shared" ref="AE89:AL89" si="134">AE42/AE$49</f>
        <v>1.4453758303412887E-2</v>
      </c>
      <c r="AF89" s="336">
        <f t="shared" si="134"/>
        <v>1.4314300080919768E-2</v>
      </c>
      <c r="AG89" s="336">
        <f t="shared" si="134"/>
        <v>1.4175250340928723E-2</v>
      </c>
      <c r="AH89" s="336">
        <f t="shared" si="134"/>
        <v>1.4045418052690521E-2</v>
      </c>
      <c r="AI89" s="336">
        <f t="shared" si="134"/>
        <v>1.3909299020798712E-2</v>
      </c>
      <c r="AJ89" s="336">
        <f t="shared" si="134"/>
        <v>1.3794570850606307E-2</v>
      </c>
      <c r="AK89" s="336">
        <f t="shared" si="134"/>
        <v>1.3719384032778947E-2</v>
      </c>
      <c r="AL89" s="336">
        <f t="shared" si="134"/>
        <v>1.363850618638723E-2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2.9941051046181732E-2</v>
      </c>
      <c r="N90" s="336">
        <f t="shared" si="135"/>
        <v>3.0020030909287579E-2</v>
      </c>
      <c r="O90" s="336">
        <f t="shared" si="135"/>
        <v>2.9974850543087045E-2</v>
      </c>
      <c r="P90" s="336">
        <f t="shared" si="135"/>
        <v>2.797445197346771E-2</v>
      </c>
      <c r="Q90" s="336">
        <f t="shared" si="135"/>
        <v>3.0458423420869622E-2</v>
      </c>
      <c r="R90" s="336">
        <f t="shared" si="135"/>
        <v>2.9298759156724388E-2</v>
      </c>
      <c r="S90" s="336">
        <f t="shared" si="135"/>
        <v>3.1884407835469773E-2</v>
      </c>
      <c r="T90" s="336">
        <f t="shared" si="135"/>
        <v>3.0796771849813203E-2</v>
      </c>
      <c r="U90" s="336">
        <f t="shared" si="135"/>
        <v>3.2518166640333405E-2</v>
      </c>
      <c r="V90" s="336">
        <f t="shared" si="135"/>
        <v>3.1297457695908075E-2</v>
      </c>
      <c r="W90" s="336">
        <f t="shared" si="135"/>
        <v>2.6467834174628797E-2</v>
      </c>
      <c r="X90" s="336">
        <f t="shared" si="135"/>
        <v>2.6979231412814098E-2</v>
      </c>
      <c r="Y90" s="336">
        <f t="shared" si="135"/>
        <v>2.6764316837550234E-2</v>
      </c>
      <c r="Z90" s="336">
        <f t="shared" si="135"/>
        <v>2.6635588292261762E-2</v>
      </c>
      <c r="AA90" s="336">
        <f t="shared" si="135"/>
        <v>2.651320004146589E-2</v>
      </c>
      <c r="AB90" s="336">
        <f t="shared" si="135"/>
        <v>2.6358297938599652E-2</v>
      </c>
      <c r="AC90" s="336">
        <f t="shared" si="135"/>
        <v>2.6225247686610685E-2</v>
      </c>
      <c r="AD90" s="336">
        <f t="shared" si="135"/>
        <v>2.6102351189641437E-2</v>
      </c>
      <c r="AE90" s="336">
        <f t="shared" ref="AE90:AL90" si="136">AE43/AE$49</f>
        <v>2.5969036695072435E-2</v>
      </c>
      <c r="AF90" s="336">
        <f t="shared" si="136"/>
        <v>2.5842577451558549E-2</v>
      </c>
      <c r="AG90" s="336">
        <f t="shared" si="136"/>
        <v>2.5717043388771055E-2</v>
      </c>
      <c r="AH90" s="336">
        <f t="shared" si="136"/>
        <v>2.5568135943010835E-2</v>
      </c>
      <c r="AI90" s="336">
        <f t="shared" si="136"/>
        <v>2.5438393905982199E-2</v>
      </c>
      <c r="AJ90" s="336">
        <f t="shared" si="136"/>
        <v>2.5328714196376279E-2</v>
      </c>
      <c r="AK90" s="336">
        <f t="shared" si="136"/>
        <v>2.522981715958009E-2</v>
      </c>
      <c r="AL90" s="336">
        <f t="shared" si="136"/>
        <v>2.5140213556621199E-2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0.11013698909910244</v>
      </c>
      <c r="N92" s="337">
        <f t="shared" si="137"/>
        <v>0.11187942171549051</v>
      </c>
      <c r="O92" s="337">
        <f t="shared" si="137"/>
        <v>0.11438585892570992</v>
      </c>
      <c r="P92" s="337">
        <f t="shared" si="137"/>
        <v>0.11034997165792385</v>
      </c>
      <c r="Q92" s="337">
        <f t="shared" si="137"/>
        <v>0.11376438834088522</v>
      </c>
      <c r="R92" s="337">
        <f t="shared" si="137"/>
        <v>0.11245955942554177</v>
      </c>
      <c r="S92" s="337">
        <f t="shared" si="137"/>
        <v>0.10801781706777021</v>
      </c>
      <c r="T92" s="337">
        <f t="shared" si="137"/>
        <v>0.10858712121448026</v>
      </c>
      <c r="U92" s="337">
        <f t="shared" si="137"/>
        <v>0.10785932675654637</v>
      </c>
      <c r="V92" s="337">
        <f t="shared" si="137"/>
        <v>0.1087568715415996</v>
      </c>
      <c r="W92" s="337">
        <f t="shared" si="137"/>
        <v>0.10075642203026422</v>
      </c>
      <c r="X92" s="337">
        <f t="shared" si="137"/>
        <v>0.10167862016585924</v>
      </c>
      <c r="Y92" s="337">
        <f t="shared" si="137"/>
        <v>0.10136420187195533</v>
      </c>
      <c r="Z92" s="337">
        <f t="shared" si="137"/>
        <v>0.10064100481555879</v>
      </c>
      <c r="AA92" s="337">
        <f t="shared" si="137"/>
        <v>9.9885136468679858E-2</v>
      </c>
      <c r="AB92" s="337">
        <f t="shared" si="137"/>
        <v>9.9129145074445771E-2</v>
      </c>
      <c r="AC92" s="337">
        <f t="shared" si="137"/>
        <v>9.8377145729136042E-2</v>
      </c>
      <c r="AD92" s="337">
        <f t="shared" si="137"/>
        <v>9.7673017253218641E-2</v>
      </c>
      <c r="AE92" s="337">
        <f t="shared" ref="AE92:AL92" si="138">AE45/AE$49</f>
        <v>9.6985610522295346E-2</v>
      </c>
      <c r="AF92" s="337">
        <f t="shared" si="138"/>
        <v>9.6329357796686083E-2</v>
      </c>
      <c r="AG92" s="337">
        <f t="shared" si="138"/>
        <v>9.5647036861637072E-2</v>
      </c>
      <c r="AH92" s="337">
        <f t="shared" si="138"/>
        <v>9.4963671619490347E-2</v>
      </c>
      <c r="AI92" s="337">
        <f t="shared" si="138"/>
        <v>9.4284708807497689E-2</v>
      </c>
      <c r="AJ92" s="337">
        <f t="shared" si="138"/>
        <v>9.3648567407865493E-2</v>
      </c>
      <c r="AK92" s="337">
        <f t="shared" si="138"/>
        <v>9.2951645901825683E-2</v>
      </c>
      <c r="AL92" s="337">
        <f t="shared" si="138"/>
        <v>9.2187872968914508E-2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1.3736501028603288E-2</v>
      </c>
      <c r="N93" s="336">
        <f t="shared" si="139"/>
        <v>1.3843749881378042E-2</v>
      </c>
      <c r="O93" s="336">
        <f t="shared" si="139"/>
        <v>1.334511966172182E-2</v>
      </c>
      <c r="P93" s="336">
        <f t="shared" si="139"/>
        <v>1.2647985652380489E-2</v>
      </c>
      <c r="Q93" s="336">
        <f t="shared" si="139"/>
        <v>1.4301562874085561E-2</v>
      </c>
      <c r="R93" s="336">
        <f t="shared" si="139"/>
        <v>1.3626822720834925E-2</v>
      </c>
      <c r="S93" s="336">
        <f t="shared" si="139"/>
        <v>1.4059947117858218E-2</v>
      </c>
      <c r="T93" s="336">
        <f t="shared" si="139"/>
        <v>1.3234745079702839E-2</v>
      </c>
      <c r="U93" s="336">
        <f t="shared" si="139"/>
        <v>1.2613224314156455E-2</v>
      </c>
      <c r="V93" s="336">
        <f t="shared" si="139"/>
        <v>1.2201364844927284E-2</v>
      </c>
      <c r="W93" s="336">
        <f t="shared" si="139"/>
        <v>1.0982705240411566E-2</v>
      </c>
      <c r="X93" s="336">
        <f t="shared" si="139"/>
        <v>1.91417358485623E-2</v>
      </c>
      <c r="Y93" s="336">
        <f t="shared" si="139"/>
        <v>1.9368675059344104E-2</v>
      </c>
      <c r="Z93" s="336">
        <f t="shared" si="139"/>
        <v>1.960589705028621E-2</v>
      </c>
      <c r="AA93" s="336">
        <f t="shared" si="139"/>
        <v>1.9822353228404803E-2</v>
      </c>
      <c r="AB93" s="336">
        <f t="shared" si="139"/>
        <v>1.9959191780192148E-2</v>
      </c>
      <c r="AC93" s="336">
        <f t="shared" si="139"/>
        <v>2.0033743740961233E-2</v>
      </c>
      <c r="AD93" s="336">
        <f t="shared" si="139"/>
        <v>2.0174345274455715E-2</v>
      </c>
      <c r="AE93" s="336">
        <f t="shared" ref="AE93:AL93" si="140">AE46/AE$49</f>
        <v>2.038149521115629E-2</v>
      </c>
      <c r="AF93" s="336">
        <f t="shared" si="140"/>
        <v>2.0599546831675277E-2</v>
      </c>
      <c r="AG93" s="336">
        <f t="shared" si="140"/>
        <v>2.0795641496845065E-2</v>
      </c>
      <c r="AH93" s="336">
        <f t="shared" si="140"/>
        <v>2.0971810202781167E-2</v>
      </c>
      <c r="AI93" s="336">
        <f t="shared" si="140"/>
        <v>2.1143786004680296E-2</v>
      </c>
      <c r="AJ93" s="336">
        <f t="shared" si="140"/>
        <v>2.1311899817101916E-2</v>
      </c>
      <c r="AK93" s="336">
        <f t="shared" si="140"/>
        <v>2.1469307870000974E-2</v>
      </c>
      <c r="AL93" s="336">
        <f t="shared" si="140"/>
        <v>2.1637795988563364E-2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9.6400488070499141E-2</v>
      </c>
      <c r="N94" s="336">
        <f t="shared" si="141"/>
        <v>9.8035671834112451E-2</v>
      </c>
      <c r="O94" s="336">
        <f t="shared" si="141"/>
        <v>0.10104073926398809</v>
      </c>
      <c r="P94" s="336">
        <f t="shared" si="141"/>
        <v>9.7701986005543348E-2</v>
      </c>
      <c r="Q94" s="336">
        <f t="shared" si="141"/>
        <v>9.9462825466799659E-2</v>
      </c>
      <c r="R94" s="336">
        <f t="shared" si="141"/>
        <v>9.8832736704706839E-2</v>
      </c>
      <c r="S94" s="336">
        <f t="shared" si="141"/>
        <v>9.3957869949911996E-2</v>
      </c>
      <c r="T94" s="336">
        <f t="shared" si="141"/>
        <v>9.5352376134777428E-2</v>
      </c>
      <c r="U94" s="336">
        <f t="shared" si="141"/>
        <v>9.5246102442389916E-2</v>
      </c>
      <c r="V94" s="336">
        <f t="shared" si="141"/>
        <v>9.655550669667233E-2</v>
      </c>
      <c r="W94" s="336">
        <f t="shared" si="141"/>
        <v>8.9773716789852659E-2</v>
      </c>
      <c r="X94" s="336">
        <f t="shared" si="141"/>
        <v>8.2536884317296944E-2</v>
      </c>
      <c r="Y94" s="336">
        <f t="shared" si="141"/>
        <v>8.1995526812611227E-2</v>
      </c>
      <c r="Z94" s="336">
        <f t="shared" si="141"/>
        <v>8.103510776527259E-2</v>
      </c>
      <c r="AA94" s="336">
        <f t="shared" si="141"/>
        <v>8.0062783240275048E-2</v>
      </c>
      <c r="AB94" s="336">
        <f t="shared" si="141"/>
        <v>7.9169953294253623E-2</v>
      </c>
      <c r="AC94" s="336">
        <f t="shared" si="141"/>
        <v>7.8343401988174813E-2</v>
      </c>
      <c r="AD94" s="336">
        <f t="shared" si="141"/>
        <v>7.7498671978762937E-2</v>
      </c>
      <c r="AE94" s="336">
        <f t="shared" ref="AE94:AL94" si="142">AE47/AE$49</f>
        <v>7.6604115311139059E-2</v>
      </c>
      <c r="AF94" s="336">
        <f t="shared" si="142"/>
        <v>7.5729810965010816E-2</v>
      </c>
      <c r="AG94" s="336">
        <f t="shared" si="142"/>
        <v>7.4851395364792017E-2</v>
      </c>
      <c r="AH94" s="336">
        <f t="shared" si="142"/>
        <v>7.3991861416709173E-2</v>
      </c>
      <c r="AI94" s="336">
        <f t="shared" si="142"/>
        <v>7.3140922802817393E-2</v>
      </c>
      <c r="AJ94" s="336">
        <f t="shared" si="142"/>
        <v>7.233666759076357E-2</v>
      </c>
      <c r="AK94" s="336">
        <f t="shared" si="142"/>
        <v>7.1482338031824702E-2</v>
      </c>
      <c r="AL94" s="336">
        <f t="shared" si="142"/>
        <v>7.0550076980351151E-2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Buckinghamshire Thames Valley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Buckinghamshire Thames Valley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Buckinghamshire Thames Valley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Buckinghamshire Thames Valley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Buckinghamshire Thames Valley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Buckinghamshire Thames Valley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Buckinghamshire Thames Valley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Buckinghamshire Thames Valley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Buckinghamshire Thames Valley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Buckinghamshire Thames Valley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Buckinghamshire Thames Valley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Buckinghamshire Thames Valley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Buckinghamshire Thames Valley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5.3186731964342329</v>
      </c>
      <c r="Y4" s="11">
        <f>'Occ T1'!D8-'Occ T1'!C8</f>
        <v>0.18350989124390082</v>
      </c>
      <c r="Z4" s="11">
        <f>'Occ T1'!E8-'Occ T1'!D8</f>
        <v>-1.7066502238096817</v>
      </c>
      <c r="AA4" s="11">
        <f>'Occ T1'!F8-'Occ T1'!E8</f>
        <v>3.1945022569692227</v>
      </c>
      <c r="AB4" s="11">
        <f>'Occ T1'!D8-'Occ T1'!B8</f>
        <v>5.5021830876781337</v>
      </c>
      <c r="AC4" s="11">
        <f>'Occ T1'!F8-'Occ T1'!D8</f>
        <v>1.4878520331595411</v>
      </c>
    </row>
    <row r="5" spans="1:29" x14ac:dyDescent="0.2">
      <c r="W5" s="10" t="str">
        <f>name!E5</f>
        <v>Professional occupations</v>
      </c>
      <c r="X5" s="11">
        <f>'Occ T1'!C9-'Occ T1'!B9</f>
        <v>8.1189877808705688</v>
      </c>
      <c r="Y5" s="11">
        <f>'Occ T1'!D9-'Occ T1'!C9</f>
        <v>1.7722996165591525</v>
      </c>
      <c r="Z5" s="11">
        <f>'Occ T1'!E9-'Occ T1'!D9</f>
        <v>4.8978702720752381</v>
      </c>
      <c r="AA5" s="11">
        <f>'Occ T1'!F9-'Occ T1'!E9</f>
        <v>6.134720755929024</v>
      </c>
      <c r="AB5" s="11">
        <f>'Occ T1'!D9-'Occ T1'!B9</f>
        <v>9.8912873974297213</v>
      </c>
      <c r="AC5" s="11">
        <f>'Occ T1'!F9-'Occ T1'!D9</f>
        <v>11.032591028004262</v>
      </c>
    </row>
    <row r="6" spans="1:29" x14ac:dyDescent="0.2">
      <c r="W6" s="10" t="str">
        <f>name!E6</f>
        <v>Associate professional occupations</v>
      </c>
      <c r="X6" s="11">
        <f>'Occ T1'!C10-'Occ T1'!B10</f>
        <v>2.7454617955554497</v>
      </c>
      <c r="Y6" s="11">
        <f>'Occ T1'!D10-'Occ T1'!C10</f>
        <v>1.3335709393969637</v>
      </c>
      <c r="Z6" s="11">
        <f>'Occ T1'!E10-'Occ T1'!D10</f>
        <v>1.4688821252349982</v>
      </c>
      <c r="AA6" s="11">
        <f>'Occ T1'!F10-'Occ T1'!E10</f>
        <v>3.0054763005234477</v>
      </c>
      <c r="AB6" s="11">
        <f>'Occ T1'!D10-'Occ T1'!B10</f>
        <v>4.0790327349524134</v>
      </c>
      <c r="AC6" s="11">
        <f>'Occ T1'!F10-'Occ T1'!D10</f>
        <v>4.4743584257584459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-0.33536566985094396</v>
      </c>
      <c r="Y7" s="11">
        <f>'Occ T1'!D11-'Occ T1'!C11</f>
        <v>0.30540138933275429</v>
      </c>
      <c r="Z7" s="11">
        <f>'Occ T1'!E11-'Occ T1'!D11</f>
        <v>-1.1683510942212649E-2</v>
      </c>
      <c r="AA7" s="11">
        <f>'Occ T1'!F11-'Occ T1'!E11</f>
        <v>-2.2949421049612511</v>
      </c>
      <c r="AB7" s="11">
        <f>'Occ T1'!D11-'Occ T1'!B11</f>
        <v>-2.9964280518189668E-2</v>
      </c>
      <c r="AC7" s="11">
        <f>'Occ T1'!F11-'Occ T1'!D11</f>
        <v>-2.3066256159034637</v>
      </c>
    </row>
    <row r="8" spans="1:29" x14ac:dyDescent="0.2">
      <c r="W8" s="10" t="str">
        <f>name!E8</f>
        <v>Skilled trades occupations</v>
      </c>
      <c r="X8" s="11">
        <f>'Occ T1'!C12-'Occ T1'!B12</f>
        <v>2.1678904616381516</v>
      </c>
      <c r="Y8" s="11">
        <f>'Occ T1'!D12-'Occ T1'!C12</f>
        <v>-3.2452847199810293</v>
      </c>
      <c r="Z8" s="11">
        <f>'Occ T1'!E12-'Occ T1'!D12</f>
        <v>0.92114031871907898</v>
      </c>
      <c r="AA8" s="11">
        <f>'Occ T1'!F12-'Occ T1'!E12</f>
        <v>-0.34405452867943609</v>
      </c>
      <c r="AB8" s="11">
        <f>'Occ T1'!D12-'Occ T1'!B12</f>
        <v>-1.0773942583428777</v>
      </c>
      <c r="AC8" s="11">
        <f>'Occ T1'!F12-'Occ T1'!D12</f>
        <v>0.57708579003964289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1.3750516443668914</v>
      </c>
      <c r="Y9" s="11">
        <f>'Occ T1'!D13-'Occ T1'!C13</f>
        <v>-1.3808703341435979</v>
      </c>
      <c r="Z9" s="11">
        <f>'Occ T1'!E13-'Occ T1'!D13</f>
        <v>0.25160756720300625</v>
      </c>
      <c r="AA9" s="11">
        <f>'Occ T1'!F13-'Occ T1'!E13</f>
        <v>1.2046907708333663</v>
      </c>
      <c r="AB9" s="11">
        <f>'Occ T1'!D13-'Occ T1'!B13</f>
        <v>-5.8186897767065204E-3</v>
      </c>
      <c r="AC9" s="11">
        <f>'Occ T1'!F13-'Occ T1'!D13</f>
        <v>1.4562983380363725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0.35389894085386331</v>
      </c>
      <c r="Y10" s="11">
        <f>'Occ T1'!D14-'Occ T1'!C14</f>
        <v>2.9454788473810112E-2</v>
      </c>
      <c r="Z10" s="11">
        <f>'Occ T1'!E14-'Occ T1'!D14</f>
        <v>0.33898071662549611</v>
      </c>
      <c r="AA10" s="11">
        <f>'Occ T1'!F14-'Occ T1'!E14</f>
        <v>-4.2799086425731048E-2</v>
      </c>
      <c r="AB10" s="11">
        <f>'Occ T1'!D14-'Occ T1'!B14</f>
        <v>0.38335372932767342</v>
      </c>
      <c r="AC10" s="11">
        <f>'Occ T1'!F14-'Occ T1'!D14</f>
        <v>0.29618163019976507</v>
      </c>
    </row>
    <row r="11" spans="1:29" x14ac:dyDescent="0.2">
      <c r="W11" s="10" t="str">
        <f>name!E11</f>
        <v>Process, plant and machine operatives</v>
      </c>
      <c r="X11" s="11">
        <f>'Occ T1'!C15-'Occ T1'!B15</f>
        <v>1.7183831663826101</v>
      </c>
      <c r="Y11" s="11">
        <f>'Occ T1'!D15-'Occ T1'!C15</f>
        <v>-2.1222407251452626</v>
      </c>
      <c r="Z11" s="11">
        <f>'Occ T1'!E15-'Occ T1'!D15</f>
        <v>0.39785759269438614</v>
      </c>
      <c r="AA11" s="11">
        <f>'Occ T1'!F15-'Occ T1'!E15</f>
        <v>-0.35218780872613564</v>
      </c>
      <c r="AB11" s="11">
        <f>'Occ T1'!D15-'Occ T1'!B15</f>
        <v>-0.4038575587626525</v>
      </c>
      <c r="AC11" s="11">
        <f>'Occ T1'!F15-'Occ T1'!D15</f>
        <v>4.5669783968250499E-2</v>
      </c>
    </row>
    <row r="12" spans="1:29" x14ac:dyDescent="0.2">
      <c r="W12" s="10" t="str">
        <f>name!E12</f>
        <v>Elementary occupations</v>
      </c>
      <c r="X12" s="11">
        <f>'Occ T1'!C16-'Occ T1'!B16</f>
        <v>1.5150186837495099</v>
      </c>
      <c r="Y12" s="11">
        <f>'Occ T1'!D16-'Occ T1'!C16</f>
        <v>-2.9188408457367601</v>
      </c>
      <c r="Z12" s="11">
        <f>'Occ T1'!E16-'Occ T1'!D16</f>
        <v>0.21099514219945092</v>
      </c>
      <c r="AA12" s="11">
        <f>'Occ T1'!F16-'Occ T1'!E16</f>
        <v>-1.1464065554625975</v>
      </c>
      <c r="AB12" s="11">
        <f>'Occ T1'!D16-'Occ T1'!B16</f>
        <v>-1.4038221619872502</v>
      </c>
      <c r="AC12" s="11">
        <f>'Occ T1'!F16-'Occ T1'!D16</f>
        <v>-0.93541141326314658</v>
      </c>
    </row>
    <row r="14" spans="1:29" x14ac:dyDescent="0.2">
      <c r="W14" s="10" t="str">
        <f>name!E3</f>
        <v>All occupations</v>
      </c>
      <c r="X14" s="11">
        <f>'Occ T1'!C18-'Occ T1'!B18</f>
        <v>22.978000000000293</v>
      </c>
      <c r="Y14" s="11">
        <f>'Occ T1'!D18-'Occ T1'!C18</f>
        <v>-6.0430000000000632</v>
      </c>
      <c r="Z14" s="11">
        <f>'Occ T1'!E18-'Occ T1'!D18</f>
        <v>6.7689999999997781</v>
      </c>
      <c r="AA14" s="11">
        <f>'Occ T1'!F18-'Occ T1'!E18</f>
        <v>9.3589999999998668</v>
      </c>
      <c r="AB14" s="11">
        <f>'Occ T1'!D18-'Occ T1'!B18</f>
        <v>16.93500000000023</v>
      </c>
      <c r="AC14" s="11">
        <f>'Occ T1'!F18-'Occ T1'!D18</f>
        <v>16.127999999999645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Buckinghamshire Thames Valley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1.4878520331595411</v>
      </c>
      <c r="O3" s="11">
        <f>'Occ T1'!AB64</f>
        <v>1.6508692302766512</v>
      </c>
      <c r="P3" s="11">
        <f>'Occ T1'!Q64</f>
        <v>-0.16301719711708884</v>
      </c>
    </row>
    <row r="4" spans="1:16" x14ac:dyDescent="0.2">
      <c r="M4" s="10" t="str">
        <f>name!E5</f>
        <v>Professional occupations</v>
      </c>
      <c r="N4" s="11">
        <f>'Occ T1'!F65</f>
        <v>11.032591028004262</v>
      </c>
      <c r="O4" s="11">
        <f>'Occ T1'!AB65</f>
        <v>4.4359374220403822</v>
      </c>
      <c r="P4" s="11">
        <f>'Occ T1'!Q65</f>
        <v>6.5966536059638798</v>
      </c>
    </row>
    <row r="5" spans="1:16" x14ac:dyDescent="0.2">
      <c r="M5" s="10" t="str">
        <f>name!E6</f>
        <v>Associate professional occupations</v>
      </c>
      <c r="N5" s="11">
        <f>'Occ T1'!F66</f>
        <v>4.4743584257584459</v>
      </c>
      <c r="O5" s="11">
        <f>'Occ T1'!AB66</f>
        <v>4.6205792812068118</v>
      </c>
      <c r="P5" s="11">
        <f>'Occ T1'!Q66</f>
        <v>-0.14622085544830554</v>
      </c>
    </row>
    <row r="6" spans="1:16" x14ac:dyDescent="0.2">
      <c r="M6" s="10" t="str">
        <f>name!E7</f>
        <v>Administrative and secretarial occupations</v>
      </c>
      <c r="N6" s="11">
        <f>'Occ T1'!F67</f>
        <v>-2.3066256159034637</v>
      </c>
      <c r="O6" s="11">
        <f>'Occ T1'!AB67</f>
        <v>-3.211407107545007</v>
      </c>
      <c r="P6" s="11">
        <f>'Occ T1'!Q67</f>
        <v>0.90478149164157173</v>
      </c>
    </row>
    <row r="7" spans="1:16" x14ac:dyDescent="0.2">
      <c r="M7" s="10" t="str">
        <f>name!E8</f>
        <v>Skilled trades occupations</v>
      </c>
      <c r="N7" s="11">
        <f>'Occ T1'!F68</f>
        <v>0.57708579003964289</v>
      </c>
      <c r="O7" s="11">
        <f>'Occ T1'!AB68</f>
        <v>0.89557251930661685</v>
      </c>
      <c r="P7" s="11">
        <f>'Occ T1'!Q68</f>
        <v>-0.31848672926695087</v>
      </c>
    </row>
    <row r="8" spans="1:16" x14ac:dyDescent="0.2">
      <c r="M8" s="10" t="str">
        <f>name!E9</f>
        <v>Caring, leisure and other service occupations</v>
      </c>
      <c r="N8" s="11">
        <f>'Occ T1'!F69</f>
        <v>1.4562983380363725</v>
      </c>
      <c r="O8" s="11">
        <f>'Occ T1'!AB69</f>
        <v>6.6826448896335933E-2</v>
      </c>
      <c r="P8" s="11">
        <f>'Occ T1'!Q69</f>
        <v>1.3894718891400402</v>
      </c>
    </row>
    <row r="9" spans="1:16" x14ac:dyDescent="0.2">
      <c r="M9" s="10" t="str">
        <f>name!E10</f>
        <v>Sales and customer service occupations</v>
      </c>
      <c r="N9" s="11">
        <f>'Occ T1'!F70</f>
        <v>0.29618163019976507</v>
      </c>
      <c r="O9" s="11">
        <f>'Occ T1'!AB70</f>
        <v>-0.54096475402962518</v>
      </c>
      <c r="P9" s="11">
        <f>'Occ T1'!Q70</f>
        <v>0.83714638422942578</v>
      </c>
    </row>
    <row r="10" spans="1:16" x14ac:dyDescent="0.2">
      <c r="M10" s="10" t="str">
        <f>name!E11</f>
        <v>Process, plant and machine operatives</v>
      </c>
      <c r="N10" s="11">
        <f>'Occ T1'!F71</f>
        <v>4.5669783968250499E-2</v>
      </c>
      <c r="O10" s="11">
        <f>'Occ T1'!AB71</f>
        <v>0.38355688013557021</v>
      </c>
      <c r="P10" s="11">
        <f>'Occ T1'!Q71</f>
        <v>-0.33788709616730017</v>
      </c>
    </row>
    <row r="11" spans="1:16" x14ac:dyDescent="0.2">
      <c r="M11" s="10" t="str">
        <f>name!E12</f>
        <v>Elementary occupations</v>
      </c>
      <c r="N11" s="11">
        <f>'Occ T1'!F72</f>
        <v>-0.93541141326314658</v>
      </c>
      <c r="O11" s="11">
        <f>'Occ T1'!AB72</f>
        <v>-0.79876267837335213</v>
      </c>
      <c r="P11" s="11">
        <f>'Occ T1'!Q72</f>
        <v>-0.13664873488980689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16.127999999999645</v>
      </c>
      <c r="O13" s="11">
        <f>'Occ T1'!AB74</f>
        <v>7.5022072419143626</v>
      </c>
      <c r="P13" s="11">
        <f>'Occ T1'!Q74</f>
        <v>8.6257927580854243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Buckinghamshire Thames Valley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0.84258320445268442</v>
      </c>
      <c r="O3" s="11">
        <f>'Occ T5'!H44</f>
        <v>0.94713369475352405</v>
      </c>
      <c r="P3" s="11">
        <f>'Occ T5'!G44</f>
        <v>-0.30186486604661766</v>
      </c>
    </row>
    <row r="4" spans="1:16" x14ac:dyDescent="0.2">
      <c r="M4" s="10" t="str">
        <f>name!E5</f>
        <v>Professional occupations</v>
      </c>
      <c r="N4" s="11">
        <f>'Occ T5'!I45</f>
        <v>2.6577529022405066E-2</v>
      </c>
      <c r="O4" s="11">
        <f>'Occ T5'!H45</f>
        <v>1.9510775989468812</v>
      </c>
      <c r="P4" s="11">
        <f>'Occ T5'!G45</f>
        <v>9.0549359000349341</v>
      </c>
    </row>
    <row r="5" spans="1:16" x14ac:dyDescent="0.2">
      <c r="M5" s="10" t="str">
        <f>name!E6</f>
        <v>Associate professional occupations</v>
      </c>
      <c r="N5" s="11">
        <f>'Occ T5'!I46</f>
        <v>0.34870581376785648</v>
      </c>
      <c r="O5" s="11">
        <f>'Occ T5'!H46</f>
        <v>1.3761208275412429</v>
      </c>
      <c r="P5" s="11">
        <f>'Occ T5'!G46</f>
        <v>2.7495317844493492</v>
      </c>
    </row>
    <row r="6" spans="1:16" x14ac:dyDescent="0.2">
      <c r="M6" s="10" t="str">
        <f>name!E7</f>
        <v>Administrative and secretarial occupations</v>
      </c>
      <c r="N6" s="11">
        <f>'Occ T5'!I47</f>
        <v>8.8766299349411382E-2</v>
      </c>
      <c r="O6" s="11">
        <f>'Occ T5'!H47</f>
        <v>-1.6098634807492136</v>
      </c>
      <c r="P6" s="11">
        <f>'Occ T5'!G47</f>
        <v>-0.7855284345036182</v>
      </c>
    </row>
    <row r="7" spans="1:16" x14ac:dyDescent="0.2">
      <c r="M7" s="10" t="str">
        <f>name!E8</f>
        <v>Skilled trades occupations</v>
      </c>
      <c r="N7" s="11">
        <f>'Occ T5'!I48</f>
        <v>1.5131044403435254</v>
      </c>
      <c r="O7" s="11">
        <f>'Occ T5'!H48</f>
        <v>0.71742452632921161</v>
      </c>
      <c r="P7" s="11">
        <f>'Occ T5'!G48</f>
        <v>-1.6534431766330702</v>
      </c>
    </row>
    <row r="8" spans="1:16" x14ac:dyDescent="0.2">
      <c r="M8" s="10" t="str">
        <f>name!E9</f>
        <v>Caring, leisure and other service occupations</v>
      </c>
      <c r="N8" s="11">
        <f>'Occ T5'!I49</f>
        <v>0.42226609060079801</v>
      </c>
      <c r="O8" s="11">
        <f>'Occ T5'!H49</f>
        <v>-0.28712043943779797</v>
      </c>
      <c r="P8" s="11">
        <f>'Occ T5'!G49</f>
        <v>1.3211526868733863</v>
      </c>
    </row>
    <row r="9" spans="1:16" x14ac:dyDescent="0.2">
      <c r="M9" s="10" t="str">
        <f>name!E10</f>
        <v>Sales and customer service occupations</v>
      </c>
      <c r="N9" s="11">
        <f>'Occ T5'!I50</f>
        <v>-0.14127036637243828</v>
      </c>
      <c r="O9" s="11">
        <f>'Occ T5'!H50</f>
        <v>0.4246746082817463</v>
      </c>
      <c r="P9" s="11">
        <f>'Occ T5'!G50</f>
        <v>1.2777388290487579E-2</v>
      </c>
    </row>
    <row r="10" spans="1:16" x14ac:dyDescent="0.2">
      <c r="M10" s="10" t="str">
        <f>name!E11</f>
        <v>Process, plant and machine operatives</v>
      </c>
      <c r="N10" s="11">
        <f>'Occ T5'!I51</f>
        <v>0.46127429891541727</v>
      </c>
      <c r="O10" s="11">
        <f>'Occ T5'!H51</f>
        <v>0.59373086475756853</v>
      </c>
      <c r="P10" s="11">
        <f>'Occ T5'!G51</f>
        <v>-1.0093353797047149</v>
      </c>
    </row>
    <row r="11" spans="1:16" x14ac:dyDescent="0.2">
      <c r="M11" s="10" t="str">
        <f>name!E12</f>
        <v>Elementary occupations</v>
      </c>
      <c r="N11" s="11">
        <f>'Occ T5'!I52</f>
        <v>0.53508137074869988</v>
      </c>
      <c r="O11" s="11">
        <f>'Occ T5'!H52</f>
        <v>-2.0657446282623599</v>
      </c>
      <c r="P11" s="11">
        <f>'Occ T5'!G52</f>
        <v>0.59525184425048216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4.0970886808283637</v>
      </c>
      <c r="O13" s="11">
        <f>'Occ T5'!H54</f>
        <v>2.0474335721607986</v>
      </c>
      <c r="P13" s="11">
        <f>'Occ T5'!G54</f>
        <v>9.9834777470106246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0.24216683710531006</v>
      </c>
      <c r="O18" s="11">
        <f>'Occ T5'!AN44</f>
        <v>0.85936889628389679</v>
      </c>
      <c r="P18" s="11">
        <f>'Occ T5'!AM44</f>
        <v>0.54933349688746347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0.37143059093815145</v>
      </c>
      <c r="O19" s="11">
        <f>'Occ T5'!AN45</f>
        <v>0.7258418424687676</v>
      </c>
      <c r="P19" s="11">
        <f>'Occ T5'!AM45</f>
        <v>3.3386649886334467</v>
      </c>
    </row>
    <row r="20" spans="13:16" x14ac:dyDescent="0.2">
      <c r="M20" s="10" t="str">
        <f t="shared" si="0"/>
        <v>Associate professional occupations</v>
      </c>
      <c r="N20" s="11">
        <f>'Occ T5'!AO46</f>
        <v>0.1473213411028631</v>
      </c>
      <c r="O20" s="11">
        <f>'Occ T5'!AN46</f>
        <v>1.2473574905857063</v>
      </c>
      <c r="P20" s="11">
        <f>'Occ T5'!AM46</f>
        <v>3.2259004495182158</v>
      </c>
    </row>
    <row r="21" spans="13:16" x14ac:dyDescent="0.2">
      <c r="M21" s="10" t="str">
        <f t="shared" si="0"/>
        <v>Administrative and secretarial occupations</v>
      </c>
      <c r="N21" s="11">
        <f>'Occ T5'!AO47</f>
        <v>-6.0515510910534864E-2</v>
      </c>
      <c r="O21" s="11">
        <f>'Occ T5'!AN47</f>
        <v>-1.4177397298815446</v>
      </c>
      <c r="P21" s="11">
        <f>'Occ T5'!AM47</f>
        <v>-1.7331518667529231</v>
      </c>
    </row>
    <row r="22" spans="13:16" x14ac:dyDescent="0.2">
      <c r="M22" s="10" t="str">
        <f t="shared" si="0"/>
        <v>Skilled trades occupations</v>
      </c>
      <c r="N22" s="11">
        <f>'Occ T5'!AO48</f>
        <v>0.29261844335918119</v>
      </c>
      <c r="O22" s="11">
        <f>'Occ T5'!AN48</f>
        <v>0.27228163607160982</v>
      </c>
      <c r="P22" s="11">
        <f>'Occ T5'!AM48</f>
        <v>0.33067243987582406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0.24689114209414598</v>
      </c>
      <c r="O23" s="11">
        <f>'Occ T5'!AN49</f>
        <v>-0.90893980761505322</v>
      </c>
      <c r="P23" s="11">
        <f>'Occ T5'!AM49</f>
        <v>0.72887511441725561</v>
      </c>
    </row>
    <row r="24" spans="13:16" x14ac:dyDescent="0.2">
      <c r="M24" s="10" t="str">
        <f t="shared" si="0"/>
        <v>Sales and customer service occupations</v>
      </c>
      <c r="N24" s="11">
        <f>'Occ T5'!AO50</f>
        <v>-0.119573483980075</v>
      </c>
      <c r="O24" s="11">
        <f>'Occ T5'!AN50</f>
        <v>-8.9592873884148716E-2</v>
      </c>
      <c r="P24" s="11">
        <f>'Occ T5'!AM50</f>
        <v>-0.33179839616540008</v>
      </c>
    </row>
    <row r="25" spans="13:16" x14ac:dyDescent="0.2">
      <c r="M25" s="10" t="str">
        <f t="shared" si="0"/>
        <v>Process, plant and machine operatives</v>
      </c>
      <c r="N25" s="11">
        <f>'Occ T5'!AO51</f>
        <v>6.2293310661518497E-2</v>
      </c>
      <c r="O25" s="11">
        <f>'Occ T5'!AN51</f>
        <v>0.32974592069116854</v>
      </c>
      <c r="P25" s="11">
        <f>'Occ T5'!AM51</f>
        <v>-8.4823512171172677E-3</v>
      </c>
    </row>
    <row r="26" spans="13:16" x14ac:dyDescent="0.2">
      <c r="M26" s="10" t="str">
        <f t="shared" si="0"/>
        <v>Elementary occupations</v>
      </c>
      <c r="N26" s="11">
        <f>'Occ T5'!AO52</f>
        <v>0.21207806017041847</v>
      </c>
      <c r="O26" s="11">
        <f>'Occ T5'!AN52</f>
        <v>-1.4120826860309457</v>
      </c>
      <c r="P26" s="11">
        <f>'Occ T5'!AM52</f>
        <v>0.4012419474871769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1.3947107305409823</v>
      </c>
      <c r="O28" s="11">
        <f>'Occ T5'!AN54</f>
        <v>-0.39375931131053221</v>
      </c>
      <c r="P28" s="11">
        <f>'Occ T5'!AM54</f>
        <v>6.5012558226839445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0.60041636734737347</v>
      </c>
      <c r="O33" s="11">
        <f>'Occ T5'!X44</f>
        <v>8.776479846962526E-2</v>
      </c>
      <c r="P33" s="11">
        <f>'Occ T5'!W44</f>
        <v>-0.85119836293407758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-0.3448530619157455</v>
      </c>
      <c r="O34" s="11">
        <f>'Occ T5'!X45</f>
        <v>1.2252357564781131</v>
      </c>
      <c r="P34" s="11">
        <f>'Occ T5'!W45</f>
        <v>5.7162709114014909</v>
      </c>
    </row>
    <row r="35" spans="1:16" x14ac:dyDescent="0.2">
      <c r="M35" s="10" t="str">
        <f t="shared" si="1"/>
        <v>Associate professional occupations</v>
      </c>
      <c r="N35" s="11">
        <f>'Occ T5'!Y46</f>
        <v>0.20138447266499471</v>
      </c>
      <c r="O35" s="11">
        <f>'Occ T5'!X46</f>
        <v>0.12876333695553432</v>
      </c>
      <c r="P35" s="11">
        <f>'Occ T5'!W46</f>
        <v>-0.47636866506885767</v>
      </c>
    </row>
    <row r="36" spans="1:16" x14ac:dyDescent="0.2">
      <c r="M36" s="10" t="str">
        <f t="shared" si="1"/>
        <v>Administrative and secretarial occupations</v>
      </c>
      <c r="N36" s="11">
        <f>'Occ T5'!Y47</f>
        <v>0.14928181025994625</v>
      </c>
      <c r="O36" s="11">
        <f>'Occ T5'!X47</f>
        <v>-0.19212375086766742</v>
      </c>
      <c r="P36" s="11">
        <f>'Occ T5'!W47</f>
        <v>0.94762343224930401</v>
      </c>
    </row>
    <row r="37" spans="1:16" x14ac:dyDescent="0.2">
      <c r="M37" s="10" t="str">
        <f t="shared" si="1"/>
        <v>Skilled trades occupations</v>
      </c>
      <c r="N37" s="11">
        <f>'Occ T5'!Y48</f>
        <v>1.2204859969843422</v>
      </c>
      <c r="O37" s="11">
        <f>'Occ T5'!X48</f>
        <v>0.44514289025760179</v>
      </c>
      <c r="P37" s="11">
        <f>'Occ T5'!W48</f>
        <v>-1.984115616508884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0.1753749485066522</v>
      </c>
      <c r="O38" s="11">
        <f>'Occ T5'!X49</f>
        <v>0.62181936817725658</v>
      </c>
      <c r="P38" s="11">
        <f>'Occ T5'!W49</f>
        <v>0.59227757245613022</v>
      </c>
    </row>
    <row r="39" spans="1:16" x14ac:dyDescent="0.2">
      <c r="M39" s="10" t="str">
        <f t="shared" si="1"/>
        <v>Sales and customer service occupations</v>
      </c>
      <c r="N39" s="11">
        <f>'Occ T5'!Y50</f>
        <v>-2.1696882392362893E-2</v>
      </c>
      <c r="O39" s="11">
        <f>'Occ T5'!X50</f>
        <v>0.51426748216589946</v>
      </c>
      <c r="P39" s="11">
        <f>'Occ T5'!W50</f>
        <v>0.34457578445588943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Buckinghamshire Thames Valley</v>
      </c>
      <c r="M40" s="10" t="str">
        <f t="shared" si="1"/>
        <v>Process, plant and machine operatives</v>
      </c>
      <c r="N40" s="11">
        <f>'Occ T5'!Y51</f>
        <v>0.39898098825389883</v>
      </c>
      <c r="O40" s="11">
        <f>'Occ T5'!X51</f>
        <v>0.26398494406639839</v>
      </c>
      <c r="P40" s="11">
        <f>'Occ T5'!W51</f>
        <v>-1.0008530284875912</v>
      </c>
    </row>
    <row r="41" spans="1:16" x14ac:dyDescent="0.2">
      <c r="M41" s="10" t="str">
        <f t="shared" si="1"/>
        <v>Elementary occupations</v>
      </c>
      <c r="N41" s="11">
        <f>'Occ T5'!Y52</f>
        <v>0.32300331057828346</v>
      </c>
      <c r="O41" s="11">
        <f>'Occ T5'!X52</f>
        <v>-0.65366194223141516</v>
      </c>
      <c r="P41" s="11">
        <f>'Occ T5'!W52</f>
        <v>0.19400989676330394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2.7023779502873815</v>
      </c>
      <c r="O43" s="11">
        <f>'Occ T5'!X54</f>
        <v>2.441192883471345</v>
      </c>
      <c r="P43" s="11">
        <f>'Occ T5'!W54</f>
        <v>3.4822219243267085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Buckinghamshire Thames Valley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Buckinghamshire Thames Valley, Buckinghamshire Thames Valley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3.6199708975948082</v>
      </c>
      <c r="C5" s="11">
        <f>HLOOKUP(C$3,'Qual F1'!$M$4:$BW$14,11,FALSE)</f>
        <v>4.5519594254008897</v>
      </c>
      <c r="D5" s="11">
        <f>HLOOKUP(D$3,'Qual F1'!$M$4:$BW$14,11,FALSE)</f>
        <v>4.8923976357404735</v>
      </c>
      <c r="E5" s="11">
        <f>HLOOKUP(E$3,'Qual F1'!$M$4:$BW$14,11,FALSE)</f>
        <v>5.6205197756759429</v>
      </c>
      <c r="F5" s="11">
        <f>HLOOKUP(F$3,'Qual F1'!$M$4:$BW$14,11,FALSE)</f>
        <v>7.1005413747402857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25.693849081120916</v>
      </c>
      <c r="C6" s="11">
        <f>HLOOKUP(C$3,'Qual F1'!$M$4:$BW$14,10,FALSE)</f>
        <v>32.770820001186877</v>
      </c>
      <c r="D6" s="11">
        <f>HLOOKUP(D$3,'Qual F1'!$M$4:$BW$14,10,FALSE)</f>
        <v>35.316044053493911</v>
      </c>
      <c r="E6" s="11">
        <f>HLOOKUP(E$3,'Qual F1'!$M$4:$BW$14,10,FALSE)</f>
        <v>40.763307458317094</v>
      </c>
      <c r="F6" s="11">
        <f>HLOOKUP(F$3,'Qual F1'!$M$4:$BW$14,10,FALSE)</f>
        <v>51.624362988572152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54.594550148642945</v>
      </c>
      <c r="C7" s="11">
        <f>HLOOKUP(C$3,'Qual F1'!$M$4:$BW$14,9,FALSE)</f>
        <v>62.944482092836168</v>
      </c>
      <c r="D7" s="11">
        <f>HLOOKUP(D$3,'Qual F1'!$M$4:$BW$14,9,FALSE)</f>
        <v>62.385877924843214</v>
      </c>
      <c r="E7" s="11">
        <f>HLOOKUP(E$3,'Qual F1'!$M$4:$BW$14,9,FALSE)</f>
        <v>66.392436745934845</v>
      </c>
      <c r="F7" s="11">
        <f>HLOOKUP(F$3,'Qual F1'!$M$4:$BW$14,9,FALSE)</f>
        <v>75.655240315800853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15.295083524442093</v>
      </c>
      <c r="C8" s="11">
        <f>HLOOKUP(C$3,'Qual F1'!$M$4:$BW$14,8,FALSE)</f>
        <v>16.848592364715984</v>
      </c>
      <c r="D8" s="11">
        <f>HLOOKUP(D$3,'Qual F1'!$M$4:$BW$14,8,FALSE)</f>
        <v>16.776511731614935</v>
      </c>
      <c r="E8" s="11">
        <f>HLOOKUP(E$3,'Qual F1'!$M$4:$BW$14,8,FALSE)</f>
        <v>16.862152052870591</v>
      </c>
      <c r="F8" s="11">
        <f>HLOOKUP(F$3,'Qual F1'!$M$4:$BW$14,8,FALSE)</f>
        <v>18.814952023934087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15.219154531610581</v>
      </c>
      <c r="C9" s="11">
        <f>HLOOKUP(C$3,'Qual F1'!$M$4:$BW$14,7,FALSE)</f>
        <v>17.691248310627817</v>
      </c>
      <c r="D9" s="11">
        <f>HLOOKUP(D$3,'Qual F1'!$M$4:$BW$14,7,FALSE)</f>
        <v>17.682672466843254</v>
      </c>
      <c r="E9" s="11">
        <f>HLOOKUP(E$3,'Qual F1'!$M$4:$BW$14,7,FALSE)</f>
        <v>18.140149330170647</v>
      </c>
      <c r="F9" s="11">
        <f>HLOOKUP(F$3,'Qual F1'!$M$4:$BW$14,7,FALSE)</f>
        <v>20.556330584399017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53.80371500138898</v>
      </c>
      <c r="C10" s="11">
        <f>HLOOKUP(C$3,'Qual F1'!$M$4:$BW$14,6,FALSE)</f>
        <v>54.790449779121701</v>
      </c>
      <c r="D10" s="11">
        <f>HLOOKUP(D$3,'Qual F1'!$M$4:$BW$14,6,FALSE)</f>
        <v>56.998992085112171</v>
      </c>
      <c r="E10" s="11">
        <f>HLOOKUP(E$3,'Qual F1'!$M$4:$BW$14,6,FALSE)</f>
        <v>55.919286333498285</v>
      </c>
      <c r="F10" s="11">
        <f>HLOOKUP(F$3,'Qual F1'!$M$4:$BW$14,6,FALSE)</f>
        <v>55.868000570964789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51.700250666472073</v>
      </c>
      <c r="C11" s="11">
        <f>HLOOKUP(C$3,'Qual F1'!$M$4:$BW$14,5,FALSE)</f>
        <v>53.76526010742343</v>
      </c>
      <c r="D11" s="11">
        <f>HLOOKUP(D$3,'Qual F1'!$M$4:$BW$14,5,FALSE)</f>
        <v>49.114793545771022</v>
      </c>
      <c r="E11" s="11">
        <f>HLOOKUP(E$3,'Qual F1'!$M$4:$BW$14,5,FALSE)</f>
        <v>48.105939086246472</v>
      </c>
      <c r="F11" s="11">
        <f>HLOOKUP(F$3,'Qual F1'!$M$4:$BW$14,5,FALSE)</f>
        <v>40.90367032485311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35.651009049586627</v>
      </c>
      <c r="C12" s="11">
        <f>HLOOKUP(C$3,'Qual F1'!$M$4:$BW$14,4,FALSE)</f>
        <v>34.38703596179122</v>
      </c>
      <c r="D12" s="11">
        <f>HLOOKUP(D$3,'Qual F1'!$M$4:$BW$14,4,FALSE)</f>
        <v>29.916222518597642</v>
      </c>
      <c r="E12" s="11">
        <f>HLOOKUP(E$3,'Qual F1'!$M$4:$BW$14,4,FALSE)</f>
        <v>28.480003879136799</v>
      </c>
      <c r="F12" s="11">
        <f>HLOOKUP(F$3,'Qual F1'!$M$4:$BW$14,4,FALSE)</f>
        <v>19.62754144020451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10.174417099140829</v>
      </c>
      <c r="C13" s="11">
        <f>HLOOKUP(C$3,'Qual F1'!$M$4:$BW$14,3,FALSE)</f>
        <v>10.980151956896252</v>
      </c>
      <c r="D13" s="11">
        <f>HLOOKUP(D$3,'Qual F1'!$M$4:$BW$14,3,FALSE)</f>
        <v>9.6034880379834462</v>
      </c>
      <c r="E13" s="11">
        <f>HLOOKUP(E$3,'Qual F1'!$M$4:$BW$14,3,FALSE)</f>
        <v>9.1722053381491282</v>
      </c>
      <c r="F13" s="11">
        <f>HLOOKUP(F$3,'Qual F1'!$M$4:$BW$14,3,FALSE)</f>
        <v>8.6643603765309525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265.75199999999984</v>
      </c>
      <c r="C15" s="11">
        <f t="shared" ref="C15:F15" si="0">SUM(C5:C13)</f>
        <v>288.73000000000036</v>
      </c>
      <c r="D15" s="11">
        <f t="shared" si="0"/>
        <v>282.68700000000007</v>
      </c>
      <c r="E15" s="11">
        <f t="shared" si="0"/>
        <v>289.45599999999979</v>
      </c>
      <c r="F15" s="11">
        <f t="shared" si="0"/>
        <v>298.81499999999977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1.362161299856562</v>
      </c>
      <c r="C19" s="18">
        <f t="shared" si="1"/>
        <v>1.5765453625881911</v>
      </c>
      <c r="D19" s="18">
        <f t="shared" si="1"/>
        <v>1.7306765559578163</v>
      </c>
      <c r="E19" s="18">
        <f t="shared" si="1"/>
        <v>1.9417527277637867</v>
      </c>
      <c r="F19" s="18">
        <f t="shared" si="1"/>
        <v>2.3762332462360631</v>
      </c>
      <c r="G19" s="11"/>
    </row>
    <row r="20" spans="1:7" x14ac:dyDescent="0.2">
      <c r="A20" t="str">
        <f>$A6</f>
        <v>RQF7 Other higher degree</v>
      </c>
      <c r="B20" s="18">
        <f t="shared" si="1"/>
        <v>9.668355866040871</v>
      </c>
      <c r="C20" s="18">
        <f t="shared" si="1"/>
        <v>11.349987878359311</v>
      </c>
      <c r="D20" s="18">
        <f t="shared" si="1"/>
        <v>12.492984839590751</v>
      </c>
      <c r="E20" s="18">
        <f t="shared" si="1"/>
        <v>14.082730176025759</v>
      </c>
      <c r="F20" s="18">
        <f t="shared" si="1"/>
        <v>17.276362628573597</v>
      </c>
      <c r="G20" s="11"/>
    </row>
    <row r="21" spans="1:7" x14ac:dyDescent="0.2">
      <c r="A21" t="str">
        <f>$A7</f>
        <v>RQF6 First degree</v>
      </c>
      <c r="B21" s="18">
        <f t="shared" si="1"/>
        <v>20.543420237154557</v>
      </c>
      <c r="C21" s="18">
        <f t="shared" si="1"/>
        <v>21.800464826251545</v>
      </c>
      <c r="D21" s="18">
        <f t="shared" si="1"/>
        <v>22.068888178389244</v>
      </c>
      <c r="E21" s="18">
        <f t="shared" si="1"/>
        <v>22.9369702980539</v>
      </c>
      <c r="F21" s="18">
        <f t="shared" si="1"/>
        <v>25.318421202349583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5.7553973345232032</v>
      </c>
      <c r="C22" s="18">
        <f t="shared" si="3"/>
        <v>5.8354145273147795</v>
      </c>
      <c r="D22" s="18">
        <f t="shared" si="3"/>
        <v>5.9346597939116164</v>
      </c>
      <c r="E22" s="18">
        <f t="shared" si="3"/>
        <v>5.82546295563768</v>
      </c>
      <c r="F22" s="18">
        <f t="shared" si="3"/>
        <v>6.2965219362930576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5.7268259624050204</v>
      </c>
      <c r="C23" s="18">
        <f t="shared" si="4"/>
        <v>6.1272636409890886</v>
      </c>
      <c r="D23" s="18">
        <f t="shared" si="4"/>
        <v>6.2552124670901916</v>
      </c>
      <c r="E23" s="18">
        <f t="shared" si="4"/>
        <v>6.2669798968308346</v>
      </c>
      <c r="F23" s="18">
        <f t="shared" si="4"/>
        <v>6.8792833640878248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20.245836344181424</v>
      </c>
      <c r="C24" s="18">
        <f t="shared" si="5"/>
        <v>18.976361922599533</v>
      </c>
      <c r="D24" s="18">
        <f t="shared" si="5"/>
        <v>20.163287340808793</v>
      </c>
      <c r="E24" s="18">
        <f t="shared" si="5"/>
        <v>19.318751842593805</v>
      </c>
      <c r="F24" s="18">
        <f t="shared" si="5"/>
        <v>18.696518103497091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19.454322325503515</v>
      </c>
      <c r="C25" s="18">
        <f t="shared" si="6"/>
        <v>18.621293286954373</v>
      </c>
      <c r="D25" s="18">
        <f t="shared" si="6"/>
        <v>17.374266784737539</v>
      </c>
      <c r="E25" s="18">
        <f t="shared" si="6"/>
        <v>16.619430616828293</v>
      </c>
      <c r="F25" s="18">
        <f t="shared" si="6"/>
        <v>13.688626851012547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13.415142331793042</v>
      </c>
      <c r="C26" s="18">
        <f>C12/C$15*100</f>
        <v>11.909755121321366</v>
      </c>
      <c r="D26" s="18">
        <f t="shared" si="7"/>
        <v>10.582808023926688</v>
      </c>
      <c r="E26" s="18">
        <f t="shared" si="7"/>
        <v>9.8391478770993928</v>
      </c>
      <c r="F26" s="18">
        <f t="shared" si="7"/>
        <v>6.568459227349539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3.8285382985418117</v>
      </c>
      <c r="C27" s="18">
        <f>C13/C$15*100</f>
        <v>3.8029134336218053</v>
      </c>
      <c r="D27" s="18">
        <f t="shared" si="8"/>
        <v>3.3972160155873614</v>
      </c>
      <c r="E27" s="18">
        <f t="shared" si="8"/>
        <v>3.1687736091665522</v>
      </c>
      <c r="F27" s="18">
        <f t="shared" si="8"/>
        <v>2.8995734406006926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5.8944809075626603</v>
      </c>
      <c r="C33" s="18">
        <f t="shared" si="9"/>
        <v>7.4789377172359561</v>
      </c>
      <c r="D33" s="18">
        <f t="shared" si="9"/>
        <v>2.8136900444372559</v>
      </c>
      <c r="E33" s="18">
        <f t="shared" si="9"/>
        <v>2.365001755920737</v>
      </c>
      <c r="F33" s="18">
        <f>IF(F$3-D$3 &lt;&gt; 0,(EXP(LN(F5/D5)/(F$3-D$3))-1)*100,0)</f>
        <v>2.5143465271900478</v>
      </c>
    </row>
    <row r="34" spans="1:6" x14ac:dyDescent="0.2">
      <c r="A34" t="str">
        <f>$A20</f>
        <v>RQF7 Other higher degree</v>
      </c>
      <c r="B34" s="18">
        <f t="shared" si="9"/>
        <v>6.2709431462816267</v>
      </c>
      <c r="C34" s="18">
        <f t="shared" si="9"/>
        <v>7.7667389836899137</v>
      </c>
      <c r="D34" s="18">
        <f t="shared" si="9"/>
        <v>2.9104489772193043</v>
      </c>
      <c r="E34" s="18">
        <f t="shared" si="9"/>
        <v>2.3902324894898852</v>
      </c>
      <c r="F34" s="18">
        <f t="shared" ref="F34:F43" si="10">IF(F$3-D$3 &lt;&gt; 0,(EXP(LN(F6/D6)/(F$3-D$3))-1)*100,0)</f>
        <v>2.5633451363955118</v>
      </c>
    </row>
    <row r="35" spans="1:6" x14ac:dyDescent="0.2">
      <c r="A35" t="str">
        <f>$A21</f>
        <v>RQF6 First degree</v>
      </c>
      <c r="B35" s="18">
        <f t="shared" si="9"/>
        <v>3.6220293143847115</v>
      </c>
      <c r="C35" s="18">
        <f t="shared" si="9"/>
        <v>-0.88745534067478093</v>
      </c>
      <c r="D35" s="18">
        <f t="shared" si="9"/>
        <v>1.2526651602178251</v>
      </c>
      <c r="E35" s="18">
        <f t="shared" si="9"/>
        <v>1.314601523923109</v>
      </c>
      <c r="F35" s="18">
        <f t="shared" si="10"/>
        <v>1.293951860883169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2.4478721573447659</v>
      </c>
      <c r="C36" s="18">
        <f t="shared" ref="C36:E36" si="12">IF(D$3-C$3 &lt;&gt; 0,(EXP(LN(D8/C8)/(D$3-C$3))-1)*100,0)</f>
        <v>-0.42781397721983749</v>
      </c>
      <c r="D36" s="18">
        <f t="shared" si="12"/>
        <v>0.10188767067129678</v>
      </c>
      <c r="E36" s="18">
        <f t="shared" si="12"/>
        <v>1.1018287823689077</v>
      </c>
      <c r="F36" s="18">
        <f t="shared" si="10"/>
        <v>0.76741012784866669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3.8345745703011413</v>
      </c>
      <c r="C37" s="18">
        <f t="shared" si="13"/>
        <v>-4.8475063115871464E-2</v>
      </c>
      <c r="D37" s="18">
        <f t="shared" si="13"/>
        <v>0.51215652730607353</v>
      </c>
      <c r="E37" s="18">
        <f t="shared" si="13"/>
        <v>1.2582630905143555</v>
      </c>
      <c r="F37" s="18">
        <f t="shared" si="10"/>
        <v>1.0089475481447119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0.45536836013313486</v>
      </c>
      <c r="C38" s="18">
        <f t="shared" si="14"/>
        <v>4.0308891693604076</v>
      </c>
      <c r="D38" s="18">
        <f t="shared" si="14"/>
        <v>-0.38175444573693706</v>
      </c>
      <c r="E38" s="18">
        <f t="shared" si="14"/>
        <v>-9.1751780968318819E-3</v>
      </c>
      <c r="F38" s="18">
        <f t="shared" si="10"/>
        <v>-0.13352284080873078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0.98393173117776733</v>
      </c>
      <c r="C39" s="18">
        <f t="shared" si="15"/>
        <v>-8.6495751203672029</v>
      </c>
      <c r="D39" s="18">
        <f t="shared" si="15"/>
        <v>-0.41423248890296582</v>
      </c>
      <c r="E39" s="18">
        <f t="shared" si="15"/>
        <v>-1.6087771433855647</v>
      </c>
      <c r="F39" s="18">
        <f t="shared" si="10"/>
        <v>-1.2121962198061609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-0.89838565810897997</v>
      </c>
      <c r="C40" s="18">
        <f t="shared" si="16"/>
        <v>-13.001450454064356</v>
      </c>
      <c r="D40" s="18">
        <f t="shared" si="16"/>
        <v>-0.97914821424728293</v>
      </c>
      <c r="E40" s="18">
        <f t="shared" si="16"/>
        <v>-3.6542446640441928</v>
      </c>
      <c r="F40" s="18">
        <f t="shared" si="10"/>
        <v>-2.7706737010646076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1.9235879002827971</v>
      </c>
      <c r="C41" s="18">
        <f t="shared" si="17"/>
        <v>-12.53774924351726</v>
      </c>
      <c r="D41" s="18">
        <f t="shared" si="17"/>
        <v>-0.91476270467946152</v>
      </c>
      <c r="E41" s="18">
        <f t="shared" si="17"/>
        <v>-0.56797736188358705</v>
      </c>
      <c r="F41" s="18">
        <f t="shared" si="10"/>
        <v>-0.68370712272417533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2.0948516243297188</v>
      </c>
      <c r="C43" s="18">
        <f t="shared" ref="C43" si="18">IF(D$3-C$3 &lt;&gt; 0,(EXP(LN(D15/C15)/(D$3-C$3))-1)*100,0)</f>
        <v>-2.092958819658608</v>
      </c>
      <c r="D43" s="18">
        <f>IF(E$3-D$3 &lt;&gt; 0,(EXP(LN(E15/D15)/(E$3-D$3))-1)*100,0)</f>
        <v>0.47438206144148065</v>
      </c>
      <c r="E43" s="18">
        <f>IF(F$3-E$3 &lt;&gt; 0,(EXP(LN(F15/E15)/(F$3-E$3))-1)*100,0)</f>
        <v>0.31872037196463143</v>
      </c>
      <c r="F43" s="18">
        <f t="shared" si="10"/>
        <v>0.37058078759095725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0.93198852780608155</v>
      </c>
      <c r="C47" s="27">
        <f>D5-C5</f>
        <v>0.34043821033958377</v>
      </c>
      <c r="D47" s="27">
        <f>E5-D5</f>
        <v>0.72812213993546937</v>
      </c>
      <c r="E47" s="27">
        <f>F5-E5</f>
        <v>1.4800215990643428</v>
      </c>
      <c r="F47" s="27">
        <f>F5-D5</f>
        <v>2.2081437389998122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7.0769709200659605</v>
      </c>
      <c r="C48" s="27">
        <f t="shared" si="20"/>
        <v>2.5452240523070344</v>
      </c>
      <c r="D48" s="27">
        <f t="shared" si="20"/>
        <v>5.4472634048231825</v>
      </c>
      <c r="E48" s="27">
        <f t="shared" si="20"/>
        <v>10.861055530255058</v>
      </c>
      <c r="F48" s="27">
        <f t="shared" ref="F48:F57" si="21">F6-D6</f>
        <v>16.30831893507824</v>
      </c>
    </row>
    <row r="49" spans="1:6" x14ac:dyDescent="0.2">
      <c r="A49" t="str">
        <f t="shared" si="19"/>
        <v>RQF6 First degree</v>
      </c>
      <c r="B49" s="27">
        <f t="shared" ref="B49:E49" si="22">C7-B7</f>
        <v>8.3499319441932229</v>
      </c>
      <c r="C49" s="27">
        <f t="shared" si="22"/>
        <v>-0.55860416799295365</v>
      </c>
      <c r="D49" s="27">
        <f t="shared" si="22"/>
        <v>4.0065588210916303</v>
      </c>
      <c r="E49" s="27">
        <f t="shared" si="22"/>
        <v>9.2628035698660085</v>
      </c>
      <c r="F49" s="27">
        <f t="shared" si="21"/>
        <v>13.269362390957639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1.5535088402738904</v>
      </c>
      <c r="C50" s="27">
        <f t="shared" si="23"/>
        <v>-7.2080633101048619E-2</v>
      </c>
      <c r="D50" s="27">
        <f t="shared" si="23"/>
        <v>8.564032125565646E-2</v>
      </c>
      <c r="E50" s="27">
        <f t="shared" si="23"/>
        <v>1.9527999710634951</v>
      </c>
      <c r="F50" s="27">
        <f t="shared" si="21"/>
        <v>2.0384402923191516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2.4720937790172357</v>
      </c>
      <c r="C51" s="27">
        <f t="shared" si="24"/>
        <v>-8.5758437845626645E-3</v>
      </c>
      <c r="D51" s="27">
        <f t="shared" si="24"/>
        <v>0.45747686332739335</v>
      </c>
      <c r="E51" s="27">
        <f t="shared" si="24"/>
        <v>2.4161812542283698</v>
      </c>
      <c r="F51" s="27">
        <f t="shared" si="21"/>
        <v>2.8736581175557632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0.98673477773272111</v>
      </c>
      <c r="C52" s="27">
        <f t="shared" si="25"/>
        <v>2.2085423059904699</v>
      </c>
      <c r="D52" s="27">
        <f t="shared" si="25"/>
        <v>-1.0797057516138864</v>
      </c>
      <c r="E52" s="27">
        <f t="shared" si="25"/>
        <v>-5.1285762533495927E-2</v>
      </c>
      <c r="F52" s="27">
        <f t="shared" si="21"/>
        <v>-1.1309915141473823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2.0650094409513571</v>
      </c>
      <c r="C53" s="27">
        <f>D11-C11</f>
        <v>-4.6504665616524079</v>
      </c>
      <c r="D53" s="27">
        <f t="shared" si="26"/>
        <v>-1.0088544595245494</v>
      </c>
      <c r="E53" s="27">
        <f t="shared" si="26"/>
        <v>-7.2022687613933627</v>
      </c>
      <c r="F53" s="27">
        <f t="shared" si="21"/>
        <v>-8.2111232209179121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-1.2639730877954065</v>
      </c>
      <c r="C54" s="27">
        <f t="shared" si="27"/>
        <v>-4.4708134431935775</v>
      </c>
      <c r="D54" s="27">
        <f t="shared" si="27"/>
        <v>-1.4362186394608436</v>
      </c>
      <c r="E54" s="27">
        <f t="shared" si="27"/>
        <v>-8.8524624389322888</v>
      </c>
      <c r="F54" s="27">
        <f t="shared" si="21"/>
        <v>-10.288681078393132</v>
      </c>
    </row>
    <row r="55" spans="1:6" x14ac:dyDescent="0.2">
      <c r="A55" t="str">
        <f t="shared" si="19"/>
        <v>No Qualification</v>
      </c>
      <c r="B55" s="27">
        <f t="shared" ref="B55:E55" si="28">C13-B13</f>
        <v>0.80573485775542331</v>
      </c>
      <c r="C55" s="27">
        <f t="shared" si="28"/>
        <v>-1.376663918912806</v>
      </c>
      <c r="D55" s="27">
        <f t="shared" si="28"/>
        <v>-0.431282699834318</v>
      </c>
      <c r="E55" s="27">
        <f t="shared" si="28"/>
        <v>-0.50784496161817572</v>
      </c>
      <c r="F55" s="27">
        <f t="shared" si="21"/>
        <v>-0.93912766145249371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22.97800000000052</v>
      </c>
      <c r="C57" s="29">
        <f t="shared" ref="C57" si="29">D15-C15</f>
        <v>-6.0430000000002906</v>
      </c>
      <c r="D57" s="29">
        <f>E15-D15</f>
        <v>6.7689999999997212</v>
      </c>
      <c r="E57" s="29">
        <f>F15-E15</f>
        <v>9.3589999999999804</v>
      </c>
      <c r="F57" s="29">
        <f t="shared" si="21"/>
        <v>16.127999999999702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Buckinghamshire Thames Valley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13.388212960038985</v>
      </c>
      <c r="N6" s="11">
        <v>12.521560015356465</v>
      </c>
      <c r="O6" s="11">
        <v>10.54149546898541</v>
      </c>
      <c r="P6" s="11">
        <v>11.143145011994982</v>
      </c>
      <c r="Q6" s="11">
        <v>8.5095232316824188</v>
      </c>
      <c r="R6" s="11">
        <v>10.174417099140829</v>
      </c>
      <c r="S6" s="11">
        <v>10.035812960399618</v>
      </c>
      <c r="T6" s="11">
        <v>10.508531852702221</v>
      </c>
      <c r="U6" s="11">
        <v>9.7830869602063384</v>
      </c>
      <c r="V6" s="11">
        <v>10.980151956896252</v>
      </c>
      <c r="W6" s="11">
        <v>9.6034880379834462</v>
      </c>
      <c r="X6" s="11">
        <v>10.794305229894013</v>
      </c>
      <c r="Y6" s="11">
        <v>9.6928332394613435</v>
      </c>
      <c r="Z6" s="11">
        <v>9.4761420865909258</v>
      </c>
      <c r="AA6" s="11">
        <v>9.2148056859378897</v>
      </c>
      <c r="AB6" s="11">
        <v>9.1722053381491282</v>
      </c>
      <c r="AC6" s="11">
        <v>9.1268463146771879</v>
      </c>
      <c r="AD6" s="11">
        <v>9.071450957615399</v>
      </c>
      <c r="AE6" s="11">
        <v>9.0132817463849975</v>
      </c>
      <c r="AF6" s="11">
        <v>8.9401261321082526</v>
      </c>
      <c r="AG6" s="11">
        <v>8.8667989379154086</v>
      </c>
      <c r="AH6" s="11">
        <v>8.779897040644892</v>
      </c>
      <c r="AI6" s="11">
        <v>8.6812328236940424</v>
      </c>
      <c r="AJ6" s="11">
        <v>8.5723918504952632</v>
      </c>
      <c r="AK6" s="11">
        <v>8.4715870830100819</v>
      </c>
      <c r="AL6" s="11">
        <v>8.6643603765309525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37.222673244595903</v>
      </c>
      <c r="N7" s="11">
        <v>36.853163105959489</v>
      </c>
      <c r="O7" s="11">
        <v>36.583861119777112</v>
      </c>
      <c r="P7" s="11">
        <v>34.626370263121373</v>
      </c>
      <c r="Q7" s="11">
        <v>35.24797789000413</v>
      </c>
      <c r="R7" s="11">
        <v>35.651009049586627</v>
      </c>
      <c r="S7" s="11">
        <v>37.877747875034508</v>
      </c>
      <c r="T7" s="11">
        <v>35.633216150901966</v>
      </c>
      <c r="U7" s="11">
        <v>34.119647664474662</v>
      </c>
      <c r="V7" s="11">
        <v>34.38703596179122</v>
      </c>
      <c r="W7" s="11">
        <v>29.916222518597642</v>
      </c>
      <c r="X7" s="11">
        <v>32.691091470120455</v>
      </c>
      <c r="Y7" s="11">
        <v>30.781972428061028</v>
      </c>
      <c r="Z7" s="11">
        <v>30.038583621378447</v>
      </c>
      <c r="AA7" s="11">
        <v>29.314936164312293</v>
      </c>
      <c r="AB7" s="11">
        <v>28.480003879136799</v>
      </c>
      <c r="AC7" s="11">
        <v>27.638717528430146</v>
      </c>
      <c r="AD7" s="11">
        <v>26.769191891992065</v>
      </c>
      <c r="AE7" s="11">
        <v>25.888560329029108</v>
      </c>
      <c r="AF7" s="11">
        <v>25.004552618681004</v>
      </c>
      <c r="AG7" s="11">
        <v>24.129847859350626</v>
      </c>
      <c r="AH7" s="11">
        <v>23.250086862799201</v>
      </c>
      <c r="AI7" s="11">
        <v>22.35794439011768</v>
      </c>
      <c r="AJ7" s="11">
        <v>21.4620057381386</v>
      </c>
      <c r="AK7" s="11">
        <v>20.564206602845413</v>
      </c>
      <c r="AL7" s="11">
        <v>19.62754144020451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49.749875929175545</v>
      </c>
      <c r="N8" s="11">
        <v>51.311731356221678</v>
      </c>
      <c r="O8" s="11">
        <v>52.263500452603587</v>
      </c>
      <c r="P8" s="11">
        <v>52.249121215443708</v>
      </c>
      <c r="Q8" s="11">
        <v>52.62371259789937</v>
      </c>
      <c r="R8" s="11">
        <v>51.700250666472073</v>
      </c>
      <c r="S8" s="11">
        <v>56.066176379651196</v>
      </c>
      <c r="T8" s="11">
        <v>54.610219726927205</v>
      </c>
      <c r="U8" s="11">
        <v>51.494670007603837</v>
      </c>
      <c r="V8" s="11">
        <v>53.76526010742343</v>
      </c>
      <c r="W8" s="11">
        <v>49.114793545771022</v>
      </c>
      <c r="X8" s="11">
        <v>51.501932749577655</v>
      </c>
      <c r="Y8" s="11">
        <v>49.775811545850367</v>
      </c>
      <c r="Z8" s="11">
        <v>49.257400272477156</v>
      </c>
      <c r="AA8" s="11">
        <v>48.775819273799051</v>
      </c>
      <c r="AB8" s="11">
        <v>48.105939086246472</v>
      </c>
      <c r="AC8" s="11">
        <v>47.401567855387405</v>
      </c>
      <c r="AD8" s="11">
        <v>46.680764472256072</v>
      </c>
      <c r="AE8" s="11">
        <v>45.960167424288422</v>
      </c>
      <c r="AF8" s="11">
        <v>45.236372100334528</v>
      </c>
      <c r="AG8" s="11">
        <v>44.528692408026686</v>
      </c>
      <c r="AH8" s="11">
        <v>43.818618053093857</v>
      </c>
      <c r="AI8" s="11">
        <v>43.107143176706366</v>
      </c>
      <c r="AJ8" s="11">
        <v>42.393898116968458</v>
      </c>
      <c r="AK8" s="11">
        <v>41.672215746527783</v>
      </c>
      <c r="AL8" s="11">
        <v>40.90367032485311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50.654799414959307</v>
      </c>
      <c r="N9" s="11">
        <v>50.319411377173637</v>
      </c>
      <c r="O9" s="11">
        <v>54.317522664988012</v>
      </c>
      <c r="P9" s="11">
        <v>50.166025986057107</v>
      </c>
      <c r="Q9" s="11">
        <v>53.198098035476598</v>
      </c>
      <c r="R9" s="11">
        <v>53.80371500138898</v>
      </c>
      <c r="S9" s="11">
        <v>58.958539290246762</v>
      </c>
      <c r="T9" s="11">
        <v>58.238178474306778</v>
      </c>
      <c r="U9" s="11">
        <v>56.809139228140332</v>
      </c>
      <c r="V9" s="11">
        <v>54.790449779121701</v>
      </c>
      <c r="W9" s="11">
        <v>56.998992085112171</v>
      </c>
      <c r="X9" s="11">
        <v>54.739304298945754</v>
      </c>
      <c r="Y9" s="11">
        <v>55.610177684690527</v>
      </c>
      <c r="Z9" s="11">
        <v>55.738350107957864</v>
      </c>
      <c r="AA9" s="11">
        <v>55.926464578895434</v>
      </c>
      <c r="AB9" s="11">
        <v>55.919286333498285</v>
      </c>
      <c r="AC9" s="11">
        <v>55.877771663391485</v>
      </c>
      <c r="AD9" s="11">
        <v>55.817459773725439</v>
      </c>
      <c r="AE9" s="11">
        <v>55.777305336061595</v>
      </c>
      <c r="AF9" s="11">
        <v>55.750322921414252</v>
      </c>
      <c r="AG9" s="11">
        <v>55.755985803261254</v>
      </c>
      <c r="AH9" s="11">
        <v>55.766207300873916</v>
      </c>
      <c r="AI9" s="11">
        <v>55.793188523186906</v>
      </c>
      <c r="AJ9" s="11">
        <v>55.835757520880748</v>
      </c>
      <c r="AK9" s="11">
        <v>55.880240465344599</v>
      </c>
      <c r="AL9" s="11">
        <v>55.868000570964789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13.235948770284489</v>
      </c>
      <c r="N10" s="11">
        <v>14.158522336983253</v>
      </c>
      <c r="O10" s="11">
        <v>15.334771550967718</v>
      </c>
      <c r="P10" s="11">
        <v>14.994001557472451</v>
      </c>
      <c r="Q10" s="11">
        <v>16.305736505351209</v>
      </c>
      <c r="R10" s="11">
        <v>15.219154531610581</v>
      </c>
      <c r="S10" s="11">
        <v>16.244377197681168</v>
      </c>
      <c r="T10" s="11">
        <v>16.946351681475502</v>
      </c>
      <c r="U10" s="11">
        <v>16.450434009252756</v>
      </c>
      <c r="V10" s="11">
        <v>17.691248310627817</v>
      </c>
      <c r="W10" s="11">
        <v>17.682672466843254</v>
      </c>
      <c r="X10" s="11">
        <v>17.161667268500178</v>
      </c>
      <c r="Y10" s="11">
        <v>17.428283457813645</v>
      </c>
      <c r="Z10" s="11">
        <v>17.670847076976319</v>
      </c>
      <c r="AA10" s="11">
        <v>17.938039580812251</v>
      </c>
      <c r="AB10" s="11">
        <v>18.140149330170647</v>
      </c>
      <c r="AC10" s="11">
        <v>18.345892977796371</v>
      </c>
      <c r="AD10" s="11">
        <v>18.55170608376617</v>
      </c>
      <c r="AE10">
        <v>18.769138711068937</v>
      </c>
      <c r="AF10">
        <v>18.994804500118128</v>
      </c>
      <c r="AG10">
        <v>19.237050339261039</v>
      </c>
      <c r="AH10">
        <v>19.484340122927588</v>
      </c>
      <c r="AI10" s="11">
        <v>19.738333019876364</v>
      </c>
      <c r="AJ10" s="11">
        <v>20.006487489607871</v>
      </c>
      <c r="AK10" s="11">
        <v>20.289319902179436</v>
      </c>
      <c r="AL10" s="11">
        <v>20.556330584399017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14.860918035171826</v>
      </c>
      <c r="N11" s="11">
        <v>14.902076582477415</v>
      </c>
      <c r="O11" s="11">
        <v>15.871392761869878</v>
      </c>
      <c r="P11" s="11">
        <v>15.551368547994057</v>
      </c>
      <c r="Q11" s="11">
        <v>16.107962167530204</v>
      </c>
      <c r="R11" s="11">
        <v>15.295083524442093</v>
      </c>
      <c r="S11" s="11">
        <v>15.845263460350779</v>
      </c>
      <c r="T11" s="11">
        <v>16.560582336351402</v>
      </c>
      <c r="U11" s="11">
        <v>15.989754450544671</v>
      </c>
      <c r="V11" s="11">
        <v>16.848592364715984</v>
      </c>
      <c r="W11" s="11">
        <v>16.776511731614935</v>
      </c>
      <c r="X11" s="11">
        <v>16.207952754716111</v>
      </c>
      <c r="Y11" s="11">
        <v>16.390497536343496</v>
      </c>
      <c r="Z11" s="11">
        <v>16.539727111868267</v>
      </c>
      <c r="AA11" s="11">
        <v>16.725280431753649</v>
      </c>
      <c r="AB11" s="11">
        <v>16.862152052870591</v>
      </c>
      <c r="AC11" s="11">
        <v>17.011436222326992</v>
      </c>
      <c r="AD11" s="11">
        <v>17.156226491964805</v>
      </c>
      <c r="AE11">
        <v>17.309365652665143</v>
      </c>
      <c r="AF11">
        <v>17.486445748344767</v>
      </c>
      <c r="AG11">
        <v>17.679128377434402</v>
      </c>
      <c r="AH11">
        <v>17.882379566295441</v>
      </c>
      <c r="AI11" s="11">
        <v>18.103276086327558</v>
      </c>
      <c r="AJ11" s="11">
        <v>18.33925734066824</v>
      </c>
      <c r="AK11" s="11">
        <v>18.583920098632948</v>
      </c>
      <c r="AL11" s="11">
        <v>18.814952023934087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42.763318286772424</v>
      </c>
      <c r="N12" s="11">
        <v>46.141925889628453</v>
      </c>
      <c r="O12" s="11">
        <v>50.738061600891044</v>
      </c>
      <c r="P12" s="11">
        <v>51.501720922732972</v>
      </c>
      <c r="Q12" s="11">
        <v>55.863513641857956</v>
      </c>
      <c r="R12" s="11">
        <v>54.594550148642945</v>
      </c>
      <c r="S12" s="11">
        <v>57.141696311447497</v>
      </c>
      <c r="T12" s="11">
        <v>58.848214706511932</v>
      </c>
      <c r="U12" s="11">
        <v>58.967605447309921</v>
      </c>
      <c r="V12" s="11">
        <v>62.944482092836168</v>
      </c>
      <c r="W12" s="11">
        <v>62.385877924843214</v>
      </c>
      <c r="X12" s="11">
        <v>62.327711959798727</v>
      </c>
      <c r="Y12" s="11">
        <v>63.217637574904444</v>
      </c>
      <c r="Z12" s="11">
        <v>64.29666574684974</v>
      </c>
      <c r="AA12" s="11">
        <v>65.448151923141793</v>
      </c>
      <c r="AB12" s="11">
        <v>66.392436745934845</v>
      </c>
      <c r="AC12" s="11">
        <v>67.277233933937083</v>
      </c>
      <c r="AD12" s="11">
        <v>68.163027534023342</v>
      </c>
      <c r="AE12">
        <v>69.065463711915768</v>
      </c>
      <c r="AF12">
        <v>69.961575088497867</v>
      </c>
      <c r="AG12">
        <v>70.892379754362793</v>
      </c>
      <c r="AH12">
        <v>71.828289233973223</v>
      </c>
      <c r="AI12">
        <v>72.777436318159573</v>
      </c>
      <c r="AJ12">
        <v>73.74143023408628</v>
      </c>
      <c r="AK12">
        <v>74.713869138820598</v>
      </c>
      <c r="AL12">
        <v>75.655240315800853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19.535932634699577</v>
      </c>
      <c r="N13" s="11">
        <v>19.847043023405451</v>
      </c>
      <c r="O13" s="11">
        <v>21.953289099365417</v>
      </c>
      <c r="P13" s="11">
        <v>20.587328156143151</v>
      </c>
      <c r="Q13" s="11">
        <v>24.086398273592359</v>
      </c>
      <c r="R13" s="11">
        <v>25.693849081120916</v>
      </c>
      <c r="S13" s="11">
        <v>31.599279215260164</v>
      </c>
      <c r="T13" s="11">
        <v>32.042657353842635</v>
      </c>
      <c r="U13" s="11">
        <v>31.188654104093185</v>
      </c>
      <c r="V13" s="11">
        <v>32.770820001186877</v>
      </c>
      <c r="W13" s="11">
        <v>35.316044053493911</v>
      </c>
      <c r="X13" s="11">
        <v>33.363873161017608</v>
      </c>
      <c r="Y13" s="11">
        <v>36.666848524398397</v>
      </c>
      <c r="Z13" s="11">
        <v>38.071454976364635</v>
      </c>
      <c r="AA13" s="11">
        <v>39.497185011647382</v>
      </c>
      <c r="AB13" s="11">
        <v>40.763307458317094</v>
      </c>
      <c r="AC13" s="11">
        <v>41.975235560623105</v>
      </c>
      <c r="AD13" s="11">
        <v>43.147171380922202</v>
      </c>
      <c r="AE13">
        <v>44.293826169700388</v>
      </c>
      <c r="AF13">
        <v>45.415316360117842</v>
      </c>
      <c r="AG13">
        <v>46.524356723583601</v>
      </c>
      <c r="AH13">
        <v>47.604287294629309</v>
      </c>
      <c r="AI13">
        <v>48.659104471292615</v>
      </c>
      <c r="AJ13">
        <v>49.693462733321233</v>
      </c>
      <c r="AK13">
        <v>50.695072008440107</v>
      </c>
      <c r="AL13">
        <v>51.624362988572152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2.8313207243017771</v>
      </c>
      <c r="N14" s="11">
        <v>2.7835663127942936</v>
      </c>
      <c r="O14" s="11">
        <v>3.1001052805519631</v>
      </c>
      <c r="P14" s="11">
        <v>2.956918339040425</v>
      </c>
      <c r="Q14" s="11">
        <v>3.3660776566057029</v>
      </c>
      <c r="R14" s="11">
        <v>3.6199708975948082</v>
      </c>
      <c r="S14" s="11">
        <v>4.4611073099282121</v>
      </c>
      <c r="T14" s="11">
        <v>4.4320477169801116</v>
      </c>
      <c r="U14" s="11">
        <v>4.3310081283741093</v>
      </c>
      <c r="V14" s="11">
        <v>4.5519594254008897</v>
      </c>
      <c r="W14" s="11">
        <v>4.8923976357404735</v>
      </c>
      <c r="X14" s="11">
        <v>4.6351611074297701</v>
      </c>
      <c r="Y14" s="11">
        <v>5.068938008476735</v>
      </c>
      <c r="Z14" s="11">
        <v>5.2578289995367564</v>
      </c>
      <c r="AA14" s="11">
        <v>5.4493173497002712</v>
      </c>
      <c r="AB14" s="11">
        <v>5.6205197756759429</v>
      </c>
      <c r="AC14" s="11">
        <v>5.785297943430546</v>
      </c>
      <c r="AD14" s="11">
        <v>5.945001413734543</v>
      </c>
      <c r="AE14">
        <v>6.101890918885478</v>
      </c>
      <c r="AF14">
        <v>6.2534845303835791</v>
      </c>
      <c r="AG14">
        <v>6.4037597968041124</v>
      </c>
      <c r="AH14">
        <v>6.5498945247628031</v>
      </c>
      <c r="AI14">
        <v>6.693341190639031</v>
      </c>
      <c r="AJ14">
        <v>6.8333089758329075</v>
      </c>
      <c r="AK14">
        <v>6.9715689541991388</v>
      </c>
      <c r="AL14">
        <v>7.1005413747402857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Buckinghamshire Thames Valley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Buckinghamshire Thames Valley</v>
      </c>
      <c r="W1" s="203" t="str">
        <f>CONCATENATE("Shift-share Figure 1: Levels of Employment, ",C4," - ",F40,", ",Info!B5)</f>
        <v>Shift-share Figure 1: Levels of Employment, 2015 - 2035, Buckinghamshire Thames Valley</v>
      </c>
      <c r="AK1" s="203" t="str">
        <f>CONCATENATE("Shift-share Figure 1.1: Net Changes, ",C4,"-",F40,", ",Info!B5)</f>
        <v>Shift-share Figure 1.1: Net Changes, 2015-2035, Buckinghamshire Thames Valley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20.900947161793695</v>
      </c>
      <c r="C8" s="141">
        <f t="shared" ref="C8:C33" si="0">B8/B$35*100</f>
        <v>7.8648315579162924</v>
      </c>
      <c r="E8" s="151">
        <v>25.792705099895056</v>
      </c>
      <c r="F8" s="141">
        <f t="shared" ref="F8:F33" si="1">E8/E$35*100</f>
        <v>9.1241214133989317</v>
      </c>
      <c r="H8" s="151">
        <f>E8-B8</f>
        <v>4.8917579381013603</v>
      </c>
      <c r="I8" s="141">
        <f>IF(B8&lt;&gt;0,((E8/B8)-1)*100,0)</f>
        <v>23.404479712016823</v>
      </c>
      <c r="K8" s="207">
        <f t="shared" ref="K8:K33" si="2">(($E$35/$B$35)-1)*B8</f>
        <v>1.3319092243331445</v>
      </c>
      <c r="L8" s="141">
        <f>IF(B8&lt;&gt;0,K8/B8*100,0)</f>
        <v>6.3724826153708225</v>
      </c>
      <c r="N8" s="151">
        <f>H8-(K8+Q8)</f>
        <v>3.3106669673043121</v>
      </c>
      <c r="O8" s="141">
        <f>IF(B8&lt;&gt;0,N8/B8*100,0)</f>
        <v>15.839793965682627</v>
      </c>
      <c r="Q8" s="151">
        <v>0.24918174646390362</v>
      </c>
      <c r="R8" s="141">
        <f>IF(B8&lt;&gt;0,Q8/B8*100,0)</f>
        <v>1.1922031309633678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9.7110343065733336</v>
      </c>
      <c r="C9" s="141">
        <f t="shared" si="0"/>
        <v>3.6541716738061565</v>
      </c>
      <c r="E9" s="151">
        <v>10.321459456150103</v>
      </c>
      <c r="F9" s="141">
        <f t="shared" si="1"/>
        <v>3.6511970681885253</v>
      </c>
      <c r="H9" s="151">
        <f t="shared" ref="H9:H32" si="3">E9-B9</f>
        <v>0.61042514957676985</v>
      </c>
      <c r="I9" s="141">
        <f t="shared" ref="I9:I32" si="4">IF(B9&lt;&gt;0,((E9/B9)-1)*100,0)</f>
        <v>6.2858922160698993</v>
      </c>
      <c r="K9" s="207">
        <f t="shared" si="2"/>
        <v>0.61883397295908216</v>
      </c>
      <c r="L9" s="141">
        <f t="shared" ref="L9:L32" si="5">IF(B9&lt;&gt;0,K9/B9*100,0)</f>
        <v>6.3724826153708225</v>
      </c>
      <c r="N9" s="151">
        <f t="shared" ref="N9:N31" si="6">H9-(K9+Q9)</f>
        <v>0.17286857213137174</v>
      </c>
      <c r="O9" s="141">
        <f>IF(B9&lt;&gt;0,N9/B9*100,0)</f>
        <v>1.7801252335640312</v>
      </c>
      <c r="Q9" s="151">
        <v>-0.18127739551368405</v>
      </c>
      <c r="R9" s="141">
        <f>IF(B9&lt;&gt;0,Q9/B9*100,0)</f>
        <v>-1.8667156328649626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17.747369988322959</v>
      </c>
      <c r="C10" s="141">
        <f t="shared" si="0"/>
        <v>6.6781698682692747</v>
      </c>
      <c r="E10" s="151">
        <v>20.83503634357935</v>
      </c>
      <c r="F10" s="141">
        <f t="shared" si="1"/>
        <v>7.3703553200463192</v>
      </c>
      <c r="H10" s="151">
        <f t="shared" si="3"/>
        <v>3.0876663552563919</v>
      </c>
      <c r="I10" s="141">
        <f t="shared" si="4"/>
        <v>17.397881248252279</v>
      </c>
      <c r="K10" s="207">
        <f t="shared" si="2"/>
        <v>1.1309480671914194</v>
      </c>
      <c r="L10" s="141">
        <f t="shared" si="5"/>
        <v>6.3724826153708225</v>
      </c>
      <c r="N10" s="151">
        <f t="shared" si="6"/>
        <v>2.2785826424639435</v>
      </c>
      <c r="O10" s="141">
        <f t="shared" ref="O10:O32" si="7">IF(B10&lt;&gt;0,N10/B10*100,0)</f>
        <v>12.838987658245459</v>
      </c>
      <c r="Q10" s="151">
        <v>-0.32186435439897093</v>
      </c>
      <c r="R10" s="141">
        <f t="shared" ref="R10:R32" si="8">IF(B10&lt;&gt;0,Q10/B10*100,0)</f>
        <v>-1.8135890253640086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8.8775307594801678</v>
      </c>
      <c r="C11" s="141">
        <f t="shared" si="0"/>
        <v>3.3405320597700761</v>
      </c>
      <c r="E11" s="151">
        <v>10.868146626134912</v>
      </c>
      <c r="F11" s="141">
        <f t="shared" si="1"/>
        <v>3.8445866368580459</v>
      </c>
      <c r="H11" s="151">
        <f>E11-B11</f>
        <v>1.9906158666547444</v>
      </c>
      <c r="I11" s="141">
        <f>IF(B11&lt;&gt;0,((E11/B11)-1)*100,0)</f>
        <v>22.423080477969613</v>
      </c>
      <c r="K11" s="207">
        <f t="shared" si="2"/>
        <v>0.56571910432207106</v>
      </c>
      <c r="L11" s="141">
        <f t="shared" si="5"/>
        <v>6.3724826153708225</v>
      </c>
      <c r="N11" s="151">
        <f t="shared" si="6"/>
        <v>1.4312857718244762</v>
      </c>
      <c r="O11" s="141">
        <f t="shared" si="7"/>
        <v>16.122566179745757</v>
      </c>
      <c r="Q11" s="151">
        <v>-6.3890094918029484E-3</v>
      </c>
      <c r="R11" s="141">
        <f>IF(B11&lt;&gt;0,Q11/B11*100,0)</f>
        <v>-7.1968317146975033E-2</v>
      </c>
      <c r="T11" s="136"/>
    </row>
    <row r="12" spans="1:97" x14ac:dyDescent="0.2">
      <c r="A12" s="10" t="str">
        <f>name!$D8</f>
        <v>23 Teaching and other educational professionals</v>
      </c>
      <c r="B12" s="151">
        <v>12.341708184875415</v>
      </c>
      <c r="C12" s="141">
        <f t="shared" si="0"/>
        <v>4.6440697284970271</v>
      </c>
      <c r="E12" s="151">
        <v>13.246493334508346</v>
      </c>
      <c r="F12" s="141">
        <f t="shared" si="1"/>
        <v>4.6859223574159188</v>
      </c>
      <c r="H12" s="151">
        <f t="shared" si="3"/>
        <v>0.90478514963293044</v>
      </c>
      <c r="I12" s="141">
        <f t="shared" si="4"/>
        <v>7.3311176709049963</v>
      </c>
      <c r="K12" s="207">
        <f t="shared" si="2"/>
        <v>0.78647320852098368</v>
      </c>
      <c r="L12" s="141">
        <f t="shared" si="5"/>
        <v>6.3724826153708225</v>
      </c>
      <c r="N12" s="151">
        <f t="shared" si="6"/>
        <v>1.0914818047815247</v>
      </c>
      <c r="O12" s="141">
        <f t="shared" si="7"/>
        <v>8.8438471274107719</v>
      </c>
      <c r="Q12" s="151">
        <v>-0.97316986366957792</v>
      </c>
      <c r="R12" s="141">
        <f t="shared" si="8"/>
        <v>-7.8852120718765946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17.076408484222011</v>
      </c>
      <c r="C13" s="141">
        <f t="shared" si="0"/>
        <v>6.4256933096353048</v>
      </c>
      <c r="E13" s="151">
        <v>20.984628510107669</v>
      </c>
      <c r="F13" s="141">
        <f t="shared" si="1"/>
        <v>7.423273270474998</v>
      </c>
      <c r="H13" s="151">
        <f t="shared" si="3"/>
        <v>3.9082200258856581</v>
      </c>
      <c r="I13" s="141">
        <f t="shared" si="4"/>
        <v>22.886662786830804</v>
      </c>
      <c r="K13" s="207">
        <f t="shared" si="2"/>
        <v>1.0881911619867559</v>
      </c>
      <c r="L13" s="141">
        <f t="shared" si="5"/>
        <v>6.3724826153708225</v>
      </c>
      <c r="N13" s="151">
        <f>H13-(K13+Q13)</f>
        <v>3.3659146656049885</v>
      </c>
      <c r="O13" s="141">
        <f>IF(B13&lt;&gt;0,N13/B13*100,0)</f>
        <v>19.710905069499674</v>
      </c>
      <c r="Q13" s="151">
        <v>-0.54588580170608636</v>
      </c>
      <c r="R13" s="141">
        <f t="shared" si="8"/>
        <v>-3.1967248980396858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4.439433097785134</v>
      </c>
      <c r="C14" s="141">
        <f t="shared" si="0"/>
        <v>1.6705172859602695</v>
      </c>
      <c r="E14" s="151">
        <v>5.6345609808367891</v>
      </c>
      <c r="F14" s="141">
        <f t="shared" si="1"/>
        <v>1.9932154576746668</v>
      </c>
      <c r="H14" s="151">
        <f t="shared" si="3"/>
        <v>1.1951278830516552</v>
      </c>
      <c r="I14" s="141">
        <f t="shared" si="4"/>
        <v>26.920731920657026</v>
      </c>
      <c r="K14" s="207">
        <f t="shared" si="2"/>
        <v>0.28290210237737601</v>
      </c>
      <c r="L14" s="141">
        <f>IF(B14&lt;&gt;0,K14/B14*100,0)</f>
        <v>6.3724826153708225</v>
      </c>
      <c r="N14" s="151">
        <f t="shared" si="6"/>
        <v>0.93037567025780255</v>
      </c>
      <c r="O14" s="141">
        <f t="shared" si="7"/>
        <v>20.957082802350911</v>
      </c>
      <c r="Q14" s="151">
        <v>-1.8149889583523392E-2</v>
      </c>
      <c r="R14" s="141">
        <f t="shared" si="8"/>
        <v>-0.40883349706471545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3.969414833703758</v>
      </c>
      <c r="C15" s="141">
        <f t="shared" si="0"/>
        <v>1.493653795156296</v>
      </c>
      <c r="E15" s="151">
        <v>4.7388223368851463</v>
      </c>
      <c r="F15" s="141">
        <f t="shared" si="1"/>
        <v>1.6763495798834553</v>
      </c>
      <c r="H15" s="151">
        <f t="shared" si="3"/>
        <v>0.76940750318138829</v>
      </c>
      <c r="I15" s="141">
        <f t="shared" si="4"/>
        <v>19.383398697673382</v>
      </c>
      <c r="K15" s="207">
        <f t="shared" si="2"/>
        <v>0.25295027020972261</v>
      </c>
      <c r="L15" s="141">
        <f t="shared" si="5"/>
        <v>6.3724826153708225</v>
      </c>
      <c r="N15" s="151">
        <f t="shared" si="6"/>
        <v>0.54716746813593897</v>
      </c>
      <c r="O15" s="141">
        <f t="shared" si="7"/>
        <v>13.784587680028171</v>
      </c>
      <c r="Q15" s="151">
        <v>-3.0710235164273292E-2</v>
      </c>
      <c r="R15" s="141">
        <f t="shared" si="8"/>
        <v>-0.77367159772561156</v>
      </c>
      <c r="T15" s="11"/>
    </row>
    <row r="16" spans="1:97" x14ac:dyDescent="0.2">
      <c r="A16" s="10" t="str">
        <f>name!$D12</f>
        <v>33 Protective service occupations</v>
      </c>
      <c r="B16" s="151">
        <v>3.1578622977437565</v>
      </c>
      <c r="C16" s="141">
        <f t="shared" si="0"/>
        <v>1.1882741419608349</v>
      </c>
      <c r="E16" s="151">
        <v>3.2231710057088154</v>
      </c>
      <c r="F16" s="141">
        <f t="shared" si="1"/>
        <v>1.1401907430157077</v>
      </c>
      <c r="H16" s="151">
        <f t="shared" si="3"/>
        <v>6.5308707965058943E-2</v>
      </c>
      <c r="I16" s="141">
        <f t="shared" si="4"/>
        <v>2.0681303301832044</v>
      </c>
      <c r="K16" s="207">
        <f t="shared" si="2"/>
        <v>0.20123422594107049</v>
      </c>
      <c r="L16" s="141">
        <f t="shared" si="5"/>
        <v>6.3724826153708225</v>
      </c>
      <c r="N16" s="151">
        <f t="shared" si="6"/>
        <v>6.1033819976019366E-2</v>
      </c>
      <c r="O16" s="141">
        <f t="shared" si="7"/>
        <v>1.9327574865955075</v>
      </c>
      <c r="Q16" s="151">
        <v>-0.19695933795203091</v>
      </c>
      <c r="R16" s="141">
        <f t="shared" si="8"/>
        <v>-6.237109771783123</v>
      </c>
      <c r="T16" s="11"/>
    </row>
    <row r="17" spans="1:20" x14ac:dyDescent="0.2">
      <c r="A17" s="10" t="str">
        <f>name!$D13</f>
        <v>34 Culture, media and sports occupations</v>
      </c>
      <c r="B17" s="151">
        <v>6.8366842407669637</v>
      </c>
      <c r="C17" s="141">
        <f t="shared" si="0"/>
        <v>2.5725805415451122</v>
      </c>
      <c r="E17" s="151">
        <v>6.8521522089594171</v>
      </c>
      <c r="F17" s="141">
        <f t="shared" si="1"/>
        <v>2.4239360879557292</v>
      </c>
      <c r="H17" s="151">
        <f t="shared" si="3"/>
        <v>1.5467968192453441E-2</v>
      </c>
      <c r="I17" s="141">
        <f t="shared" si="4"/>
        <v>0.22624956262011775</v>
      </c>
      <c r="K17" s="207">
        <f t="shared" si="2"/>
        <v>0.43566651471067147</v>
      </c>
      <c r="L17" s="141">
        <f t="shared" si="5"/>
        <v>6.3724826153708225</v>
      </c>
      <c r="N17" s="151">
        <f t="shared" si="6"/>
        <v>0.17738866639319389</v>
      </c>
      <c r="O17" s="141">
        <f t="shared" si="7"/>
        <v>2.5946593428350844</v>
      </c>
      <c r="Q17" s="151">
        <v>-0.59758721291141192</v>
      </c>
      <c r="R17" s="141">
        <f t="shared" si="8"/>
        <v>-8.740892395585794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17.398691077319206</v>
      </c>
      <c r="C18" s="141">
        <f t="shared" si="0"/>
        <v>6.5469652447843156</v>
      </c>
      <c r="E18" s="151">
        <v>19.432411749881059</v>
      </c>
      <c r="F18" s="141">
        <f t="shared" si="1"/>
        <v>6.8741794811509012</v>
      </c>
      <c r="H18" s="151">
        <f t="shared" si="3"/>
        <v>2.0337206725618522</v>
      </c>
      <c r="I18" s="141">
        <f t="shared" si="4"/>
        <v>11.688929147164373</v>
      </c>
      <c r="K18" s="207">
        <f t="shared" si="2"/>
        <v>1.1087285642042408</v>
      </c>
      <c r="L18" s="141">
        <f t="shared" si="5"/>
        <v>6.3724826153708225</v>
      </c>
      <c r="N18" s="151">
        <f t="shared" si="6"/>
        <v>1.0006665251569535</v>
      </c>
      <c r="O18" s="141">
        <f t="shared" si="7"/>
        <v>5.7513896919603011</v>
      </c>
      <c r="Q18" s="151">
        <v>-7.5674416799342087E-2</v>
      </c>
      <c r="R18" s="141">
        <f t="shared" si="8"/>
        <v>-0.43494316016674756</v>
      </c>
      <c r="T18" s="11"/>
    </row>
    <row r="19" spans="1:20" x14ac:dyDescent="0.2">
      <c r="A19" s="10" t="str">
        <f>name!$D15</f>
        <v>41 Administrative occupations</v>
      </c>
      <c r="B19" s="151">
        <v>22.033147595606255</v>
      </c>
      <c r="C19" s="141">
        <f t="shared" si="0"/>
        <v>8.2908680256804335</v>
      </c>
      <c r="E19" s="151">
        <v>22.692202322967166</v>
      </c>
      <c r="F19" s="141">
        <f t="shared" si="1"/>
        <v>8.0273243279553537</v>
      </c>
      <c r="H19" s="151">
        <f t="shared" si="3"/>
        <v>0.65905472736091042</v>
      </c>
      <c r="I19" s="141">
        <f t="shared" si="4"/>
        <v>2.9911964439086169</v>
      </c>
      <c r="K19" s="207">
        <f t="shared" si="2"/>
        <v>1.4040585001490029</v>
      </c>
      <c r="L19" s="141">
        <f t="shared" si="5"/>
        <v>6.3724826153708225</v>
      </c>
      <c r="N19" s="151">
        <f t="shared" si="6"/>
        <v>-0.59992889780587655</v>
      </c>
      <c r="O19" s="141">
        <f t="shared" si="7"/>
        <v>-2.7228469977004623</v>
      </c>
      <c r="Q19" s="151">
        <v>-0.14507487498221583</v>
      </c>
      <c r="R19" s="141">
        <f t="shared" si="8"/>
        <v>-0.65843917376174599</v>
      </c>
      <c r="T19" s="11"/>
    </row>
    <row r="20" spans="1:20" x14ac:dyDescent="0.2">
      <c r="A20" s="10" t="str">
        <f>name!$D16</f>
        <v>42 Secretarial and related occupations</v>
      </c>
      <c r="B20" s="151">
        <v>6.6415710084208195</v>
      </c>
      <c r="C20" s="141">
        <f t="shared" si="0"/>
        <v>2.4991612512495944</v>
      </c>
      <c r="E20" s="151">
        <v>5.9525520005417185</v>
      </c>
      <c r="F20" s="141">
        <f t="shared" si="1"/>
        <v>2.1057041889233372</v>
      </c>
      <c r="H20" s="151">
        <f t="shared" si="3"/>
        <v>-0.68901900787910098</v>
      </c>
      <c r="I20" s="141">
        <f t="shared" si="4"/>
        <v>-10.374337743366691</v>
      </c>
      <c r="K20" s="207">
        <f t="shared" si="2"/>
        <v>0.42323295789912535</v>
      </c>
      <c r="L20" s="141">
        <f t="shared" si="5"/>
        <v>6.3724826153708225</v>
      </c>
      <c r="N20" s="151">
        <f t="shared" si="6"/>
        <v>-1.0239514132534242</v>
      </c>
      <c r="O20" s="141">
        <f t="shared" si="7"/>
        <v>-15.41730732013797</v>
      </c>
      <c r="Q20" s="151">
        <v>-8.8300552524802234E-2</v>
      </c>
      <c r="R20" s="141">
        <f t="shared" si="8"/>
        <v>-1.3295130385995475</v>
      </c>
      <c r="T20" s="11"/>
    </row>
    <row r="21" spans="1:20" x14ac:dyDescent="0.2">
      <c r="A21" s="10" t="str">
        <f>name!$D17</f>
        <v>51 Skilled agricultural and related trades</v>
      </c>
      <c r="B21" s="151">
        <v>2.6006862534796706</v>
      </c>
      <c r="C21" s="141">
        <f t="shared" si="0"/>
        <v>0.97861399104415825</v>
      </c>
      <c r="E21" s="151">
        <v>2.409147457015453</v>
      </c>
      <c r="F21" s="141">
        <f t="shared" si="1"/>
        <v>0.85223142805132579</v>
      </c>
      <c r="H21" s="151">
        <f t="shared" si="3"/>
        <v>-0.19153879646421768</v>
      </c>
      <c r="I21" s="141">
        <f t="shared" si="4"/>
        <v>-7.3649328598535231</v>
      </c>
      <c r="K21" s="207">
        <f t="shared" si="2"/>
        <v>0.16572827938333076</v>
      </c>
      <c r="L21" s="141">
        <f t="shared" si="5"/>
        <v>6.3724826153708225</v>
      </c>
      <c r="N21" s="151">
        <f t="shared" si="6"/>
        <v>-0.25630354421819379</v>
      </c>
      <c r="O21" s="141">
        <f t="shared" si="7"/>
        <v>-9.8552273991245336</v>
      </c>
      <c r="Q21" s="151">
        <v>-0.10096353162935466</v>
      </c>
      <c r="R21" s="141">
        <f t="shared" si="8"/>
        <v>-3.8821880760998102</v>
      </c>
      <c r="T21" s="11"/>
    </row>
    <row r="22" spans="1:20" x14ac:dyDescent="0.2">
      <c r="A22" s="10" t="str">
        <f>name!$D18</f>
        <v>52 Skilled metal, electrical and electronic trades</v>
      </c>
      <c r="B22" s="151">
        <v>8.9744752119237887</v>
      </c>
      <c r="C22" s="141">
        <f t="shared" si="0"/>
        <v>3.3770113534136308</v>
      </c>
      <c r="E22" s="151">
        <v>8.7074108561123147</v>
      </c>
      <c r="F22" s="141">
        <f t="shared" si="1"/>
        <v>3.0802303806373512</v>
      </c>
      <c r="H22" s="151">
        <f t="shared" si="3"/>
        <v>-0.26706435581147403</v>
      </c>
      <c r="I22" s="141">
        <f t="shared" si="4"/>
        <v>-2.9758214213644885</v>
      </c>
      <c r="K22" s="207">
        <f t="shared" si="2"/>
        <v>0.57189687270060718</v>
      </c>
      <c r="L22" s="141">
        <f t="shared" si="5"/>
        <v>6.3724826153708225</v>
      </c>
      <c r="N22" s="151">
        <f t="shared" si="6"/>
        <v>-1.5911758649891654</v>
      </c>
      <c r="O22" s="141">
        <f t="shared" si="7"/>
        <v>-17.730015710278813</v>
      </c>
      <c r="Q22" s="151">
        <v>0.7522146364770842</v>
      </c>
      <c r="R22" s="141">
        <f t="shared" si="8"/>
        <v>8.3817116735435029</v>
      </c>
      <c r="T22" s="11"/>
    </row>
    <row r="23" spans="1:20" x14ac:dyDescent="0.2">
      <c r="A23" s="10" t="str">
        <f>name!$D19</f>
        <v>53 Skilled construction and building trades</v>
      </c>
      <c r="B23" s="151">
        <v>7.5637401221279355</v>
      </c>
      <c r="C23" s="141">
        <f t="shared" si="0"/>
        <v>2.8461648913753947</v>
      </c>
      <c r="E23" s="151">
        <v>7.6860578838564049</v>
      </c>
      <c r="F23" s="141">
        <f t="shared" si="1"/>
        <v>2.7189286680520857</v>
      </c>
      <c r="H23" s="151">
        <f t="shared" si="3"/>
        <v>0.12231776172846942</v>
      </c>
      <c r="I23" s="141">
        <f t="shared" si="4"/>
        <v>1.6171597616188027</v>
      </c>
      <c r="K23" s="207">
        <f t="shared" si="2"/>
        <v>0.48199802435443051</v>
      </c>
      <c r="L23" s="141">
        <f t="shared" si="5"/>
        <v>6.3724826153708225</v>
      </c>
      <c r="N23" s="151">
        <f t="shared" si="6"/>
        <v>-2.1936949220519453</v>
      </c>
      <c r="O23" s="141">
        <f t="shared" si="7"/>
        <v>-29.002780193812171</v>
      </c>
      <c r="Q23" s="151">
        <v>1.8340146594259841</v>
      </c>
      <c r="R23" s="141">
        <f t="shared" si="8"/>
        <v>24.247457340060141</v>
      </c>
      <c r="T23" s="11"/>
    </row>
    <row r="24" spans="1:20" x14ac:dyDescent="0.2">
      <c r="A24" s="10" t="str">
        <f>name!$D20</f>
        <v>54 Textiles, printing and other skilled trades</v>
      </c>
      <c r="B24" s="151">
        <v>5.961340937934791</v>
      </c>
      <c r="C24" s="141">
        <f t="shared" si="0"/>
        <v>2.2431970174955573</v>
      </c>
      <c r="E24" s="151">
        <v>5.2202320701391312</v>
      </c>
      <c r="F24" s="141">
        <f t="shared" si="1"/>
        <v>1.8466473768298959</v>
      </c>
      <c r="H24" s="151">
        <f t="shared" si="3"/>
        <v>-0.74110886779565988</v>
      </c>
      <c r="I24" s="141">
        <f t="shared" si="4"/>
        <v>-12.431915495381896</v>
      </c>
      <c r="K24" s="207">
        <f t="shared" si="2"/>
        <v>0.37988541491287847</v>
      </c>
      <c r="L24" s="141">
        <f t="shared" si="5"/>
        <v>6.3724826153708225</v>
      </c>
      <c r="N24" s="151">
        <f t="shared" si="6"/>
        <v>-1.2365243604214993</v>
      </c>
      <c r="O24" s="141">
        <f t="shared" si="7"/>
        <v>-20.742386206313387</v>
      </c>
      <c r="Q24" s="151">
        <v>0.11553007771296094</v>
      </c>
      <c r="R24" s="141">
        <f t="shared" si="8"/>
        <v>1.9379880955606683</v>
      </c>
      <c r="T24" s="11"/>
    </row>
    <row r="25" spans="1:20" x14ac:dyDescent="0.2">
      <c r="A25" s="10" t="str">
        <f>name!$D21</f>
        <v>61 Caring personal service occupations</v>
      </c>
      <c r="B25" s="151">
        <v>18.190001581061228</v>
      </c>
      <c r="C25" s="141">
        <f t="shared" si="0"/>
        <v>6.844728009972167</v>
      </c>
      <c r="E25" s="151">
        <v>18.472219113051672</v>
      </c>
      <c r="F25" s="141">
        <f t="shared" si="1"/>
        <v>6.5345131233667129</v>
      </c>
      <c r="H25" s="151">
        <f t="shared" si="3"/>
        <v>0.28221753199044386</v>
      </c>
      <c r="I25" s="141">
        <f t="shared" si="4"/>
        <v>1.5514981168791131</v>
      </c>
      <c r="K25" s="207">
        <f t="shared" si="2"/>
        <v>1.1591546884888044</v>
      </c>
      <c r="L25" s="141">
        <f t="shared" si="5"/>
        <v>6.3724826153708225</v>
      </c>
      <c r="N25" s="151">
        <f t="shared" si="6"/>
        <v>-0.54682214786360639</v>
      </c>
      <c r="O25" s="141">
        <f t="shared" si="7"/>
        <v>-3.0061687758891558</v>
      </c>
      <c r="Q25" s="151">
        <v>-0.33011500863475418</v>
      </c>
      <c r="R25" s="141">
        <f t="shared" si="8"/>
        <v>-1.8148157226025641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6.7531960069055783</v>
      </c>
      <c r="C26" s="141">
        <f t="shared" si="0"/>
        <v>2.5411646975020248</v>
      </c>
      <c r="E26" s="151">
        <v>6.4495982086858854</v>
      </c>
      <c r="F26" s="141">
        <f t="shared" si="1"/>
        <v>2.2815333597533249</v>
      </c>
      <c r="H26" s="151">
        <f t="shared" si="3"/>
        <v>-0.3035977982196929</v>
      </c>
      <c r="I26" s="141">
        <f t="shared" si="4"/>
        <v>-4.4956165630205991</v>
      </c>
      <c r="K26" s="207">
        <f t="shared" si="2"/>
        <v>0.43034624152197454</v>
      </c>
      <c r="L26" s="141">
        <f t="shared" si="5"/>
        <v>6.3724826153708225</v>
      </c>
      <c r="N26" s="151">
        <f t="shared" si="6"/>
        <v>-0.14300971122022488</v>
      </c>
      <c r="O26" s="141">
        <f t="shared" si="7"/>
        <v>-2.1176597136228272</v>
      </c>
      <c r="Q26" s="151">
        <v>-0.59093432852144256</v>
      </c>
      <c r="R26" s="141">
        <f t="shared" si="8"/>
        <v>-8.7504394647685952</v>
      </c>
      <c r="T26" s="11"/>
    </row>
    <row r="27" spans="1:20" x14ac:dyDescent="0.2">
      <c r="A27" s="10" t="str">
        <f>name!$D23</f>
        <v>63 Community and civil enforcement occupations</v>
      </c>
      <c r="B27" s="151">
        <v>0.28572232066648451</v>
      </c>
      <c r="C27" s="141">
        <f t="shared" si="0"/>
        <v>0.10751464548394164</v>
      </c>
      <c r="E27" s="151">
        <v>0.3012838971190287</v>
      </c>
      <c r="F27" s="141">
        <f t="shared" si="1"/>
        <v>0.1065786177358805</v>
      </c>
      <c r="H27" s="151">
        <f t="shared" si="3"/>
        <v>1.556157645254419E-2</v>
      </c>
      <c r="I27" s="141">
        <f t="shared" si="4"/>
        <v>5.4463985929572356</v>
      </c>
      <c r="K27" s="207">
        <f t="shared" si="2"/>
        <v>1.8207605212705799E-2</v>
      </c>
      <c r="L27" s="141">
        <f t="shared" si="5"/>
        <v>6.3724826153708225</v>
      </c>
      <c r="N27" s="151">
        <f t="shared" si="6"/>
        <v>4.7595579044663293E-3</v>
      </c>
      <c r="O27" s="141">
        <f t="shared" si="7"/>
        <v>1.665798420425832</v>
      </c>
      <c r="Q27" s="151">
        <v>-7.4055866646279382E-3</v>
      </c>
      <c r="R27" s="141">
        <f t="shared" si="8"/>
        <v>-2.5918824428394127</v>
      </c>
      <c r="T27" s="172"/>
    </row>
    <row r="28" spans="1:20" x14ac:dyDescent="0.2">
      <c r="A28" s="10" t="str">
        <f>name!$D24</f>
        <v>71 Sales occupations</v>
      </c>
      <c r="B28" s="151">
        <v>18.518962054534438</v>
      </c>
      <c r="C28" s="141">
        <f t="shared" si="0"/>
        <v>6.9685127692489415</v>
      </c>
      <c r="E28" s="151">
        <v>18.36478224664436</v>
      </c>
      <c r="F28" s="141">
        <f t="shared" si="1"/>
        <v>6.4965075318795513</v>
      </c>
      <c r="H28" s="151">
        <f t="shared" si="3"/>
        <v>-0.15417980789007757</v>
      </c>
      <c r="I28" s="141">
        <f t="shared" si="4"/>
        <v>-0.83255102222279387</v>
      </c>
      <c r="K28" s="207">
        <f t="shared" si="2"/>
        <v>1.1801176374723263</v>
      </c>
      <c r="L28" s="141">
        <f t="shared" si="5"/>
        <v>6.3724826153708225</v>
      </c>
      <c r="N28" s="151">
        <f>H28-(K28+Q28)</f>
        <v>-1.4576135325333424</v>
      </c>
      <c r="O28" s="141">
        <f t="shared" si="7"/>
        <v>-7.8709245595999278</v>
      </c>
      <c r="Q28" s="151">
        <v>0.12331608717093843</v>
      </c>
      <c r="R28" s="141">
        <f t="shared" si="8"/>
        <v>0.66589092200631206</v>
      </c>
      <c r="T28" s="11"/>
    </row>
    <row r="29" spans="1:20" x14ac:dyDescent="0.2">
      <c r="A29" s="10" t="str">
        <f>name!$D25</f>
        <v>72 Customer service occupations</v>
      </c>
      <c r="B29" s="151">
        <v>3.9398687234945133</v>
      </c>
      <c r="C29" s="141">
        <f t="shared" si="0"/>
        <v>1.4825358693422872</v>
      </c>
      <c r="E29" s="151">
        <v>4.477402260712263</v>
      </c>
      <c r="F29" s="141">
        <f t="shared" si="1"/>
        <v>1.5838727145968017</v>
      </c>
      <c r="H29" s="151">
        <f t="shared" si="3"/>
        <v>0.53753353721774966</v>
      </c>
      <c r="I29" s="141">
        <f t="shared" si="4"/>
        <v>13.643437762590672</v>
      </c>
      <c r="K29" s="207">
        <f t="shared" si="2"/>
        <v>0.25106744947312021</v>
      </c>
      <c r="L29" s="141">
        <f t="shared" si="5"/>
        <v>6.3724826153708225</v>
      </c>
      <c r="N29" s="151">
        <f t="shared" si="6"/>
        <v>0.2520886765407494</v>
      </c>
      <c r="O29" s="141">
        <f t="shared" si="7"/>
        <v>6.3984029477295978</v>
      </c>
      <c r="Q29" s="151">
        <v>3.4377411203880048E-2</v>
      </c>
      <c r="R29" s="141">
        <f t="shared" si="8"/>
        <v>0.87255219949025598</v>
      </c>
      <c r="T29" s="11"/>
    </row>
    <row r="30" spans="1:20" x14ac:dyDescent="0.2">
      <c r="A30" s="10" t="str">
        <f>name!$D26</f>
        <v>81 Process, plant and machine operatives</v>
      </c>
      <c r="B30" s="151">
        <v>4.1596470713836391</v>
      </c>
      <c r="C30" s="141">
        <f t="shared" si="0"/>
        <v>1.5652364126643039</v>
      </c>
      <c r="E30" s="151">
        <v>4.0598807167155107</v>
      </c>
      <c r="F30" s="141">
        <f t="shared" si="1"/>
        <v>1.4361752456658807</v>
      </c>
      <c r="H30" s="151">
        <f t="shared" si="3"/>
        <v>-9.9766354668128443E-2</v>
      </c>
      <c r="I30" s="141">
        <f t="shared" si="4"/>
        <v>-2.3984331592570185</v>
      </c>
      <c r="K30" s="207">
        <f t="shared" si="2"/>
        <v>0.26507278648470395</v>
      </c>
      <c r="L30" s="141">
        <f t="shared" si="5"/>
        <v>6.3724826153708225</v>
      </c>
      <c r="N30" s="151">
        <f t="shared" si="6"/>
        <v>-0.85373780131055965</v>
      </c>
      <c r="O30" s="141">
        <f t="shared" si="7"/>
        <v>-20.524284552501175</v>
      </c>
      <c r="Q30" s="151">
        <v>0.48889866015772726</v>
      </c>
      <c r="R30" s="141">
        <f t="shared" si="8"/>
        <v>11.753368777873337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7.7862038434178178</v>
      </c>
      <c r="C31" s="141">
        <f t="shared" si="0"/>
        <v>2.9298759156724397</v>
      </c>
      <c r="E31" s="151">
        <v>7.4821126393232955</v>
      </c>
      <c r="F31" s="141">
        <f t="shared" si="1"/>
        <v>2.6467834174628795</v>
      </c>
      <c r="H31" s="151">
        <f t="shared" si="3"/>
        <v>-0.30409120409452228</v>
      </c>
      <c r="I31" s="141">
        <f t="shared" si="4"/>
        <v>-3.9055130100606128</v>
      </c>
      <c r="K31" s="207">
        <f t="shared" si="2"/>
        <v>0.49617448631913524</v>
      </c>
      <c r="L31" s="141">
        <f t="shared" si="5"/>
        <v>6.3724826153708225</v>
      </c>
      <c r="N31" s="151">
        <f t="shared" si="6"/>
        <v>-0.76497825309654743</v>
      </c>
      <c r="O31" s="141">
        <f t="shared" si="7"/>
        <v>-9.8247909826202786</v>
      </c>
      <c r="Q31" s="151">
        <v>-3.5287437317110107E-2</v>
      </c>
      <c r="R31" s="141">
        <f t="shared" si="8"/>
        <v>-0.45320464281115452</v>
      </c>
      <c r="T31" s="11"/>
    </row>
    <row r="32" spans="1:20" x14ac:dyDescent="0.2">
      <c r="A32" s="10" t="str">
        <f>name!$D28</f>
        <v>91 Elementary trades and related occupations</v>
      </c>
      <c r="B32" s="151">
        <v>3.6213553917073225</v>
      </c>
      <c r="C32" s="141">
        <f t="shared" si="0"/>
        <v>1.3626822720834928</v>
      </c>
      <c r="E32" s="151">
        <v>3.1046679962962265</v>
      </c>
      <c r="F32" s="141">
        <f t="shared" si="1"/>
        <v>1.0982705240411565</v>
      </c>
      <c r="H32" s="151">
        <f t="shared" si="3"/>
        <v>-0.51668739541109598</v>
      </c>
      <c r="I32" s="141">
        <f t="shared" si="4"/>
        <v>-14.267790358115029</v>
      </c>
      <c r="K32" s="207">
        <f t="shared" si="2"/>
        <v>0.23077024277734307</v>
      </c>
      <c r="L32" s="141">
        <f t="shared" si="5"/>
        <v>6.3724826153708225</v>
      </c>
      <c r="N32" s="151">
        <f>H32-(K32+Q32)</f>
        <v>-0.97967999099776093</v>
      </c>
      <c r="O32" s="141">
        <f t="shared" si="7"/>
        <v>-27.052854112058895</v>
      </c>
      <c r="Q32" s="151">
        <v>0.23222235280932185</v>
      </c>
      <c r="R32" s="141">
        <f t="shared" si="8"/>
        <v>6.4125811385730467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26.264997444749248</v>
      </c>
      <c r="C33" s="141">
        <f t="shared" si="0"/>
        <v>9.8832736704706861</v>
      </c>
      <c r="E33" s="151">
        <v>25.377862678173095</v>
      </c>
      <c r="F33" s="141">
        <f t="shared" si="1"/>
        <v>8.977371678985266</v>
      </c>
      <c r="H33" s="151">
        <f t="shared" ref="H33" si="9">E33-B33</f>
        <v>-0.88713476657615331</v>
      </c>
      <c r="I33" s="141">
        <f>IF(B33&lt;&gt;0,((E33/B33)-1)*100,0)</f>
        <v>-3.3776312693055477</v>
      </c>
      <c r="K33" s="207">
        <f t="shared" si="2"/>
        <v>1.6737323960942365</v>
      </c>
      <c r="L33" s="141">
        <f t="shared" ref="L33" si="10">IF(B33&lt;&gt;0,K33/B33*100,0)</f>
        <v>6.3724826153708225</v>
      </c>
      <c r="N33" s="151">
        <f>H33-(K33+Q33)</f>
        <v>-2.9768603687128894</v>
      </c>
      <c r="O33" s="141">
        <f t="shared" ref="O33" si="11">IF(B33&lt;&gt;0,N33/B33*100,0)</f>
        <v>-11.333945015509631</v>
      </c>
      <c r="Q33" s="151">
        <v>0.41599320604249945</v>
      </c>
      <c r="R33" s="141">
        <f t="shared" ref="R33" si="12">IF(B33&lt;&gt;0,Q33/B33*100,0)</f>
        <v>1.5838311308332624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265.7519999999999</v>
      </c>
      <c r="C35" s="147">
        <f>B35/B$35*100</f>
        <v>100</v>
      </c>
      <c r="D35" s="145"/>
      <c r="E35" s="152">
        <f>SUM(E8:E33)</f>
        <v>282.68700000000018</v>
      </c>
      <c r="F35" s="147">
        <f t="shared" ref="F35" si="13">E35/E$35*100</f>
        <v>100</v>
      </c>
      <c r="G35" s="145"/>
      <c r="H35" s="152">
        <f>E35-B35</f>
        <v>16.935000000000286</v>
      </c>
      <c r="I35" s="147">
        <f>IF(B35&lt;&gt;0,((E35/B35)-1)*100,0)</f>
        <v>6.3724826153708225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Buckinghamshire Thames Valley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25.792705099895056</v>
      </c>
      <c r="C44" s="141">
        <f t="shared" ref="C44:C68" si="15">B44/B$71*100</f>
        <v>9.1241214133989317</v>
      </c>
      <c r="E44" s="151">
        <v>25.419595205720181</v>
      </c>
      <c r="F44" s="141">
        <f t="shared" ref="F44:F68" si="16">E44/E$71*100</f>
        <v>8.5068002629453652</v>
      </c>
      <c r="H44" s="151">
        <f>E44-B44</f>
        <v>-0.37310989417487406</v>
      </c>
      <c r="I44" s="141">
        <f>IF(B44&gt;0,((E44/B44)-1)*100,0)</f>
        <v>-1.4465713957873771</v>
      </c>
      <c r="K44" s="151">
        <f>(($E$71/$B$71)-1)*B44</f>
        <v>1.471538301552948</v>
      </c>
      <c r="L44" s="141">
        <f>IF(B44&gt;0,K44/B44*100,0)</f>
        <v>5.7052499761218742</v>
      </c>
      <c r="N44" s="151">
        <f>H44-(K44+Q44)</f>
        <v>-1.613728037843746</v>
      </c>
      <c r="O44" s="141">
        <f>IF(B44&gt;0,N44/B44*100,0)</f>
        <v>-6.2565288580386706</v>
      </c>
      <c r="Q44" s="151">
        <v>-0.23092015788407594</v>
      </c>
      <c r="R44" s="141">
        <f>IF(B44&gt;0,Q44/B44*100,0)</f>
        <v>-0.89529251387058073</v>
      </c>
      <c r="T44" s="151"/>
    </row>
    <row r="45" spans="1:20" x14ac:dyDescent="0.2">
      <c r="A45" s="135" t="str">
        <f t="shared" si="14"/>
        <v>12 Other managers and proprietors</v>
      </c>
      <c r="B45" s="151">
        <v>10.321459456150103</v>
      </c>
      <c r="C45" s="141">
        <f t="shared" si="15"/>
        <v>3.6511970681885253</v>
      </c>
      <c r="E45" s="151">
        <v>12.18242138348452</v>
      </c>
      <c r="F45" s="141">
        <f t="shared" si="16"/>
        <v>4.0769109259858194</v>
      </c>
      <c r="H45" s="151">
        <f t="shared" ref="H45:H71" si="17">E45-B45</f>
        <v>1.8609619273344169</v>
      </c>
      <c r="I45" s="141">
        <f t="shared" ref="I45:I71" si="18">IF(B45&gt;0,((E45/B45)-1)*100,0)</f>
        <v>18.030027005779225</v>
      </c>
      <c r="K45" s="151">
        <f t="shared" ref="K45:K68" si="19">(($E$71/$B$71)-1)*B45</f>
        <v>0.58886506315743259</v>
      </c>
      <c r="L45" s="141">
        <f t="shared" ref="L45:L68" si="20">IF(B45&gt;0,K45/B45*100,0)</f>
        <v>5.7052499761218733</v>
      </c>
      <c r="N45" s="151">
        <f t="shared" ref="N45:N68" si="21">H45-(K45+Q45)</f>
        <v>1.1349740519753793</v>
      </c>
      <c r="O45" s="141">
        <f t="shared" ref="O45:O68" si="22">IF(B45&gt;0,N45/B45*100,0)</f>
        <v>10.99625548884076</v>
      </c>
      <c r="Q45" s="151">
        <v>0.13712281220160513</v>
      </c>
      <c r="R45" s="141">
        <f>IF(B45&gt;0,Q45/B45*100,0)</f>
        <v>1.3285215408165914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20.83503634357935</v>
      </c>
      <c r="C46" s="141">
        <f t="shared" si="15"/>
        <v>7.3703553200463192</v>
      </c>
      <c r="E46" s="151">
        <v>28.418236709307809</v>
      </c>
      <c r="F46" s="141">
        <f t="shared" si="16"/>
        <v>9.5103112994019128</v>
      </c>
      <c r="H46" s="151">
        <f t="shared" si="17"/>
        <v>7.5832003657284588</v>
      </c>
      <c r="I46" s="141">
        <f t="shared" si="18"/>
        <v>36.396386551374292</v>
      </c>
      <c r="K46" s="151">
        <f t="shared" si="19"/>
        <v>1.1886909060170445</v>
      </c>
      <c r="L46" s="141">
        <f t="shared" si="20"/>
        <v>5.7052499761218733</v>
      </c>
      <c r="N46" s="151">
        <f t="shared" si="21"/>
        <v>6.5263733913538617</v>
      </c>
      <c r="O46" s="141">
        <f t="shared" si="22"/>
        <v>31.324031711444881</v>
      </c>
      <c r="Q46" s="151">
        <v>-0.13186393164244761</v>
      </c>
      <c r="R46" s="141">
        <f t="shared" ref="R46:R68" si="23">IF(B46&gt;0,Q46/B46*100,0)</f>
        <v>-0.63289513619247217</v>
      </c>
      <c r="T46" s="151"/>
    </row>
    <row r="47" spans="1:20" x14ac:dyDescent="0.2">
      <c r="A47" s="135" t="str">
        <f t="shared" si="14"/>
        <v>22 Health professionals</v>
      </c>
      <c r="B47" s="151">
        <v>10.868146626134912</v>
      </c>
      <c r="C47" s="141">
        <f t="shared" si="15"/>
        <v>3.8445866368580459</v>
      </c>
      <c r="E47" s="151">
        <v>10.869329172008625</v>
      </c>
      <c r="F47" s="141">
        <f t="shared" si="16"/>
        <v>3.6374777611594569</v>
      </c>
      <c r="H47" s="151">
        <f t="shared" si="17"/>
        <v>1.1825458737124706E-3</v>
      </c>
      <c r="I47" s="141">
        <f t="shared" si="18"/>
        <v>1.0880842101168575E-2</v>
      </c>
      <c r="K47" s="151">
        <f t="shared" si="19"/>
        <v>0.62005493279245227</v>
      </c>
      <c r="L47" s="141">
        <f t="shared" si="20"/>
        <v>5.7052499761218733</v>
      </c>
      <c r="N47" s="151">
        <f t="shared" si="21"/>
        <v>-0.50185883267868059</v>
      </c>
      <c r="O47" s="141">
        <f t="shared" si="22"/>
        <v>-4.6177039190090401</v>
      </c>
      <c r="Q47" s="151">
        <v>-0.11701355424005924</v>
      </c>
      <c r="R47" s="141">
        <f t="shared" si="23"/>
        <v>-1.076665215011672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13.246493334508346</v>
      </c>
      <c r="C48" s="141">
        <f t="shared" si="15"/>
        <v>4.6859223574159188</v>
      </c>
      <c r="E48" s="151">
        <v>13.568246137822394</v>
      </c>
      <c r="F48" s="141">
        <f t="shared" si="16"/>
        <v>4.5406844160508681</v>
      </c>
      <c r="H48" s="151">
        <f t="shared" si="17"/>
        <v>0.32175280331404821</v>
      </c>
      <c r="I48" s="141">
        <f t="shared" si="18"/>
        <v>2.4289658794139246</v>
      </c>
      <c r="K48" s="151">
        <f t="shared" si="19"/>
        <v>0.75574555780402297</v>
      </c>
      <c r="L48" s="141">
        <f t="shared" si="20"/>
        <v>5.7052499761218733</v>
      </c>
      <c r="N48" s="151">
        <f t="shared" si="21"/>
        <v>-6.0111273881735539E-4</v>
      </c>
      <c r="O48" s="141">
        <f t="shared" si="22"/>
        <v>-4.5379008892217606E-3</v>
      </c>
      <c r="Q48" s="151">
        <v>-0.43339164175115741</v>
      </c>
      <c r="R48" s="141">
        <f t="shared" si="23"/>
        <v>-3.2717461958187219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20.984628510107669</v>
      </c>
      <c r="C49" s="141">
        <f t="shared" si="15"/>
        <v>7.423273270474998</v>
      </c>
      <c r="E49" s="151">
        <v>24.111083823195713</v>
      </c>
      <c r="F49" s="141">
        <f t="shared" si="16"/>
        <v>8.068900096446205</v>
      </c>
      <c r="H49" s="151">
        <f t="shared" si="17"/>
        <v>3.1264553130880444</v>
      </c>
      <c r="I49" s="141">
        <f t="shared" si="18"/>
        <v>14.898787994184048</v>
      </c>
      <c r="K49" s="151">
        <f t="shared" si="19"/>
        <v>1.1972255130621816</v>
      </c>
      <c r="L49" s="141">
        <f t="shared" si="20"/>
        <v>5.7052499761218733</v>
      </c>
      <c r="N49" s="151">
        <f t="shared" si="21"/>
        <v>1.8549091037371583</v>
      </c>
      <c r="O49" s="141">
        <f t="shared" si="22"/>
        <v>8.8393706986221083</v>
      </c>
      <c r="Q49" s="151">
        <v>7.4320696288704358E-2</v>
      </c>
      <c r="R49" s="141">
        <f t="shared" si="23"/>
        <v>0.3541673194400668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5.6345609808367891</v>
      </c>
      <c r="C50" s="141">
        <f t="shared" si="15"/>
        <v>1.9932154576746668</v>
      </c>
      <c r="E50" s="151">
        <v>5.7155400206275901</v>
      </c>
      <c r="F50" s="141">
        <f t="shared" si="16"/>
        <v>1.9127353113557195</v>
      </c>
      <c r="H50" s="151">
        <f t="shared" si="17"/>
        <v>8.0979039790801011E-2</v>
      </c>
      <c r="I50" s="141">
        <f t="shared" si="18"/>
        <v>1.4371845484716816</v>
      </c>
      <c r="K50" s="151">
        <f t="shared" si="19"/>
        <v>0.32146578901376333</v>
      </c>
      <c r="L50" s="141">
        <f t="shared" si="20"/>
        <v>5.7052499761218742</v>
      </c>
      <c r="N50" s="151">
        <f t="shared" si="21"/>
        <v>-0.19190262449321133</v>
      </c>
      <c r="O50" s="141">
        <f t="shared" si="22"/>
        <v>-3.4058132505065521</v>
      </c>
      <c r="Q50" s="151">
        <v>-4.8584124729751009E-2</v>
      </c>
      <c r="R50" s="141">
        <f t="shared" si="23"/>
        <v>-0.86225217714363567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4.7388223368851463</v>
      </c>
      <c r="C51" s="141">
        <f t="shared" si="15"/>
        <v>1.6763495798834553</v>
      </c>
      <c r="E51" s="151">
        <v>8.2546458827233629</v>
      </c>
      <c r="F51" s="141">
        <f t="shared" si="16"/>
        <v>2.7624603459409225</v>
      </c>
      <c r="H51" s="151">
        <f t="shared" si="17"/>
        <v>3.5158235458382165</v>
      </c>
      <c r="I51" s="141">
        <f t="shared" si="18"/>
        <v>74.191925670486029</v>
      </c>
      <c r="K51" s="151">
        <f t="shared" si="19"/>
        <v>0.27036166024359781</v>
      </c>
      <c r="L51" s="141">
        <f t="shared" si="20"/>
        <v>5.7052499761218733</v>
      </c>
      <c r="N51" s="151">
        <f t="shared" si="21"/>
        <v>3.2967980584505119</v>
      </c>
      <c r="O51" s="141">
        <f t="shared" si="22"/>
        <v>69.56998646666959</v>
      </c>
      <c r="Q51" s="151">
        <v>-5.1336172855893016E-2</v>
      </c>
      <c r="R51" s="141">
        <f t="shared" si="23"/>
        <v>-1.0833107723054367</v>
      </c>
      <c r="T51" s="151"/>
    </row>
    <row r="52" spans="1:20" x14ac:dyDescent="0.2">
      <c r="A52" s="135" t="str">
        <f t="shared" si="14"/>
        <v>33 Protective service occupations</v>
      </c>
      <c r="B52" s="151">
        <v>3.2231710057088154</v>
      </c>
      <c r="C52" s="141">
        <f t="shared" si="15"/>
        <v>1.1401907430157077</v>
      </c>
      <c r="E52" s="151">
        <v>2.9905923271309751</v>
      </c>
      <c r="F52" s="141">
        <f t="shared" si="16"/>
        <v>1.0008173375268901</v>
      </c>
      <c r="H52" s="151">
        <f t="shared" si="17"/>
        <v>-0.23257867857784031</v>
      </c>
      <c r="I52" s="141">
        <f t="shared" si="18"/>
        <v>-7.2158342875975778</v>
      </c>
      <c r="K52" s="151">
        <f t="shared" si="19"/>
        <v>0.18388996303356933</v>
      </c>
      <c r="L52" s="141">
        <f t="shared" si="20"/>
        <v>5.7052499761218733</v>
      </c>
      <c r="N52" s="151">
        <f t="shared" si="21"/>
        <v>-0.34638556403524701</v>
      </c>
      <c r="O52" s="141">
        <f t="shared" si="22"/>
        <v>-10.746732439009159</v>
      </c>
      <c r="Q52" s="151">
        <v>-7.0083077576162611E-2</v>
      </c>
      <c r="R52" s="141">
        <f t="shared" si="23"/>
        <v>-2.1743518247102895</v>
      </c>
      <c r="T52" s="151"/>
    </row>
    <row r="53" spans="1:20" x14ac:dyDescent="0.2">
      <c r="A53" s="135" t="str">
        <f t="shared" si="14"/>
        <v>34 Culture, media and sports occupations</v>
      </c>
      <c r="B53" s="151">
        <v>6.8521522089594171</v>
      </c>
      <c r="C53" s="141">
        <f t="shared" si="15"/>
        <v>2.4239360879557292</v>
      </c>
      <c r="E53" s="151">
        <v>6.6135029610226601</v>
      </c>
      <c r="F53" s="141">
        <f t="shared" si="16"/>
        <v>2.2132432980347923</v>
      </c>
      <c r="H53" s="151">
        <f t="shared" si="17"/>
        <v>-0.23864924793675701</v>
      </c>
      <c r="I53" s="141">
        <f t="shared" si="18"/>
        <v>-3.4828363506682614</v>
      </c>
      <c r="K53" s="151">
        <f t="shared" si="19"/>
        <v>0.39093241226549158</v>
      </c>
      <c r="L53" s="141">
        <f t="shared" si="20"/>
        <v>5.7052499761218733</v>
      </c>
      <c r="N53" s="151">
        <f t="shared" si="21"/>
        <v>-0.65883919506259125</v>
      </c>
      <c r="O53" s="141">
        <f t="shared" si="22"/>
        <v>-9.6150694697227692</v>
      </c>
      <c r="Q53" s="151">
        <v>2.9257534860342674E-2</v>
      </c>
      <c r="R53" s="141">
        <f t="shared" si="23"/>
        <v>0.42698314293263173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19.432411749881059</v>
      </c>
      <c r="C54" s="141">
        <f t="shared" si="15"/>
        <v>6.8741794811509012</v>
      </c>
      <c r="E54" s="151">
        <v>20.781195516525088</v>
      </c>
      <c r="F54" s="141">
        <f t="shared" si="16"/>
        <v>6.9545355877466326</v>
      </c>
      <c r="H54" s="151">
        <f t="shared" si="17"/>
        <v>1.3487837666440292</v>
      </c>
      <c r="I54" s="141">
        <f t="shared" si="18"/>
        <v>6.9408974243883259</v>
      </c>
      <c r="K54" s="151">
        <f t="shared" si="19"/>
        <v>1.1086676667199933</v>
      </c>
      <c r="L54" s="141">
        <f t="shared" si="20"/>
        <v>5.7052499761218742</v>
      </c>
      <c r="N54" s="151">
        <f t="shared" si="21"/>
        <v>0.39503704988451405</v>
      </c>
      <c r="O54" s="141">
        <f t="shared" si="22"/>
        <v>2.0328771074281708</v>
      </c>
      <c r="Q54" s="151">
        <v>-0.15492094996047812</v>
      </c>
      <c r="R54" s="141">
        <f t="shared" si="23"/>
        <v>-0.79722965916171651</v>
      </c>
      <c r="T54" s="151"/>
    </row>
    <row r="55" spans="1:20" x14ac:dyDescent="0.2">
      <c r="A55" s="135" t="str">
        <f t="shared" si="14"/>
        <v>41 Administrative occupations</v>
      </c>
      <c r="B55" s="151">
        <v>22.692202322967166</v>
      </c>
      <c r="C55" s="141">
        <f t="shared" si="15"/>
        <v>8.0273243279553537</v>
      </c>
      <c r="E55" s="151">
        <v>22.243135499914533</v>
      </c>
      <c r="F55" s="141">
        <f t="shared" si="16"/>
        <v>7.4437814366462689</v>
      </c>
      <c r="H55" s="151">
        <f t="shared" si="17"/>
        <v>-0.44906682305263246</v>
      </c>
      <c r="I55" s="141">
        <f t="shared" si="18"/>
        <v>-1.9789477313011838</v>
      </c>
      <c r="K55" s="151">
        <f t="shared" si="19"/>
        <v>1.2946468676126115</v>
      </c>
      <c r="L55" s="141">
        <f t="shared" si="20"/>
        <v>5.7052499761218733</v>
      </c>
      <c r="N55" s="151">
        <f t="shared" si="21"/>
        <v>-1.6128771296228328</v>
      </c>
      <c r="O55" s="141">
        <f t="shared" si="22"/>
        <v>-7.1076271340592285</v>
      </c>
      <c r="Q55" s="151">
        <v>-0.13083656104241109</v>
      </c>
      <c r="R55" s="141">
        <f t="shared" si="23"/>
        <v>-0.57657057336382533</v>
      </c>
      <c r="T55" s="151"/>
    </row>
    <row r="56" spans="1:20" x14ac:dyDescent="0.2">
      <c r="A56" s="135" t="str">
        <f t="shared" si="14"/>
        <v>42 Secretarial and related occupations</v>
      </c>
      <c r="B56" s="151">
        <v>5.9525520005417185</v>
      </c>
      <c r="C56" s="141">
        <f t="shared" si="15"/>
        <v>2.1057041889233372</v>
      </c>
      <c r="E56" s="151">
        <v>4.0949932076908864</v>
      </c>
      <c r="F56" s="141">
        <f t="shared" si="16"/>
        <v>1.3704108587891803</v>
      </c>
      <c r="H56" s="151">
        <f t="shared" si="17"/>
        <v>-1.8575587928508321</v>
      </c>
      <c r="I56" s="141">
        <f t="shared" si="18"/>
        <v>-31.206090978823585</v>
      </c>
      <c r="K56" s="151">
        <f t="shared" si="19"/>
        <v>0.33960797158954847</v>
      </c>
      <c r="L56" s="141">
        <f t="shared" si="20"/>
        <v>5.7052499761218733</v>
      </c>
      <c r="N56" s="151">
        <f t="shared" si="21"/>
        <v>-2.2521844308983399</v>
      </c>
      <c r="O56" s="141">
        <f t="shared" si="22"/>
        <v>-37.835611191525544</v>
      </c>
      <c r="Q56" s="151">
        <v>5.5017666457959143E-2</v>
      </c>
      <c r="R56" s="141">
        <f t="shared" si="23"/>
        <v>0.92427023658007856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2.409147457015453</v>
      </c>
      <c r="C57" s="141">
        <f t="shared" si="15"/>
        <v>0.85223142805132579</v>
      </c>
      <c r="E57" s="151">
        <v>2.8367783040128152</v>
      </c>
      <c r="F57" s="141">
        <f t="shared" si="16"/>
        <v>0.94934267155692209</v>
      </c>
      <c r="H57" s="151">
        <f t="shared" si="17"/>
        <v>0.4276308469973622</v>
      </c>
      <c r="I57" s="141">
        <f t="shared" si="18"/>
        <v>17.750297755834676</v>
      </c>
      <c r="K57" s="151">
        <f t="shared" si="19"/>
        <v>0.13744788471611485</v>
      </c>
      <c r="L57" s="141">
        <f t="shared" si="20"/>
        <v>5.7052499761218733</v>
      </c>
      <c r="N57" s="151">
        <f t="shared" si="21"/>
        <v>0.27819729707866397</v>
      </c>
      <c r="O57" s="141">
        <f t="shared" si="22"/>
        <v>11.547541279324836</v>
      </c>
      <c r="Q57" s="151">
        <v>1.1985665202583368E-2</v>
      </c>
      <c r="R57" s="141">
        <f t="shared" si="23"/>
        <v>0.49750650038797056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8.7074108561123147</v>
      </c>
      <c r="C58" s="141">
        <f t="shared" si="15"/>
        <v>3.0802303806373512</v>
      </c>
      <c r="E58" s="151">
        <v>8.5819876369054136</v>
      </c>
      <c r="F58" s="141">
        <f t="shared" si="16"/>
        <v>2.8720069731791971</v>
      </c>
      <c r="H58" s="151">
        <f t="shared" si="17"/>
        <v>-0.12542321920690114</v>
      </c>
      <c r="I58" s="141">
        <f t="shared" si="18"/>
        <v>-1.440419216222677</v>
      </c>
      <c r="K58" s="151">
        <f t="shared" si="19"/>
        <v>0.49677955578918126</v>
      </c>
      <c r="L58" s="141">
        <f t="shared" si="20"/>
        <v>5.7052499761218733</v>
      </c>
      <c r="N58" s="151">
        <f t="shared" si="21"/>
        <v>-0.43201728877836854</v>
      </c>
      <c r="O58" s="141">
        <f t="shared" si="22"/>
        <v>-4.9614896542421292</v>
      </c>
      <c r="Q58" s="151">
        <v>-0.19018548621771383</v>
      </c>
      <c r="R58" s="141">
        <f t="shared" si="23"/>
        <v>-2.1841795381024189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7.6860578838564049</v>
      </c>
      <c r="C59" s="141">
        <f t="shared" si="15"/>
        <v>2.7189286680520857</v>
      </c>
      <c r="E59" s="151">
        <v>7.272541411132778</v>
      </c>
      <c r="F59" s="141">
        <f t="shared" si="16"/>
        <v>2.433793956505792</v>
      </c>
      <c r="H59" s="151">
        <f t="shared" si="17"/>
        <v>-0.4135164727236269</v>
      </c>
      <c r="I59" s="141">
        <f t="shared" si="18"/>
        <v>-5.3800853307671037</v>
      </c>
      <c r="K59" s="151">
        <f t="shared" si="19"/>
        <v>0.43850881558343091</v>
      </c>
      <c r="L59" s="141">
        <f t="shared" si="20"/>
        <v>5.7052499761218733</v>
      </c>
      <c r="N59" s="151">
        <f t="shared" si="21"/>
        <v>-1.3823063646471068</v>
      </c>
      <c r="O59" s="141">
        <f t="shared" si="22"/>
        <v>-17.984594775827372</v>
      </c>
      <c r="Q59" s="151">
        <v>0.53028107634004895</v>
      </c>
      <c r="R59" s="141">
        <f t="shared" si="23"/>
        <v>6.8992594689383946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5.2202320701391312</v>
      </c>
      <c r="C60" s="141">
        <f t="shared" si="15"/>
        <v>1.8466473768298959</v>
      </c>
      <c r="E60" s="151">
        <v>5.9086267051119457</v>
      </c>
      <c r="F60" s="141">
        <f t="shared" si="16"/>
        <v>1.9773527785124405</v>
      </c>
      <c r="H60" s="151">
        <f t="shared" si="17"/>
        <v>0.6883946349728145</v>
      </c>
      <c r="I60" s="141">
        <f t="shared" si="18"/>
        <v>13.187050416984004</v>
      </c>
      <c r="K60" s="151">
        <f t="shared" si="19"/>
        <v>0.29782728893511917</v>
      </c>
      <c r="L60" s="141">
        <f t="shared" si="20"/>
        <v>5.7052499761218733</v>
      </c>
      <c r="N60" s="151">
        <f t="shared" si="21"/>
        <v>0.24831181895962234</v>
      </c>
      <c r="O60" s="141">
        <f t="shared" si="22"/>
        <v>4.7567199240052993</v>
      </c>
      <c r="Q60" s="151">
        <v>0.14225552707807299</v>
      </c>
      <c r="R60" s="141">
        <f t="shared" si="23"/>
        <v>2.7250805168568215</v>
      </c>
      <c r="T60" s="151"/>
    </row>
    <row r="61" spans="1:20" x14ac:dyDescent="0.2">
      <c r="A61" s="135" t="str">
        <f t="shared" si="14"/>
        <v>61 Caring personal service occupations</v>
      </c>
      <c r="B61" s="151">
        <v>18.472219113051672</v>
      </c>
      <c r="C61" s="141">
        <f t="shared" si="15"/>
        <v>6.5345131233667129</v>
      </c>
      <c r="E61" s="151">
        <v>20.330448872558136</v>
      </c>
      <c r="F61" s="141">
        <f t="shared" si="16"/>
        <v>6.8036908697883796</v>
      </c>
      <c r="H61" s="151">
        <f t="shared" si="17"/>
        <v>1.8582297595064645</v>
      </c>
      <c r="I61" s="141">
        <f t="shared" si="18"/>
        <v>10.059591368713905</v>
      </c>
      <c r="K61" s="151">
        <f t="shared" si="19"/>
        <v>1.0538862765365606</v>
      </c>
      <c r="L61" s="141">
        <f t="shared" si="20"/>
        <v>5.7052499761218733</v>
      </c>
      <c r="N61" s="151">
        <f t="shared" si="21"/>
        <v>1.0244934337069787</v>
      </c>
      <c r="O61" s="141">
        <f t="shared" si="22"/>
        <v>5.5461308001869458</v>
      </c>
      <c r="Q61" s="151">
        <v>-0.2201499507370748</v>
      </c>
      <c r="R61" s="141">
        <f t="shared" si="23"/>
        <v>-1.1917894075949238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6.4495982086858854</v>
      </c>
      <c r="C62" s="141">
        <f t="shared" si="15"/>
        <v>2.2815333597533249</v>
      </c>
      <c r="E62" s="151">
        <v>6.1075080487181097</v>
      </c>
      <c r="F62" s="141">
        <f t="shared" si="16"/>
        <v>2.0439094586008446</v>
      </c>
      <c r="H62" s="151">
        <f t="shared" si="17"/>
        <v>-0.3420901599677757</v>
      </c>
      <c r="I62" s="141">
        <f t="shared" si="18"/>
        <v>-5.3040538169815239</v>
      </c>
      <c r="K62" s="151">
        <f t="shared" si="19"/>
        <v>0.36796570026100822</v>
      </c>
      <c r="L62" s="141">
        <f t="shared" si="20"/>
        <v>5.7052499761218725</v>
      </c>
      <c r="N62" s="151">
        <f t="shared" si="21"/>
        <v>-0.55473336163468701</v>
      </c>
      <c r="O62" s="141">
        <f t="shared" si="22"/>
        <v>-8.6010530219946002</v>
      </c>
      <c r="Q62" s="151">
        <v>-0.15532249859409694</v>
      </c>
      <c r="R62" s="141">
        <f t="shared" si="23"/>
        <v>-2.4082507711087962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0.3012838971190287</v>
      </c>
      <c r="C63" s="141">
        <f t="shared" si="15"/>
        <v>0.1065786177358805</v>
      </c>
      <c r="E63" s="151">
        <v>0.24144263561670901</v>
      </c>
      <c r="F63" s="141">
        <f t="shared" si="16"/>
        <v>8.080003869173541E-2</v>
      </c>
      <c r="H63" s="151">
        <f t="shared" si="17"/>
        <v>-5.9841261502319693E-2</v>
      </c>
      <c r="I63" s="141">
        <f t="shared" si="18"/>
        <v>-19.862084258249656</v>
      </c>
      <c r="K63" s="151">
        <f t="shared" si="19"/>
        <v>1.7188999468442434E-2</v>
      </c>
      <c r="L63" s="141">
        <f t="shared" si="20"/>
        <v>5.7052499761218733</v>
      </c>
      <c r="N63" s="151">
        <f t="shared" si="21"/>
        <v>-8.205911838614012E-2</v>
      </c>
      <c r="O63" s="141">
        <f t="shared" si="22"/>
        <v>-27.236476682230681</v>
      </c>
      <c r="Q63" s="151">
        <v>5.0288574153779979E-3</v>
      </c>
      <c r="R63" s="141">
        <f t="shared" si="23"/>
        <v>1.6691424478591497</v>
      </c>
      <c r="T63" s="151"/>
    </row>
    <row r="64" spans="1:20" x14ac:dyDescent="0.2">
      <c r="A64" s="135" t="str">
        <f t="shared" si="14"/>
        <v>71 Sales occupations</v>
      </c>
      <c r="B64" s="151">
        <v>18.36478224664436</v>
      </c>
      <c r="C64" s="141">
        <f t="shared" si="15"/>
        <v>6.4965075318795513</v>
      </c>
      <c r="E64" s="151">
        <v>17.594083363861238</v>
      </c>
      <c r="F64" s="141">
        <f t="shared" si="16"/>
        <v>5.8879518644851325</v>
      </c>
      <c r="H64" s="151">
        <f t="shared" si="17"/>
        <v>-0.77069888278312249</v>
      </c>
      <c r="I64" s="141">
        <f t="shared" si="18"/>
        <v>-4.1966132374041347</v>
      </c>
      <c r="K64" s="151">
        <f t="shared" si="19"/>
        <v>1.0477567347415113</v>
      </c>
      <c r="L64" s="141">
        <f t="shared" si="20"/>
        <v>5.7052499761218733</v>
      </c>
      <c r="N64" s="151">
        <f t="shared" si="21"/>
        <v>-1.569981047311285</v>
      </c>
      <c r="O64" s="141">
        <f t="shared" si="22"/>
        <v>-8.548868297080702</v>
      </c>
      <c r="Q64" s="151">
        <v>-0.24847457021334896</v>
      </c>
      <c r="R64" s="141">
        <f t="shared" si="23"/>
        <v>-1.3529949164453099</v>
      </c>
      <c r="T64" s="151"/>
    </row>
    <row r="65" spans="1:20" x14ac:dyDescent="0.2">
      <c r="A65" s="135" t="str">
        <f t="shared" si="14"/>
        <v>72 Customer service occupations</v>
      </c>
      <c r="B65" s="151">
        <v>4.477402260712263</v>
      </c>
      <c r="C65" s="141">
        <f t="shared" si="15"/>
        <v>1.5838727145968017</v>
      </c>
      <c r="E65" s="151">
        <v>5.5442827736951497</v>
      </c>
      <c r="F65" s="141">
        <f t="shared" si="16"/>
        <v>1.8554231794572404</v>
      </c>
      <c r="H65" s="151">
        <f t="shared" si="17"/>
        <v>1.0668805129828867</v>
      </c>
      <c r="I65" s="141">
        <f t="shared" si="18"/>
        <v>23.828113956711316</v>
      </c>
      <c r="K65" s="151">
        <f t="shared" si="19"/>
        <v>0.25544699141016658</v>
      </c>
      <c r="L65" s="141">
        <f t="shared" si="20"/>
        <v>5.7052499761218725</v>
      </c>
      <c r="N65" s="151">
        <f t="shared" si="21"/>
        <v>0.8078429833227998</v>
      </c>
      <c r="O65" s="141">
        <f t="shared" si="22"/>
        <v>18.042671537720814</v>
      </c>
      <c r="Q65" s="151">
        <v>3.5905382499202623E-3</v>
      </c>
      <c r="R65" s="141">
        <f t="shared" si="23"/>
        <v>8.0192442868626271E-2</v>
      </c>
      <c r="T65" s="151"/>
    </row>
    <row r="66" spans="1:20" x14ac:dyDescent="0.2">
      <c r="A66" s="135" t="str">
        <f t="shared" si="14"/>
        <v>81 Process, plant and machine operatives</v>
      </c>
      <c r="B66" s="151">
        <v>4.0598807167155107</v>
      </c>
      <c r="C66" s="141">
        <f t="shared" si="15"/>
        <v>1.4361752456658807</v>
      </c>
      <c r="E66" s="151">
        <v>4.0753902260852977</v>
      </c>
      <c r="F66" s="141">
        <f t="shared" si="16"/>
        <v>1.3638506186387229</v>
      </c>
      <c r="H66" s="151">
        <f t="shared" si="17"/>
        <v>1.5509509369787011E-2</v>
      </c>
      <c r="I66" s="141">
        <f t="shared" si="18"/>
        <v>0.38201884370470118</v>
      </c>
      <c r="K66" s="151">
        <f t="shared" si="19"/>
        <v>0.23162634362098822</v>
      </c>
      <c r="L66" s="141">
        <f t="shared" si="20"/>
        <v>5.7052499761218733</v>
      </c>
      <c r="N66" s="151">
        <f t="shared" si="21"/>
        <v>-0.1078882763601649</v>
      </c>
      <c r="O66" s="141">
        <f t="shared" si="22"/>
        <v>-2.6574247838357117</v>
      </c>
      <c r="Q66" s="151">
        <v>-0.1082285578910363</v>
      </c>
      <c r="R66" s="141">
        <f t="shared" si="23"/>
        <v>-2.6658063485814538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7.4821126393232955</v>
      </c>
      <c r="C67" s="141">
        <f t="shared" si="15"/>
        <v>2.6467834174628795</v>
      </c>
      <c r="E67" s="151">
        <v>7.512272913921759</v>
      </c>
      <c r="F67" s="141">
        <f t="shared" si="16"/>
        <v>2.5140213556621198</v>
      </c>
      <c r="H67" s="151">
        <f t="shared" si="17"/>
        <v>3.0160274598463488E-2</v>
      </c>
      <c r="I67" s="141">
        <f t="shared" si="18"/>
        <v>0.40309837678669247</v>
      </c>
      <c r="K67" s="151">
        <f t="shared" si="19"/>
        <v>0.42687322956840401</v>
      </c>
      <c r="L67" s="141">
        <f t="shared" si="20"/>
        <v>5.7052499761218742</v>
      </c>
      <c r="N67" s="151">
        <f t="shared" si="21"/>
        <v>-0.42420883410581323</v>
      </c>
      <c r="O67" s="141">
        <f t="shared" si="22"/>
        <v>-5.6696397736158639</v>
      </c>
      <c r="Q67" s="151">
        <v>2.7495879135872724E-2</v>
      </c>
      <c r="R67" s="141">
        <f t="shared" si="23"/>
        <v>0.36748817428067393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3.1046679962962265</v>
      </c>
      <c r="C68" s="141">
        <f t="shared" si="15"/>
        <v>1.0982705240411565</v>
      </c>
      <c r="E68" s="151">
        <v>6.4656980083225584</v>
      </c>
      <c r="F68" s="141">
        <f t="shared" si="16"/>
        <v>2.1637795988563364</v>
      </c>
      <c r="H68" s="151">
        <f t="shared" si="17"/>
        <v>3.3610300120263319</v>
      </c>
      <c r="I68" s="141">
        <f t="shared" si="18"/>
        <v>108.25730854429322</v>
      </c>
      <c r="K68" s="151">
        <f t="shared" si="19"/>
        <v>0.1771290701173539</v>
      </c>
      <c r="L68" s="141">
        <f t="shared" si="20"/>
        <v>5.7052499761218733</v>
      </c>
      <c r="N68" s="151">
        <f t="shared" si="21"/>
        <v>3.1436438015323604</v>
      </c>
      <c r="O68" s="141">
        <f t="shared" si="22"/>
        <v>101.25539366150038</v>
      </c>
      <c r="Q68" s="151">
        <v>4.0257140376617727E-2</v>
      </c>
      <c r="R68" s="141">
        <f t="shared" si="23"/>
        <v>1.296664906670963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25.377862678173095</v>
      </c>
      <c r="C69" s="141">
        <f t="shared" ref="C69" si="25">B69/B$71*100</f>
        <v>8.977371678985266</v>
      </c>
      <c r="E69" s="151">
        <v>21.081421252883615</v>
      </c>
      <c r="F69" s="141">
        <f t="shared" ref="F69" si="26">E69/E$71*100</f>
        <v>7.0550076980351148</v>
      </c>
      <c r="H69" s="151">
        <f t="shared" ref="H69" si="27">E69-B69</f>
        <v>-4.2964414252894798</v>
      </c>
      <c r="I69" s="141">
        <f t="shared" ref="I69" si="28">IF(B69&gt;0,((E69/B69)-1)*100,0)</f>
        <v>-16.929878925480779</v>
      </c>
      <c r="K69" s="151">
        <f t="shared" ref="K69" si="29">(($E$71/$B$71)-1)*B69</f>
        <v>1.4478705043867124</v>
      </c>
      <c r="L69" s="141">
        <f t="shared" ref="L69" si="30">IF(B69&gt;0,K69/B69*100,0)</f>
        <v>5.7052499761218733</v>
      </c>
      <c r="N69" s="151">
        <f t="shared" ref="N69" si="31">H69-(K69+Q69)</f>
        <v>-6.9790097714053942</v>
      </c>
      <c r="O69" s="141">
        <f t="shared" ref="O69" si="32">IF(B69&gt;0,N69/B69*100,0)</f>
        <v>-27.50038433066263</v>
      </c>
      <c r="Q69" s="151">
        <v>1.2346978417292018</v>
      </c>
      <c r="R69" s="141">
        <f t="shared" ref="R69" si="33">IF(B69&gt;0,Q69/B69*100,0)</f>
        <v>4.8652554290599754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282.68700000000018</v>
      </c>
      <c r="C71" s="147">
        <f>B71/B$71*100</f>
        <v>100</v>
      </c>
      <c r="D71" s="145"/>
      <c r="E71" s="152">
        <f>SUM(E44:E69)</f>
        <v>298.81499999999983</v>
      </c>
      <c r="F71" s="147">
        <f>E71/E$71*100</f>
        <v>100</v>
      </c>
      <c r="G71" s="145"/>
      <c r="H71" s="152">
        <f t="shared" si="17"/>
        <v>16.127999999999645</v>
      </c>
      <c r="I71" s="147">
        <f t="shared" si="18"/>
        <v>5.7052499761218733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Buckinghamshire Thames Valley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Buckinghamshire Thames Valley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Buckinghamshire Thames Valley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Buckinghamshire Thames Valley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25.792705099895027</v>
      </c>
      <c r="C7" s="11">
        <f t="shared" si="2"/>
        <v>25.419595205720213</v>
      </c>
      <c r="D7" s="11">
        <f t="shared" si="2"/>
        <v>-0.37310989417481083</v>
      </c>
      <c r="E7" s="11">
        <f t="shared" si="2"/>
        <v>12.410854513575686</v>
      </c>
      <c r="F7" s="11">
        <f t="shared" si="2"/>
        <v>12.037744619400874</v>
      </c>
      <c r="G7" s="200">
        <f>IF(B7&gt;0,(1+(E7/B7))^(1/($C$6-$B$6))-1,0)</f>
        <v>2.6535081499496016E-2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16.773476991769986</v>
      </c>
      <c r="R7" s="11">
        <v>15.079547187867838</v>
      </c>
      <c r="S7" s="345">
        <f>R7-Q7</f>
        <v>-1.6939298039021473</v>
      </c>
      <c r="T7" s="345">
        <v>6.9067765652301674</v>
      </c>
      <c r="U7" s="345">
        <f>SUM(S7:T7)</f>
        <v>5.2128467613280201</v>
      </c>
      <c r="V7" s="346">
        <f>IF(Q7&gt;0,(1+(T7/Q7))^(1/($C$6-$B$6))-1,0)</f>
        <v>2.3255804120137613E-2</v>
      </c>
      <c r="X7" s="10" t="str">
        <f>name!B4</f>
        <v>Agriculture</v>
      </c>
      <c r="Y7" s="11">
        <v>2.2850000000000028</v>
      </c>
      <c r="Z7" s="11">
        <v>2.427</v>
      </c>
      <c r="AA7" s="345">
        <f>Z7-Y7</f>
        <v>0.14199999999999724</v>
      </c>
      <c r="AB7" s="11">
        <v>1.2092546128912871</v>
      </c>
      <c r="AC7" s="345">
        <f>SUM(AA7:AB7)</f>
        <v>1.3512546128912843</v>
      </c>
      <c r="AD7" s="348">
        <f>IF(Y7&gt;0,(1+(AB7/Y7))^(1/($C$6-$B$6))-1,0)</f>
        <v>2.8721672801092168E-2</v>
      </c>
    </row>
    <row r="8" spans="1:30" x14ac:dyDescent="0.2">
      <c r="A8" s="10" t="str">
        <f>name!D5</f>
        <v>12 Other managers and proprietors</v>
      </c>
      <c r="B8" s="11">
        <f t="shared" si="2"/>
        <v>10.321459456150105</v>
      </c>
      <c r="C8" s="11">
        <f t="shared" si="2"/>
        <v>12.182421383484513</v>
      </c>
      <c r="D8" s="11">
        <f t="shared" si="2"/>
        <v>1.8609619273344069</v>
      </c>
      <c r="E8" s="11">
        <f t="shared" si="2"/>
        <v>6.3242954373906546</v>
      </c>
      <c r="F8" s="11">
        <f t="shared" si="2"/>
        <v>8.1852573647250608</v>
      </c>
      <c r="G8" s="200">
        <f t="shared" ref="G8:G33" si="3">IF(B8&gt;0,(1+(E8/B8))^(1/($C$6-$B$6))-1,0)</f>
        <v>3.2375031323228942E-2</v>
      </c>
      <c r="H8" s="11"/>
      <c r="I8" s="10" t="str">
        <f>name!E4</f>
        <v>Managers, directors and senior officials</v>
      </c>
      <c r="J8" s="11">
        <f t="array" ref="J8:J16">MMULT(aggregation!$B$13:$AA$21,B7:B32)</f>
        <v>36.114164556045132</v>
      </c>
      <c r="K8" s="11">
        <f t="array" ref="K8:K16">MMULT(aggregation!$B$13:$AA$21,C7:C32)</f>
        <v>37.602016589204723</v>
      </c>
      <c r="L8" s="11">
        <f t="array" ref="L8:L16">MMULT(aggregation!$B$13:$AA$21,D7:D32)</f>
        <v>1.4878520331595961</v>
      </c>
      <c r="M8" s="11">
        <f t="array" ref="M8:M16">MMULT(aggregation!$B$13:$AA$21,E7:E32)</f>
        <v>18.735149950966338</v>
      </c>
      <c r="N8" s="11">
        <f t="array" ref="N8:N16">MMULT(aggregation!$B$13:$AA$21,F7:F32)</f>
        <v>20.223001984125936</v>
      </c>
      <c r="O8" s="11"/>
      <c r="P8" s="10" t="str">
        <f>name!D5</f>
        <v>12 Other managers and proprietors</v>
      </c>
      <c r="Q8" s="11">
        <v>5.6494120379753747</v>
      </c>
      <c r="R8" s="11">
        <v>7.1803246447604305</v>
      </c>
      <c r="S8" s="345">
        <f t="shared" ref="S8:S31" si="4">R8-Q8</f>
        <v>1.5309126067850558</v>
      </c>
      <c r="T8" s="345">
        <v>3.338535300427941</v>
      </c>
      <c r="U8" s="345">
        <f t="shared" ref="U8:U31" si="5">SUM(S8:T8)</f>
        <v>4.8694479072129973</v>
      </c>
      <c r="V8" s="346">
        <f t="shared" ref="V8:V33" si="6">IF(Q8&gt;0,(1+(T8/Q8))^(1/($C$6-$B$6))-1,0)</f>
        <v>3.1439639527628183E-2</v>
      </c>
      <c r="X8" s="10" t="str">
        <f>name!B5</f>
        <v>Mining and quarrying</v>
      </c>
      <c r="Y8" s="11">
        <v>9.7000000000000003E-2</v>
      </c>
      <c r="Z8" s="11">
        <v>7.7000000000000068E-2</v>
      </c>
      <c r="AA8" s="345">
        <f t="shared" ref="AA8:AA29" si="7">Z8-Y8</f>
        <v>-1.9999999999999934E-2</v>
      </c>
      <c r="AB8" s="11">
        <v>3.4887725618371113E-2</v>
      </c>
      <c r="AC8" s="345">
        <f t="shared" ref="AC8:AC29" si="8">SUM(AA8:AB8)</f>
        <v>1.4887725618371178E-2</v>
      </c>
      <c r="AD8" s="348">
        <f t="shared" ref="AD8:AD29" si="9">IF(Y8&gt;0,(1+(AB8/Y8))^(1/($C$6-$B$6))-1,0)</f>
        <v>2.0693877331836141E-2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20.83503634357935</v>
      </c>
      <c r="C9" s="11">
        <f t="shared" si="2"/>
        <v>28.418236709307788</v>
      </c>
      <c r="D9" s="11">
        <f t="shared" si="2"/>
        <v>7.5832003657284313</v>
      </c>
      <c r="E9" s="11">
        <f t="shared" si="2"/>
        <v>9.734330161430222</v>
      </c>
      <c r="F9" s="11">
        <f t="shared" si="2"/>
        <v>17.317530527158652</v>
      </c>
      <c r="G9" s="200">
        <f t="shared" si="3"/>
        <v>2.588688648442572E-2</v>
      </c>
      <c r="H9" s="11"/>
      <c r="I9" s="10" t="str">
        <f>name!E5</f>
        <v>Professional occupations</v>
      </c>
      <c r="J9" s="11">
        <v>65.934304814330289</v>
      </c>
      <c r="K9" s="11">
        <v>76.966895842334509</v>
      </c>
      <c r="L9" s="11">
        <v>11.032591028004216</v>
      </c>
      <c r="M9" s="11">
        <v>32.852177347838875</v>
      </c>
      <c r="N9" s="11">
        <v>43.884768375843095</v>
      </c>
      <c r="O9" s="11"/>
      <c r="P9" s="10" t="str">
        <f>name!D6</f>
        <v>21 Science, research, engineering and technology professionals</v>
      </c>
      <c r="Q9" s="11">
        <v>15.930043705118722</v>
      </c>
      <c r="R9" s="11">
        <v>20.568735273531029</v>
      </c>
      <c r="S9" s="345">
        <f t="shared" si="4"/>
        <v>4.6386915684123071</v>
      </c>
      <c r="T9" s="345">
        <v>6.2328544121182361</v>
      </c>
      <c r="U9" s="345">
        <f t="shared" si="5"/>
        <v>10.871545980530543</v>
      </c>
      <c r="V9" s="346">
        <f t="shared" si="6"/>
        <v>2.2258284576637699E-2</v>
      </c>
      <c r="X9" s="10" t="str">
        <f>name!B6</f>
        <v>Food drink and tobacco</v>
      </c>
      <c r="Y9" s="11">
        <v>2.2940000000000085</v>
      </c>
      <c r="Z9" s="11">
        <v>2.8809999999999922</v>
      </c>
      <c r="AA9" s="345">
        <f t="shared" si="7"/>
        <v>0.58699999999998376</v>
      </c>
      <c r="AB9" s="11">
        <v>1.1842471295215244</v>
      </c>
      <c r="AC9" s="345">
        <f t="shared" si="8"/>
        <v>1.7712471295215082</v>
      </c>
      <c r="AD9" s="348">
        <f t="shared" si="9"/>
        <v>2.8137346155078458E-2</v>
      </c>
    </row>
    <row r="10" spans="1:30" x14ac:dyDescent="0.2">
      <c r="A10" s="10" t="str">
        <f>name!D7</f>
        <v>22 Health professionals</v>
      </c>
      <c r="B10" s="11">
        <f t="shared" si="2"/>
        <v>10.868146626134937</v>
      </c>
      <c r="C10" s="11">
        <f t="shared" si="2"/>
        <v>10.869329172008632</v>
      </c>
      <c r="D10" s="11">
        <f t="shared" si="2"/>
        <v>1.182545873695845E-3</v>
      </c>
      <c r="E10" s="11">
        <f t="shared" si="2"/>
        <v>5.6803100279695977</v>
      </c>
      <c r="F10" s="11">
        <f t="shared" si="2"/>
        <v>5.6814925738432942</v>
      </c>
      <c r="G10" s="200">
        <f t="shared" si="3"/>
        <v>2.8426993439710557E-2</v>
      </c>
      <c r="H10" s="11"/>
      <c r="I10" s="10" t="str">
        <f>name!E6</f>
        <v>Associate professional occupations</v>
      </c>
      <c r="J10" s="11">
        <v>39.881118282271245</v>
      </c>
      <c r="K10" s="11">
        <v>44.355476708029713</v>
      </c>
      <c r="L10" s="11">
        <v>4.4743584257584663</v>
      </c>
      <c r="M10" s="11">
        <v>19.650033175238633</v>
      </c>
      <c r="N10" s="11">
        <v>24.124391600997104</v>
      </c>
      <c r="O10" s="11"/>
      <c r="P10" s="10" t="str">
        <f>name!D7</f>
        <v>22 Health professionals</v>
      </c>
      <c r="Q10" s="11">
        <v>2.5257416632177097</v>
      </c>
      <c r="R10" s="11">
        <v>2.5950977522867889</v>
      </c>
      <c r="S10" s="345">
        <f t="shared" si="4"/>
        <v>6.9356089069079196E-2</v>
      </c>
      <c r="T10" s="345">
        <v>0.93559057093557818</v>
      </c>
      <c r="U10" s="345">
        <f t="shared" si="5"/>
        <v>1.0049466600046575</v>
      </c>
      <c r="V10" s="346">
        <f t="shared" si="6"/>
        <v>2.1230140165490852E-2</v>
      </c>
      <c r="X10" s="10" t="str">
        <f>name!B7</f>
        <v>Engineering</v>
      </c>
      <c r="Y10" s="11">
        <v>4.2290000000000054</v>
      </c>
      <c r="Z10" s="11">
        <v>3.0249999999999937</v>
      </c>
      <c r="AA10" s="345">
        <f t="shared" si="7"/>
        <v>-1.2040000000000117</v>
      </c>
      <c r="AB10" s="11">
        <v>1.5437589298362915</v>
      </c>
      <c r="AC10" s="345">
        <f t="shared" si="8"/>
        <v>0.33975892983627975</v>
      </c>
      <c r="AD10" s="348">
        <f t="shared" si="9"/>
        <v>2.0962323805279182E-2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13.246493334508347</v>
      </c>
      <c r="C11" s="11">
        <f t="shared" si="2"/>
        <v>13.568246137822385</v>
      </c>
      <c r="D11" s="11">
        <f t="shared" si="2"/>
        <v>0.32175280331403644</v>
      </c>
      <c r="E11" s="11">
        <f t="shared" si="2"/>
        <v>6.7484569236027721</v>
      </c>
      <c r="F11" s="11">
        <f t="shared" si="2"/>
        <v>7.0702097269168096</v>
      </c>
      <c r="G11" s="200">
        <f t="shared" si="3"/>
        <v>2.7830009288294599E-2</v>
      </c>
      <c r="H11" s="11"/>
      <c r="I11" s="10" t="str">
        <f>name!E7</f>
        <v>Administrative and secretarial occupations</v>
      </c>
      <c r="J11" s="11">
        <v>28.644754323508849</v>
      </c>
      <c r="K11" s="11">
        <v>26.338128707605442</v>
      </c>
      <c r="L11" s="11">
        <v>-2.306625615903418</v>
      </c>
      <c r="M11" s="11">
        <v>14.139661022264903</v>
      </c>
      <c r="N11" s="11">
        <v>11.833035406361487</v>
      </c>
      <c r="O11" s="11"/>
      <c r="P11" s="10" t="str">
        <f>name!D8</f>
        <v>23 Teaching and other educational professionals</v>
      </c>
      <c r="Q11" s="11">
        <v>4.1340729081442493</v>
      </c>
      <c r="R11" s="11">
        <v>4.3775432974616013</v>
      </c>
      <c r="S11" s="345">
        <f t="shared" si="4"/>
        <v>0.24347038931735199</v>
      </c>
      <c r="T11" s="345">
        <v>1.8070590543940981</v>
      </c>
      <c r="U11" s="345">
        <f t="shared" si="5"/>
        <v>2.0505294437114499</v>
      </c>
      <c r="V11" s="346">
        <f t="shared" si="6"/>
        <v>2.4470375544015877E-2</v>
      </c>
      <c r="X11" s="10" t="str">
        <f>name!B8</f>
        <v>Rest of manufacturing</v>
      </c>
      <c r="Y11" s="11">
        <v>13.085000000000026</v>
      </c>
      <c r="Z11" s="11">
        <v>10.536999999999992</v>
      </c>
      <c r="AA11" s="345">
        <f t="shared" si="7"/>
        <v>-2.5480000000000338</v>
      </c>
      <c r="AB11" s="11">
        <v>4.9320186919698319</v>
      </c>
      <c r="AC11" s="345">
        <f t="shared" si="8"/>
        <v>2.3840186919697981</v>
      </c>
      <c r="AD11" s="348">
        <f t="shared" si="9"/>
        <v>2.1552317733311677E-2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20.984628510107658</v>
      </c>
      <c r="C12" s="11">
        <f t="shared" si="2"/>
        <v>24.111083823195706</v>
      </c>
      <c r="D12" s="11">
        <f t="shared" si="2"/>
        <v>3.1264553130880532</v>
      </c>
      <c r="E12" s="11">
        <f t="shared" si="2"/>
        <v>10.689080234836284</v>
      </c>
      <c r="F12" s="11">
        <f t="shared" si="2"/>
        <v>13.815535547924339</v>
      </c>
      <c r="G12" s="200">
        <f t="shared" si="3"/>
        <v>2.7826574592153763E-2</v>
      </c>
      <c r="H12" s="11"/>
      <c r="I12" s="10" t="str">
        <f>name!E8</f>
        <v>Skilled trades occupations</v>
      </c>
      <c r="J12" s="11">
        <v>24.022848267123294</v>
      </c>
      <c r="K12" s="11">
        <v>24.599934057162983</v>
      </c>
      <c r="L12" s="11">
        <v>0.5770857900396853</v>
      </c>
      <c r="M12" s="11">
        <v>10.465200807418814</v>
      </c>
      <c r="N12" s="11">
        <v>11.042286597458501</v>
      </c>
      <c r="O12" s="11"/>
      <c r="P12" s="10" t="str">
        <f>name!D9</f>
        <v>24 Business, media and public service professionals</v>
      </c>
      <c r="Q12" s="11">
        <v>11.70284265362325</v>
      </c>
      <c r="R12" s="11">
        <v>13.347978212788389</v>
      </c>
      <c r="S12" s="345">
        <f t="shared" si="4"/>
        <v>1.6451355591651389</v>
      </c>
      <c r="T12" s="345">
        <v>5.2921825539398935</v>
      </c>
      <c r="U12" s="345">
        <f t="shared" si="5"/>
        <v>6.9373181131050323</v>
      </c>
      <c r="V12" s="346">
        <f t="shared" si="6"/>
        <v>2.5184496333593431E-2</v>
      </c>
      <c r="X12" s="10" t="str">
        <f>name!B9</f>
        <v>Electricity and gas</v>
      </c>
      <c r="Y12" s="11">
        <v>0.36499999999999921</v>
      </c>
      <c r="Z12" s="11">
        <v>0.35600000000000059</v>
      </c>
      <c r="AA12" s="345">
        <f t="shared" si="7"/>
        <v>-8.9999999999986202E-3</v>
      </c>
      <c r="AB12" s="11">
        <v>0.15420519622221243</v>
      </c>
      <c r="AC12" s="345">
        <f t="shared" si="8"/>
        <v>0.14520519622221381</v>
      </c>
      <c r="AD12" s="348">
        <f t="shared" si="9"/>
        <v>2.377159979077681E-2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5.6345609808368069</v>
      </c>
      <c r="C13" s="11">
        <f t="shared" si="2"/>
        <v>5.7155400206275981</v>
      </c>
      <c r="D13" s="11">
        <f t="shared" si="2"/>
        <v>8.0979039790791851E-2</v>
      </c>
      <c r="E13" s="11">
        <f t="shared" si="2"/>
        <v>2.2559562735357508</v>
      </c>
      <c r="F13" s="11">
        <f t="shared" si="2"/>
        <v>2.3369353133265425</v>
      </c>
      <c r="G13" s="200">
        <f t="shared" si="3"/>
        <v>2.2703383327146609E-2</v>
      </c>
      <c r="H13" s="11"/>
      <c r="I13" s="10" t="str">
        <f>name!E9</f>
        <v>Caring, leisure and other service occupations</v>
      </c>
      <c r="J13" s="11">
        <v>25.223101218856595</v>
      </c>
      <c r="K13" s="11">
        <v>26.679399556892982</v>
      </c>
      <c r="L13" s="11">
        <v>1.4562983380363863</v>
      </c>
      <c r="M13" s="11">
        <v>13.945664209977476</v>
      </c>
      <c r="N13" s="11">
        <v>15.401962548013863</v>
      </c>
      <c r="O13" s="11"/>
      <c r="P13" s="10" t="str">
        <f>name!D10</f>
        <v>31 Science, engineering and technology associate professionals</v>
      </c>
      <c r="Q13" s="11">
        <v>3.8842347545207176</v>
      </c>
      <c r="R13" s="11">
        <v>3.5307440316206149</v>
      </c>
      <c r="S13" s="345">
        <f t="shared" si="4"/>
        <v>-0.35349072290010275</v>
      </c>
      <c r="T13" s="345">
        <v>1.2743327643724878</v>
      </c>
      <c r="U13" s="345">
        <f t="shared" si="5"/>
        <v>0.92084204147238502</v>
      </c>
      <c r="V13" s="346">
        <f t="shared" si="6"/>
        <v>1.9095561184581333E-2</v>
      </c>
      <c r="X13" s="10" t="str">
        <f>name!B10</f>
        <v>Water and sewerage</v>
      </c>
      <c r="Y13" s="11">
        <v>2.0989999999999878</v>
      </c>
      <c r="Z13" s="11">
        <v>2.5119999999999956</v>
      </c>
      <c r="AA13" s="345">
        <f t="shared" si="7"/>
        <v>0.41300000000000781</v>
      </c>
      <c r="AB13" s="11">
        <v>0.98887780352438392</v>
      </c>
      <c r="AC13" s="345">
        <f t="shared" si="8"/>
        <v>1.4018778035243917</v>
      </c>
      <c r="AD13" s="348">
        <f t="shared" si="9"/>
        <v>2.6068868656623501E-2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4.7388223368851445</v>
      </c>
      <c r="C14" s="11">
        <f t="shared" si="2"/>
        <v>8.2546458827233593</v>
      </c>
      <c r="D14" s="11">
        <f t="shared" si="2"/>
        <v>3.5158235458382165</v>
      </c>
      <c r="E14" s="11">
        <f t="shared" si="2"/>
        <v>4.2392680032060319</v>
      </c>
      <c r="F14" s="11">
        <f t="shared" si="2"/>
        <v>7.7550915490442502</v>
      </c>
      <c r="G14" s="200">
        <f t="shared" si="3"/>
        <v>4.3520302322257898E-2</v>
      </c>
      <c r="H14" s="11"/>
      <c r="I14" s="10" t="str">
        <f>name!E10</f>
        <v>Sales and customer service occupations</v>
      </c>
      <c r="J14" s="11">
        <v>22.842184507356613</v>
      </c>
      <c r="K14" s="11">
        <v>23.13836613755641</v>
      </c>
      <c r="L14" s="11">
        <v>0.29618163019980071</v>
      </c>
      <c r="M14" s="11">
        <v>10.234068919247829</v>
      </c>
      <c r="N14" s="11">
        <v>10.530250549447628</v>
      </c>
      <c r="O14" s="11"/>
      <c r="P14" s="10" t="str">
        <f>name!D11</f>
        <v>32 Health and social care associate professionals</v>
      </c>
      <c r="Q14" s="11">
        <v>0.96926337109933713</v>
      </c>
      <c r="R14" s="11">
        <v>1.4044250488803776</v>
      </c>
      <c r="S14" s="345">
        <f t="shared" si="4"/>
        <v>0.43516167778104042</v>
      </c>
      <c r="T14" s="345">
        <v>0.5926366475812449</v>
      </c>
      <c r="U14" s="345">
        <f t="shared" si="5"/>
        <v>1.0277983253622853</v>
      </c>
      <c r="V14" s="346">
        <f t="shared" si="6"/>
        <v>3.2319415042452393E-2</v>
      </c>
      <c r="X14" s="10" t="str">
        <f>name!B11</f>
        <v>Construction</v>
      </c>
      <c r="Y14" s="11">
        <v>23.746000000000038</v>
      </c>
      <c r="Z14" s="11">
        <v>27.57</v>
      </c>
      <c r="AA14" s="345">
        <f t="shared" si="7"/>
        <v>3.8239999999999625</v>
      </c>
      <c r="AB14" s="11">
        <v>10.713373011704599</v>
      </c>
      <c r="AC14" s="345">
        <f t="shared" si="8"/>
        <v>14.537373011704561</v>
      </c>
      <c r="AD14" s="348">
        <f t="shared" si="9"/>
        <v>2.5135155307940193E-2</v>
      </c>
    </row>
    <row r="15" spans="1:30" x14ac:dyDescent="0.2">
      <c r="A15" s="10" t="str">
        <f>name!D12</f>
        <v>33 Protective service occupations</v>
      </c>
      <c r="B15" s="11">
        <f t="shared" si="2"/>
        <v>3.2231710057088159</v>
      </c>
      <c r="C15" s="11">
        <f t="shared" si="2"/>
        <v>2.99059232713098</v>
      </c>
      <c r="D15" s="11">
        <f t="shared" si="2"/>
        <v>-0.2325786785778364</v>
      </c>
      <c r="E15" s="11">
        <f t="shared" si="2"/>
        <v>0.98762671238844335</v>
      </c>
      <c r="F15" s="11">
        <f t="shared" si="2"/>
        <v>0.75504803381060681</v>
      </c>
      <c r="G15" s="200">
        <f t="shared" si="3"/>
        <v>1.7978804116723035E-2</v>
      </c>
      <c r="H15" s="11"/>
      <c r="I15" s="10" t="str">
        <f>name!E11</f>
        <v>Process, plant and machine operatives</v>
      </c>
      <c r="J15" s="11">
        <v>11.5419933560388</v>
      </c>
      <c r="K15" s="11">
        <v>11.587663140007074</v>
      </c>
      <c r="L15" s="11">
        <v>4.5669783968274813E-2</v>
      </c>
      <c r="M15" s="11">
        <v>5.5500959545092581</v>
      </c>
      <c r="N15" s="11">
        <v>5.5957657384775334</v>
      </c>
      <c r="O15" s="11"/>
      <c r="P15" s="10" t="str">
        <f>name!D12</f>
        <v>33 Protective service occupations</v>
      </c>
      <c r="Q15" s="11">
        <v>2.37454804250364</v>
      </c>
      <c r="R15" s="11">
        <v>2.0102893240651829</v>
      </c>
      <c r="S15" s="345">
        <f t="shared" si="4"/>
        <v>-0.36425871843845714</v>
      </c>
      <c r="T15" s="345">
        <v>0.57172263899078646</v>
      </c>
      <c r="U15" s="345">
        <f t="shared" si="5"/>
        <v>0.20746392055232932</v>
      </c>
      <c r="V15" s="346">
        <f t="shared" si="6"/>
        <v>1.4486126408490563E-2</v>
      </c>
      <c r="X15" s="10" t="str">
        <f>name!B12</f>
        <v>Wholesale and retail trade</v>
      </c>
      <c r="Y15" s="11">
        <v>49.728000000000073</v>
      </c>
      <c r="Z15" s="11">
        <v>51.214000000000013</v>
      </c>
      <c r="AA15" s="345">
        <f t="shared" si="7"/>
        <v>1.4859999999999403</v>
      </c>
      <c r="AB15" s="11">
        <v>23.142963629339544</v>
      </c>
      <c r="AC15" s="345">
        <f t="shared" si="8"/>
        <v>24.628963629339484</v>
      </c>
      <c r="AD15" s="348">
        <f t="shared" si="9"/>
        <v>2.5802062626381961E-2</v>
      </c>
    </row>
    <row r="16" spans="1:30" x14ac:dyDescent="0.2">
      <c r="A16" s="10" t="str">
        <f>name!D13</f>
        <v>34 Culture, media and sports occupations</v>
      </c>
      <c r="B16" s="11">
        <f t="shared" si="2"/>
        <v>6.8521522089594225</v>
      </c>
      <c r="C16" s="11">
        <f t="shared" si="2"/>
        <v>6.6135029610226646</v>
      </c>
      <c r="D16" s="11">
        <f t="shared" si="2"/>
        <v>-0.23864924793675754</v>
      </c>
      <c r="E16" s="11">
        <f t="shared" si="2"/>
        <v>2.9890882279862132</v>
      </c>
      <c r="F16" s="11">
        <f t="shared" si="2"/>
        <v>2.7504389800494566</v>
      </c>
      <c r="G16" s="200">
        <f t="shared" si="3"/>
        <v>2.442819458180745E-2</v>
      </c>
      <c r="H16" s="11"/>
      <c r="I16" s="10" t="str">
        <f>name!E12</f>
        <v>Elementary occupations</v>
      </c>
      <c r="J16" s="11">
        <v>28.482530674469285</v>
      </c>
      <c r="K16" s="11">
        <v>27.547119261206117</v>
      </c>
      <c r="L16" s="11">
        <v>-0.93541141326316701</v>
      </c>
      <c r="M16" s="11">
        <v>13.229351938677658</v>
      </c>
      <c r="N16" s="11">
        <v>12.293940525414493</v>
      </c>
      <c r="O16" s="11"/>
      <c r="P16" s="10" t="str">
        <f>name!D13</f>
        <v>34 Culture, media and sports occupations</v>
      </c>
      <c r="Q16" s="11">
        <v>3.3241574833370167</v>
      </c>
      <c r="R16" s="11">
        <v>3.2167870898755822</v>
      </c>
      <c r="S16" s="345">
        <f t="shared" si="4"/>
        <v>-0.10737039346143451</v>
      </c>
      <c r="T16" s="345">
        <v>1.2257200867426126</v>
      </c>
      <c r="U16" s="345">
        <f t="shared" si="5"/>
        <v>1.1183496932811781</v>
      </c>
      <c r="V16" s="346">
        <f t="shared" si="6"/>
        <v>2.1146080403654288E-2</v>
      </c>
      <c r="X16" s="10" t="str">
        <f>name!B13</f>
        <v>Transport and storage</v>
      </c>
      <c r="Y16" s="11">
        <v>7.4419999999999966</v>
      </c>
      <c r="Z16" s="11">
        <v>7.7620000000000022</v>
      </c>
      <c r="AA16" s="345">
        <f t="shared" si="7"/>
        <v>0.32000000000000561</v>
      </c>
      <c r="AB16" s="11">
        <v>3.4634168820944731</v>
      </c>
      <c r="AC16" s="345">
        <f t="shared" si="8"/>
        <v>3.7834168820944787</v>
      </c>
      <c r="AD16" s="348">
        <f t="shared" si="9"/>
        <v>2.580191879014837E-2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19.432411749881055</v>
      </c>
      <c r="C17" s="11">
        <f t="shared" si="10"/>
        <v>20.781195516525106</v>
      </c>
      <c r="D17" s="11">
        <f t="shared" si="10"/>
        <v>1.3487837666440521</v>
      </c>
      <c r="E17" s="11">
        <f t="shared" si="10"/>
        <v>9.1780939581221954</v>
      </c>
      <c r="F17" s="11">
        <f t="shared" si="10"/>
        <v>10.526877724766248</v>
      </c>
      <c r="G17" s="200">
        <f t="shared" si="3"/>
        <v>2.6124180932599383E-2</v>
      </c>
      <c r="H17" s="11"/>
      <c r="O17" s="11"/>
      <c r="P17" s="10" t="str">
        <f>name!D14</f>
        <v>35 Business and public service associate professionals</v>
      </c>
      <c r="Q17" s="11">
        <v>10.084112270385143</v>
      </c>
      <c r="R17" s="11">
        <v>10.327849571955793</v>
      </c>
      <c r="S17" s="345">
        <f t="shared" si="4"/>
        <v>0.24373730157065054</v>
      </c>
      <c r="T17" s="345">
        <v>3.90103852368114</v>
      </c>
      <c r="U17" s="345">
        <f t="shared" si="5"/>
        <v>4.1447758252517906</v>
      </c>
      <c r="V17" s="346">
        <f t="shared" si="6"/>
        <v>2.2041738627096352E-2</v>
      </c>
      <c r="X17" s="10" t="str">
        <f>name!B14</f>
        <v>Accommodation and food</v>
      </c>
      <c r="Y17" s="11">
        <v>16.843000000000007</v>
      </c>
      <c r="Z17" s="11">
        <v>19.475999999999999</v>
      </c>
      <c r="AA17" s="345">
        <f t="shared" si="7"/>
        <v>2.632999999999992</v>
      </c>
      <c r="AB17" s="11">
        <v>8.8927493998101834</v>
      </c>
      <c r="AC17" s="345">
        <f t="shared" si="8"/>
        <v>11.525749399810175</v>
      </c>
      <c r="AD17" s="348">
        <f t="shared" si="9"/>
        <v>2.8666250621823597E-2</v>
      </c>
    </row>
    <row r="18" spans="1:30" x14ac:dyDescent="0.2">
      <c r="A18" s="10" t="str">
        <f>name!D15</f>
        <v>41 Administrative occupations</v>
      </c>
      <c r="B18" s="11">
        <f t="shared" si="10"/>
        <v>22.692202322967127</v>
      </c>
      <c r="C18" s="11">
        <f t="shared" si="10"/>
        <v>22.243135499914555</v>
      </c>
      <c r="D18" s="11">
        <f t="shared" si="10"/>
        <v>-0.44906682305257994</v>
      </c>
      <c r="E18" s="11">
        <f t="shared" si="10"/>
        <v>11.478297861835879</v>
      </c>
      <c r="F18" s="11">
        <f t="shared" si="10"/>
        <v>11.029231038783301</v>
      </c>
      <c r="G18" s="200">
        <f t="shared" si="3"/>
        <v>2.7665189920029976E-2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6.1962783428119304</v>
      </c>
      <c r="R18" s="11">
        <v>7.0851254127391057</v>
      </c>
      <c r="S18" s="345">
        <f t="shared" si="4"/>
        <v>0.88884706992717533</v>
      </c>
      <c r="T18" s="345">
        <v>2.4588963190432072</v>
      </c>
      <c r="U18" s="345">
        <f t="shared" si="5"/>
        <v>3.3477433889703825</v>
      </c>
      <c r="V18" s="346">
        <f t="shared" si="6"/>
        <v>2.2530633899652042E-2</v>
      </c>
      <c r="X18" s="10" t="str">
        <f>name!B15</f>
        <v>Media</v>
      </c>
      <c r="Y18" s="11">
        <v>4.3249999999999966</v>
      </c>
      <c r="Z18" s="11">
        <v>4.0310000000000041</v>
      </c>
      <c r="AA18" s="345">
        <f t="shared" si="7"/>
        <v>-0.29399999999999249</v>
      </c>
      <c r="AB18" s="11">
        <v>1.9908749909224168</v>
      </c>
      <c r="AC18" s="345">
        <f t="shared" si="8"/>
        <v>1.6968749909224243</v>
      </c>
      <c r="AD18" s="348">
        <f t="shared" si="9"/>
        <v>2.5564928881584459E-2</v>
      </c>
    </row>
    <row r="19" spans="1:30" x14ac:dyDescent="0.2">
      <c r="A19" s="10" t="str">
        <f>name!D16</f>
        <v>42 Secretarial and related occupations</v>
      </c>
      <c r="B19" s="11">
        <f t="shared" si="10"/>
        <v>5.9525520005417238</v>
      </c>
      <c r="C19" s="11">
        <f t="shared" si="10"/>
        <v>4.0949932076908873</v>
      </c>
      <c r="D19" s="11">
        <f t="shared" si="10"/>
        <v>-1.8575587928508379</v>
      </c>
      <c r="E19" s="11">
        <f t="shared" si="10"/>
        <v>2.661363160429024</v>
      </c>
      <c r="F19" s="11">
        <f t="shared" si="10"/>
        <v>0.80380436757818607</v>
      </c>
      <c r="G19" s="200">
        <f t="shared" si="3"/>
        <v>2.4943265326092368E-2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0.57659933706311861</v>
      </c>
      <c r="K19" s="11">
        <f t="array" ref="K19:K27">MMULT(aggregation!$B$13:$AA$21,C36:C61)</f>
        <v>0.79835131120452263</v>
      </c>
      <c r="L19" s="11">
        <f t="array" ref="L19:L27">MMULT(aggregation!$B$13:$AA$21,D36:D61)</f>
        <v>0.22175197414140407</v>
      </c>
      <c r="M19" s="11">
        <f t="array" ref="M19:M27">MMULT(aggregation!$B$13:$AA$21,E36:E61)</f>
        <v>0.37444152672853126</v>
      </c>
      <c r="N19" s="11">
        <f t="array" ref="N19:N27">MMULT(aggregation!$B$13:$AA$21,F36:F61)</f>
        <v>0.59619350086993528</v>
      </c>
      <c r="O19" s="11"/>
      <c r="P19" s="10" t="str">
        <f>name!D16</f>
        <v>42 Secretarial and related occupations</v>
      </c>
      <c r="Q19" s="11">
        <v>0.239835543772527</v>
      </c>
      <c r="R19" s="11">
        <v>0.25576996548692343</v>
      </c>
      <c r="S19" s="345">
        <f t="shared" si="4"/>
        <v>1.5934421714396435E-2</v>
      </c>
      <c r="T19" s="345">
        <v>7.6379388156001343E-2</v>
      </c>
      <c r="U19" s="345">
        <f t="shared" si="5"/>
        <v>9.2313809870397778E-2</v>
      </c>
      <c r="V19" s="346">
        <f t="shared" si="6"/>
        <v>1.8602149961609804E-2</v>
      </c>
      <c r="X19" s="10" t="str">
        <f>name!B16</f>
        <v>Information technology</v>
      </c>
      <c r="Y19" s="11">
        <v>12.670000000000019</v>
      </c>
      <c r="Z19" s="11">
        <v>14.039999999999997</v>
      </c>
      <c r="AA19" s="345">
        <f t="shared" si="7"/>
        <v>1.3699999999999779</v>
      </c>
      <c r="AB19" s="11">
        <v>5.8009004737226029</v>
      </c>
      <c r="AC19" s="345">
        <f t="shared" si="8"/>
        <v>7.1709004737225808</v>
      </c>
      <c r="AD19" s="348">
        <f t="shared" si="9"/>
        <v>2.5449073160447977E-2</v>
      </c>
    </row>
    <row r="20" spans="1:30" x14ac:dyDescent="0.2">
      <c r="A20" s="10" t="str">
        <f>name!D17</f>
        <v>51 Skilled agricultural and related trades</v>
      </c>
      <c r="B20" s="11">
        <f t="shared" si="10"/>
        <v>2.4091474570154539</v>
      </c>
      <c r="C20" s="11">
        <f t="shared" si="10"/>
        <v>2.8367783040128156</v>
      </c>
      <c r="D20" s="11">
        <f t="shared" si="10"/>
        <v>0.42763084699736126</v>
      </c>
      <c r="E20" s="11">
        <f t="shared" si="10"/>
        <v>1.438409011928848</v>
      </c>
      <c r="F20" s="11">
        <f t="shared" si="10"/>
        <v>1.8660398589262093</v>
      </c>
      <c r="G20" s="200">
        <f t="shared" si="3"/>
        <v>3.1703193041279443E-2</v>
      </c>
      <c r="H20" s="11"/>
      <c r="I20" s="11" t="str">
        <f t="shared" si="11"/>
        <v>Professional occupations</v>
      </c>
      <c r="J20" s="11">
        <v>3.3709373670610363</v>
      </c>
      <c r="K20" s="11">
        <v>4.7679900010761544</v>
      </c>
      <c r="L20" s="11">
        <v>1.3970526340151184</v>
      </c>
      <c r="M20" s="11">
        <v>1.902424279588157</v>
      </c>
      <c r="N20" s="11">
        <v>3.2994769136032756</v>
      </c>
      <c r="O20" s="11"/>
      <c r="P20" s="10" t="str">
        <f>name!D17</f>
        <v>51 Skilled agricultural and related trades</v>
      </c>
      <c r="Q20" s="11">
        <v>1.8101124307242065</v>
      </c>
      <c r="R20" s="11">
        <v>2.01749614499025</v>
      </c>
      <c r="S20" s="345">
        <f t="shared" si="4"/>
        <v>0.20738371426604352</v>
      </c>
      <c r="T20" s="345">
        <v>0.95741323280156398</v>
      </c>
      <c r="U20" s="345">
        <f t="shared" si="5"/>
        <v>1.1647969470676074</v>
      </c>
      <c r="V20" s="346">
        <f t="shared" si="6"/>
        <v>2.8708686492233459E-2</v>
      </c>
      <c r="X20" s="10" t="str">
        <f>name!B17</f>
        <v>Finance and insurance</v>
      </c>
      <c r="Y20" s="11">
        <v>5.488999999999999</v>
      </c>
      <c r="Z20" s="11">
        <v>4.748999999999997</v>
      </c>
      <c r="AA20" s="345">
        <f t="shared" si="7"/>
        <v>-0.74000000000000199</v>
      </c>
      <c r="AB20" s="11">
        <v>2.4679497541162561</v>
      </c>
      <c r="AC20" s="345">
        <f t="shared" si="8"/>
        <v>1.7279497541162541</v>
      </c>
      <c r="AD20" s="348">
        <f t="shared" si="9"/>
        <v>2.5062216058614695E-2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8.707410856112304</v>
      </c>
      <c r="C21" s="11">
        <f t="shared" si="10"/>
        <v>8.5819876369054349</v>
      </c>
      <c r="D21" s="11">
        <f t="shared" si="10"/>
        <v>-0.12542321920687038</v>
      </c>
      <c r="E21" s="11">
        <f t="shared" si="10"/>
        <v>3.3330801985493363</v>
      </c>
      <c r="F21" s="11">
        <f t="shared" si="10"/>
        <v>3.2076569793424663</v>
      </c>
      <c r="G21" s="200">
        <f t="shared" si="3"/>
        <v>2.1841831304244996E-2</v>
      </c>
      <c r="H21" s="11"/>
      <c r="I21" s="11" t="str">
        <f t="shared" si="11"/>
        <v>Associate professional occupations</v>
      </c>
      <c r="J21" s="11">
        <v>0.57198508254392821</v>
      </c>
      <c r="K21" s="11">
        <v>0.89553716578180109</v>
      </c>
      <c r="L21" s="11">
        <v>0.32355208323787288</v>
      </c>
      <c r="M21" s="11">
        <v>0.36377175900825842</v>
      </c>
      <c r="N21" s="11">
        <v>0.6873238422461313</v>
      </c>
      <c r="O21" s="11"/>
      <c r="P21" s="10" t="str">
        <f>name!D18</f>
        <v>52 Skilled metal, electrical and electronic trades</v>
      </c>
      <c r="Q21" s="11">
        <v>8.4329484468340414</v>
      </c>
      <c r="R21" s="11">
        <v>7.9462711260536452</v>
      </c>
      <c r="S21" s="345">
        <f t="shared" si="4"/>
        <v>-0.48667732078039627</v>
      </c>
      <c r="T21" s="345">
        <v>3.0459352485548599</v>
      </c>
      <c r="U21" s="345">
        <f t="shared" si="5"/>
        <v>2.5592579277744636</v>
      </c>
      <c r="V21" s="346">
        <f t="shared" si="6"/>
        <v>2.0770273079846246E-2</v>
      </c>
      <c r="X21" s="10" t="str">
        <f>name!B18</f>
        <v>Real estate</v>
      </c>
      <c r="Y21" s="11">
        <v>5.5819999999999848</v>
      </c>
      <c r="Z21" s="11">
        <v>6.2720000000000002</v>
      </c>
      <c r="AA21" s="345">
        <f t="shared" si="7"/>
        <v>0.69000000000001549</v>
      </c>
      <c r="AB21" s="11">
        <v>2.8615740729315569</v>
      </c>
      <c r="AC21" s="345">
        <f t="shared" si="8"/>
        <v>3.5515740729315723</v>
      </c>
      <c r="AD21" s="348">
        <f t="shared" si="9"/>
        <v>2.7974714712747817E-2</v>
      </c>
    </row>
    <row r="22" spans="1:30" x14ac:dyDescent="0.2">
      <c r="A22" s="10" t="str">
        <f>name!D19</f>
        <v>53 Skilled construction and building trades</v>
      </c>
      <c r="B22" s="11">
        <f t="shared" si="10"/>
        <v>7.6860578838564111</v>
      </c>
      <c r="C22" s="11">
        <f t="shared" si="10"/>
        <v>7.2725414111327824</v>
      </c>
      <c r="D22" s="11">
        <f t="shared" si="10"/>
        <v>-0.41351647272362824</v>
      </c>
      <c r="E22" s="11">
        <f t="shared" si="10"/>
        <v>3.2064584228227733</v>
      </c>
      <c r="F22" s="11">
        <f t="shared" si="10"/>
        <v>2.792941950099145</v>
      </c>
      <c r="G22" s="200">
        <f t="shared" si="3"/>
        <v>2.3516789705730234E-2</v>
      </c>
      <c r="H22" s="11"/>
      <c r="I22" s="11" t="str">
        <f t="shared" si="11"/>
        <v>Administrative and secretarial occupations</v>
      </c>
      <c r="J22" s="11">
        <v>0.17066773136325547</v>
      </c>
      <c r="K22" s="11">
        <v>0.31408816719544169</v>
      </c>
      <c r="L22" s="11">
        <v>0.14342043583218622</v>
      </c>
      <c r="M22" s="11">
        <v>0.13429342102587483</v>
      </c>
      <c r="N22" s="11">
        <v>0.27771385685806105</v>
      </c>
      <c r="O22" s="11"/>
      <c r="P22" s="10" t="str">
        <f>name!D19</f>
        <v>53 Skilled construction and building trades</v>
      </c>
      <c r="Q22" s="11">
        <v>7.5265583010905557</v>
      </c>
      <c r="R22" s="11">
        <v>7.1446948823158491</v>
      </c>
      <c r="S22" s="345">
        <f t="shared" si="4"/>
        <v>-0.38186341877470653</v>
      </c>
      <c r="T22" s="345">
        <v>3.1451600986390478</v>
      </c>
      <c r="U22" s="345">
        <f t="shared" si="5"/>
        <v>2.7632966798643412</v>
      </c>
      <c r="V22" s="346">
        <f t="shared" si="6"/>
        <v>2.3550312252960115E-2</v>
      </c>
      <c r="X22" s="10" t="str">
        <f>name!B19</f>
        <v>Professional services</v>
      </c>
      <c r="Y22" s="11">
        <v>26.083999999999978</v>
      </c>
      <c r="Z22" s="11">
        <v>29.371999999999979</v>
      </c>
      <c r="AA22" s="345">
        <f t="shared" si="7"/>
        <v>3.2880000000000003</v>
      </c>
      <c r="AB22" s="11">
        <v>13.407547765259228</v>
      </c>
      <c r="AC22" s="345">
        <f t="shared" si="8"/>
        <v>16.695547765259228</v>
      </c>
      <c r="AD22" s="348">
        <f t="shared" si="9"/>
        <v>2.8036807401064623E-2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5.2202320701391276</v>
      </c>
      <c r="C23" s="11">
        <f t="shared" si="10"/>
        <v>5.9086267051119492</v>
      </c>
      <c r="D23" s="11">
        <f t="shared" si="10"/>
        <v>0.68839463497282261</v>
      </c>
      <c r="E23" s="11">
        <f t="shared" si="10"/>
        <v>2.487253174117857</v>
      </c>
      <c r="F23" s="11">
        <f t="shared" si="10"/>
        <v>3.1756478090906799</v>
      </c>
      <c r="G23" s="200">
        <f t="shared" si="3"/>
        <v>2.6317008154243204E-2</v>
      </c>
      <c r="H23" s="11"/>
      <c r="I23" s="11" t="str">
        <f t="shared" si="11"/>
        <v>Skilled trades occupations</v>
      </c>
      <c r="J23" s="11">
        <v>4.5270750282900347E-2</v>
      </c>
      <c r="K23" s="11">
        <v>7.6372161931383728E-2</v>
      </c>
      <c r="L23" s="11">
        <v>3.1101411648483381E-2</v>
      </c>
      <c r="M23" s="11">
        <v>3.3520699393462097E-2</v>
      </c>
      <c r="N23" s="11">
        <v>6.4622111041945485E-2</v>
      </c>
      <c r="O23" s="11"/>
      <c r="P23" s="10" t="str">
        <f>name!D20</f>
        <v>54 Textiles, printing and other skilled trades</v>
      </c>
      <c r="Q23" s="11">
        <v>2.9519557419169664</v>
      </c>
      <c r="R23" s="11">
        <v>3.2946260379390711</v>
      </c>
      <c r="S23" s="345">
        <f t="shared" si="4"/>
        <v>0.34267029602210464</v>
      </c>
      <c r="T23" s="345">
        <v>1.0481498734388219</v>
      </c>
      <c r="U23" s="345">
        <f t="shared" si="5"/>
        <v>1.3908201694609266</v>
      </c>
      <c r="V23" s="346">
        <f t="shared" si="6"/>
        <v>2.0463419237330305E-2</v>
      </c>
      <c r="X23" s="10" t="str">
        <f>name!B20</f>
        <v>Support services</v>
      </c>
      <c r="Y23" s="11">
        <v>25.593000000000011</v>
      </c>
      <c r="Z23" s="11">
        <v>29.666000000000022</v>
      </c>
      <c r="AA23" s="345">
        <f t="shared" si="7"/>
        <v>4.0730000000000111</v>
      </c>
      <c r="AB23" s="11">
        <v>12.88142139314947</v>
      </c>
      <c r="AC23" s="345">
        <f t="shared" si="8"/>
        <v>16.954421393149481</v>
      </c>
      <c r="AD23" s="348">
        <f t="shared" si="9"/>
        <v>2.7551016893486047E-2</v>
      </c>
    </row>
    <row r="24" spans="1:30" x14ac:dyDescent="0.2">
      <c r="A24" s="10" t="str">
        <f>name!D21</f>
        <v>61 Caring personal service occupations</v>
      </c>
      <c r="B24" s="11">
        <f t="shared" si="10"/>
        <v>18.472219113051683</v>
      </c>
      <c r="C24" s="11">
        <f t="shared" si="10"/>
        <v>20.330448872558168</v>
      </c>
      <c r="D24" s="11">
        <f t="shared" si="10"/>
        <v>1.8582297595064841</v>
      </c>
      <c r="E24" s="11">
        <f t="shared" si="10"/>
        <v>10.727868673126316</v>
      </c>
      <c r="F24" s="11">
        <f t="shared" si="10"/>
        <v>12.586098432632799</v>
      </c>
      <c r="G24" s="200">
        <f t="shared" si="3"/>
        <v>3.0997642878229703E-2</v>
      </c>
      <c r="H24" s="11"/>
      <c r="I24" s="11" t="str">
        <f t="shared" si="11"/>
        <v>Caring, leisure and other service occupations</v>
      </c>
      <c r="J24" s="11">
        <v>3.3147051004242277E-2</v>
      </c>
      <c r="K24" s="11">
        <v>5.5281666777527348E-2</v>
      </c>
      <c r="L24" s="11">
        <v>2.2134615773285078E-2</v>
      </c>
      <c r="M24" s="11">
        <v>2.5078226694845693E-2</v>
      </c>
      <c r="N24" s="11">
        <v>4.7212842468130775E-2</v>
      </c>
      <c r="O24" s="11"/>
      <c r="P24" s="10" t="str">
        <f>name!D21</f>
        <v>61 Caring personal service occupations</v>
      </c>
      <c r="Q24" s="11">
        <v>3.4668158592558571</v>
      </c>
      <c r="R24" s="11">
        <v>4.7609383590101819</v>
      </c>
      <c r="S24" s="345">
        <f t="shared" si="4"/>
        <v>1.2941224997543248</v>
      </c>
      <c r="T24" s="345">
        <v>1.881488189538526</v>
      </c>
      <c r="U24" s="345">
        <f t="shared" si="5"/>
        <v>3.1756106892928511</v>
      </c>
      <c r="V24" s="346">
        <f t="shared" si="6"/>
        <v>2.932460497598588E-2</v>
      </c>
      <c r="X24" s="10" t="str">
        <f>name!B21</f>
        <v>Public admin. and defence</v>
      </c>
      <c r="Y24" s="11">
        <v>8.304000000000002</v>
      </c>
      <c r="Z24" s="11">
        <v>8.4110000000000067</v>
      </c>
      <c r="AA24" s="345">
        <f t="shared" si="7"/>
        <v>0.10700000000000465</v>
      </c>
      <c r="AB24" s="11">
        <v>4.0994101913443046</v>
      </c>
      <c r="AC24" s="345">
        <f t="shared" si="8"/>
        <v>4.2064101913443093</v>
      </c>
      <c r="AD24" s="348">
        <f t="shared" si="9"/>
        <v>2.7109905808564205E-2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6.4495982086858854</v>
      </c>
      <c r="C25" s="11">
        <f t="shared" si="10"/>
        <v>6.1075080487181079</v>
      </c>
      <c r="D25" s="11">
        <f t="shared" si="10"/>
        <v>-0.34209015996777747</v>
      </c>
      <c r="E25" s="11">
        <f t="shared" si="10"/>
        <v>3.1030438460303906</v>
      </c>
      <c r="F25" s="11">
        <f t="shared" si="10"/>
        <v>2.7609536860626132</v>
      </c>
      <c r="G25" s="200">
        <f t="shared" si="3"/>
        <v>2.6532545587677259E-2</v>
      </c>
      <c r="H25" s="11"/>
      <c r="I25" s="11" t="str">
        <f t="shared" si="11"/>
        <v>Sales and customer service occupations</v>
      </c>
      <c r="J25" s="11">
        <v>6.8423398125999665E-2</v>
      </c>
      <c r="K25" s="11">
        <v>0.10532085694879889</v>
      </c>
      <c r="L25" s="11">
        <v>3.6897458822799212E-2</v>
      </c>
      <c r="M25" s="11">
        <v>4.0614817475829422E-2</v>
      </c>
      <c r="N25" s="11">
        <v>7.7512276298628641E-2</v>
      </c>
      <c r="O25" s="11"/>
      <c r="P25" s="10" t="str">
        <f>name!D22</f>
        <v>62 Leisure, travel and related personal service occupations</v>
      </c>
      <c r="Q25" s="11">
        <v>1.9041483326218913</v>
      </c>
      <c r="R25" s="11">
        <v>2.0842386335492478</v>
      </c>
      <c r="S25" s="345">
        <f t="shared" si="4"/>
        <v>0.18009030092735645</v>
      </c>
      <c r="T25" s="345">
        <v>0.85371220383589774</v>
      </c>
      <c r="U25" s="345">
        <f t="shared" si="5"/>
        <v>1.0338025047632542</v>
      </c>
      <c r="V25" s="346">
        <f t="shared" si="6"/>
        <v>2.5002130854344662E-2</v>
      </c>
      <c r="X25" s="10" t="str">
        <f>name!B22</f>
        <v>Education</v>
      </c>
      <c r="Y25" s="11">
        <v>25.321000000000026</v>
      </c>
      <c r="Z25" s="11">
        <v>25.66400000000003</v>
      </c>
      <c r="AA25" s="345">
        <f t="shared" si="7"/>
        <v>0.34300000000000352</v>
      </c>
      <c r="AB25" s="11">
        <v>13.366526687417679</v>
      </c>
      <c r="AC25" s="345">
        <f t="shared" si="8"/>
        <v>13.709526687417682</v>
      </c>
      <c r="AD25" s="348">
        <f t="shared" si="9"/>
        <v>2.8661946483109491E-2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0.30128389711902909</v>
      </c>
      <c r="C26" s="11">
        <f t="shared" si="10"/>
        <v>0.24144263561670873</v>
      </c>
      <c r="D26" s="11">
        <f t="shared" si="10"/>
        <v>-5.9841261502320317E-2</v>
      </c>
      <c r="E26" s="11">
        <f t="shared" si="10"/>
        <v>0.11475169082077008</v>
      </c>
      <c r="F26" s="11">
        <f t="shared" si="10"/>
        <v>5.4910429318449777E-2</v>
      </c>
      <c r="G26" s="200">
        <f t="shared" si="3"/>
        <v>2.1747626311914292E-2</v>
      </c>
      <c r="H26" s="11"/>
      <c r="I26" s="11" t="str">
        <f t="shared" si="11"/>
        <v>Process, plant and machine operatives</v>
      </c>
      <c r="J26" s="11">
        <v>3.2142363819642819E-2</v>
      </c>
      <c r="K26" s="11">
        <v>5.5935533329215012E-2</v>
      </c>
      <c r="L26" s="11">
        <v>2.3793169509572189E-2</v>
      </c>
      <c r="M26" s="11">
        <v>2.6458128611147491E-2</v>
      </c>
      <c r="N26" s="11">
        <v>5.0251298120719684E-2</v>
      </c>
      <c r="O26" s="11"/>
      <c r="P26" s="10" t="str">
        <f>name!D23</f>
        <v>63 Community and civil enforcement occupations</v>
      </c>
      <c r="Q26" s="11">
        <v>0.2310056760014676</v>
      </c>
      <c r="R26" s="11">
        <v>0.14626476445982661</v>
      </c>
      <c r="S26" s="345">
        <f t="shared" si="4"/>
        <v>-8.4740911541640984E-2</v>
      </c>
      <c r="T26" s="345">
        <v>5.7775901652227672E-2</v>
      </c>
      <c r="U26" s="345">
        <f t="shared" si="5"/>
        <v>-2.6965009889413312E-2</v>
      </c>
      <c r="V26" s="346">
        <f t="shared" si="6"/>
        <v>1.4993175611922815E-2</v>
      </c>
      <c r="X26" s="10" t="str">
        <f>name!B23</f>
        <v>Health and social work</v>
      </c>
      <c r="Y26" s="11">
        <v>30.944000000000024</v>
      </c>
      <c r="Z26" s="11">
        <v>32.244999999999962</v>
      </c>
      <c r="AA26" s="345">
        <f t="shared" si="7"/>
        <v>1.300999999999938</v>
      </c>
      <c r="AB26" s="11">
        <v>17.452097230211937</v>
      </c>
      <c r="AC26" s="345">
        <f t="shared" si="8"/>
        <v>18.753097230211875</v>
      </c>
      <c r="AD26" s="348">
        <f t="shared" si="9"/>
        <v>3.0264951571038479E-2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18.36478224664436</v>
      </c>
      <c r="C27" s="11">
        <f t="shared" si="12"/>
        <v>17.594083363861266</v>
      </c>
      <c r="D27" s="11">
        <f t="shared" si="12"/>
        <v>-0.77069888278308973</v>
      </c>
      <c r="E27" s="11">
        <f t="shared" si="12"/>
        <v>7.9169549762083511</v>
      </c>
      <c r="F27" s="11">
        <f t="shared" si="12"/>
        <v>7.1462560934252606</v>
      </c>
      <c r="G27" s="200">
        <f t="shared" si="3"/>
        <v>2.4183761293079975E-2</v>
      </c>
      <c r="H27" s="11"/>
      <c r="I27" s="11" t="str">
        <f t="shared" si="11"/>
        <v>Elementary occupations</v>
      </c>
      <c r="J27" s="11">
        <v>2.3224554476366534E-2</v>
      </c>
      <c r="K27" s="11">
        <v>3.1664510495448779E-2</v>
      </c>
      <c r="L27" s="11">
        <v>8.4399560190822464E-3</v>
      </c>
      <c r="M27" s="11">
        <v>1.5515999736768666E-2</v>
      </c>
      <c r="N27" s="11">
        <v>2.3955955755850911E-2</v>
      </c>
      <c r="O27" s="11"/>
      <c r="P27" s="10" t="str">
        <f>name!D24</f>
        <v>71 Sales occupations</v>
      </c>
      <c r="Q27" s="11">
        <v>8.2733528792783062</v>
      </c>
      <c r="R27" s="11">
        <v>8.3847391865028964</v>
      </c>
      <c r="S27" s="345">
        <f t="shared" si="4"/>
        <v>0.1113863072245902</v>
      </c>
      <c r="T27" s="345">
        <v>2.7747120877137266</v>
      </c>
      <c r="U27" s="345">
        <f t="shared" si="5"/>
        <v>2.8860983949383168</v>
      </c>
      <c r="V27" s="346">
        <f t="shared" si="6"/>
        <v>1.9468109003102363E-2</v>
      </c>
      <c r="X27" s="10" t="str">
        <f>name!B24</f>
        <v>Arts and entertainment</v>
      </c>
      <c r="Y27" s="11">
        <v>7.0779999999999861</v>
      </c>
      <c r="Z27" s="11">
        <v>7.9050000000000038</v>
      </c>
      <c r="AA27" s="345">
        <f t="shared" si="7"/>
        <v>0.82700000000001772</v>
      </c>
      <c r="AB27" s="11">
        <v>3.7397688928529345</v>
      </c>
      <c r="AC27" s="345">
        <f t="shared" si="8"/>
        <v>4.5667688928529522</v>
      </c>
      <c r="AD27" s="348">
        <f t="shared" si="9"/>
        <v>2.8683584189221678E-2</v>
      </c>
    </row>
    <row r="28" spans="1:30" x14ac:dyDescent="0.2">
      <c r="A28" s="10" t="str">
        <f>name!D25</f>
        <v>72 Customer service occupations</v>
      </c>
      <c r="B28" s="11">
        <f t="shared" si="12"/>
        <v>4.4774022607122541</v>
      </c>
      <c r="C28" s="11">
        <f t="shared" si="12"/>
        <v>5.5442827736951443</v>
      </c>
      <c r="D28" s="11">
        <f t="shared" si="12"/>
        <v>1.0668805129828904</v>
      </c>
      <c r="E28" s="11">
        <f t="shared" si="12"/>
        <v>2.3171139430394767</v>
      </c>
      <c r="F28" s="11">
        <f t="shared" si="12"/>
        <v>3.3839944560223669</v>
      </c>
      <c r="G28" s="200">
        <f t="shared" si="3"/>
        <v>2.8195017416038137E-2</v>
      </c>
      <c r="H28" s="11"/>
      <c r="O28" s="11"/>
      <c r="P28" s="10" t="str">
        <f>name!D25</f>
        <v>72 Customer service occupations</v>
      </c>
      <c r="Q28" s="11">
        <v>1.542434889428216</v>
      </c>
      <c r="R28" s="11">
        <v>2.268194966433053</v>
      </c>
      <c r="S28" s="345">
        <f t="shared" si="4"/>
        <v>0.72576007700483691</v>
      </c>
      <c r="T28" s="345">
        <v>0.67642445795467654</v>
      </c>
      <c r="U28" s="345">
        <f t="shared" si="5"/>
        <v>1.4021845349595135</v>
      </c>
      <c r="V28" s="346">
        <f t="shared" si="6"/>
        <v>2.4538293866299243E-2</v>
      </c>
      <c r="X28" s="10" t="str">
        <f>name!B25</f>
        <v>Other services</v>
      </c>
      <c r="Y28" s="11">
        <v>9.0839999999999925</v>
      </c>
      <c r="Z28" s="11">
        <v>8.6229999999999993</v>
      </c>
      <c r="AA28" s="345">
        <f t="shared" si="7"/>
        <v>-0.46099999999999319</v>
      </c>
      <c r="AB28" s="11">
        <v>4.4735788616787149</v>
      </c>
      <c r="AC28" s="345">
        <f t="shared" si="8"/>
        <v>4.0125788616787217</v>
      </c>
      <c r="AD28" s="348">
        <f t="shared" si="9"/>
        <v>2.7054920506153657E-2</v>
      </c>
    </row>
    <row r="29" spans="1:30" x14ac:dyDescent="0.2">
      <c r="A29" s="10" t="str">
        <f>name!D26</f>
        <v>81 Process, plant and machine operatives</v>
      </c>
      <c r="B29" s="11">
        <f t="shared" si="12"/>
        <v>4.0598807167155115</v>
      </c>
      <c r="C29" s="11">
        <f t="shared" si="12"/>
        <v>4.075390226085303</v>
      </c>
      <c r="D29" s="11">
        <f t="shared" si="12"/>
        <v>1.5509509369791341E-2</v>
      </c>
      <c r="E29" s="11">
        <f t="shared" si="12"/>
        <v>1.6050804043752764</v>
      </c>
      <c r="F29" s="11">
        <f t="shared" si="12"/>
        <v>1.6205899137450677</v>
      </c>
      <c r="G29" s="200">
        <f t="shared" si="3"/>
        <v>2.2458235434118734E-2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3.372441498578723</v>
      </c>
      <c r="R29" s="11">
        <v>3.2955508688142428</v>
      </c>
      <c r="S29" s="345">
        <f t="shared" si="4"/>
        <v>-7.6890629764480245E-2</v>
      </c>
      <c r="T29" s="345">
        <v>1.2376152087279222</v>
      </c>
      <c r="U29" s="345">
        <f t="shared" si="5"/>
        <v>1.1607245789634419</v>
      </c>
      <c r="V29" s="346">
        <f t="shared" si="6"/>
        <v>2.1058886701234902E-2</v>
      </c>
      <c r="X29" s="231" t="str">
        <f>name!B3</f>
        <v>All industries</v>
      </c>
      <c r="Y29" s="34">
        <f>SUM(Y7:Y28)</f>
        <v>282.68700000000018</v>
      </c>
      <c r="Z29" s="34">
        <f>SUM(Z7:Z28)</f>
        <v>298.815</v>
      </c>
      <c r="AA29" s="349">
        <f t="shared" si="7"/>
        <v>16.127999999999815</v>
      </c>
      <c r="AB29" s="34">
        <f>SUM(AB7:AB28)</f>
        <v>138.80140332613979</v>
      </c>
      <c r="AC29" s="349">
        <f t="shared" si="8"/>
        <v>154.92940332613961</v>
      </c>
      <c r="AD29" s="350">
        <f t="shared" si="9"/>
        <v>2.6987882943527497E-2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7.4821126393232884</v>
      </c>
      <c r="C30" s="11">
        <f t="shared" si="12"/>
        <v>7.5122729139217705</v>
      </c>
      <c r="D30" s="11">
        <f t="shared" si="12"/>
        <v>3.0160274598483472E-2</v>
      </c>
      <c r="E30" s="11">
        <f t="shared" si="12"/>
        <v>3.9450155501339816</v>
      </c>
      <c r="F30" s="11">
        <f t="shared" si="12"/>
        <v>3.9751758247324656</v>
      </c>
      <c r="G30" s="200">
        <f t="shared" si="3"/>
        <v>2.8633957274311062E-2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4.8577280772971605</v>
      </c>
      <c r="K30" s="11">
        <f t="array" ref="K30:K38">MMULT(aggregation!$B$13:$AA$21,C65:C90)</f>
        <v>6.6279897291641374</v>
      </c>
      <c r="L30" s="11">
        <f t="array" ref="L30:L38">MMULT(aggregation!$B$13:$AA$21,D65:D90)</f>
        <v>1.7702616518669771</v>
      </c>
      <c r="M30" s="11">
        <f t="array" ref="M30:M38">MMULT(aggregation!$B$13:$AA$21,E65:E90)</f>
        <v>3.1176347259778283</v>
      </c>
      <c r="N30" s="11">
        <f t="array" ref="N30:N38">MMULT(aggregation!$B$13:$AA$21,F65:F90)</f>
        <v>4.8878963778448057</v>
      </c>
      <c r="O30" s="11"/>
      <c r="P30" s="10" t="str">
        <f>name!D27</f>
        <v>82 Transport and mobile machine drivers and operatives</v>
      </c>
      <c r="Q30" s="11">
        <v>6.8344487778474292</v>
      </c>
      <c r="R30" s="11">
        <v>6.5734523114446093</v>
      </c>
      <c r="S30" s="345">
        <f t="shared" si="4"/>
        <v>-0.26099646640281993</v>
      </c>
      <c r="T30" s="345">
        <v>3.4451328910944943</v>
      </c>
      <c r="U30" s="345">
        <f t="shared" si="5"/>
        <v>3.1841364246916743</v>
      </c>
      <c r="V30" s="346">
        <f t="shared" si="6"/>
        <v>2.758588441989307E-2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3.1046679962962238</v>
      </c>
      <c r="C31" s="11">
        <f t="shared" si="12"/>
        <v>6.4656980083225442</v>
      </c>
      <c r="D31" s="11">
        <f t="shared" si="12"/>
        <v>3.3610300120263199</v>
      </c>
      <c r="E31" s="11">
        <f t="shared" si="12"/>
        <v>2.4820208095891414</v>
      </c>
      <c r="F31" s="11">
        <f t="shared" si="12"/>
        <v>5.8430508216154617</v>
      </c>
      <c r="G31" s="200">
        <f t="shared" si="3"/>
        <v>3.9942405547992887E-2</v>
      </c>
      <c r="H31" s="11"/>
      <c r="I31" s="11" t="str">
        <f>I20</f>
        <v>Professional occupations</v>
      </c>
      <c r="J31" s="11">
        <v>18.737651815072553</v>
      </c>
      <c r="K31" s="11">
        <v>26.477134881844016</v>
      </c>
      <c r="L31" s="11">
        <v>7.7394830667714647</v>
      </c>
      <c r="M31" s="11">
        <v>11.140668384064076</v>
      </c>
      <c r="N31" s="11">
        <v>18.880151450835541</v>
      </c>
      <c r="O31" s="11"/>
      <c r="P31" s="10" t="str">
        <f>name!D28</f>
        <v>91 Elementary trades and related occupations</v>
      </c>
      <c r="Q31" s="11">
        <v>2.5585422484478375</v>
      </c>
      <c r="R31" s="11">
        <v>3.8482634648210374</v>
      </c>
      <c r="S31" s="345">
        <f t="shared" si="4"/>
        <v>1.2897212163731999</v>
      </c>
      <c r="T31" s="345">
        <v>1.1710633642549269</v>
      </c>
      <c r="U31" s="345">
        <f t="shared" si="5"/>
        <v>2.4607845806281268</v>
      </c>
      <c r="V31" s="346">
        <f t="shared" si="6"/>
        <v>2.5442597818585266E-2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25.377862678173059</v>
      </c>
      <c r="C32" s="11">
        <f t="shared" si="12"/>
        <v>21.081421252883572</v>
      </c>
      <c r="D32" s="11">
        <f t="shared" si="12"/>
        <v>-4.2964414252894869</v>
      </c>
      <c r="E32" s="11">
        <f t="shared" si="12"/>
        <v>10.747331129088517</v>
      </c>
      <c r="F32" s="11">
        <f t="shared" si="12"/>
        <v>6.4508897037990316</v>
      </c>
      <c r="G32" s="200">
        <f t="shared" ref="G32" si="13">IF(B32&gt;0,(1+(E32/B32))^(1/($C$6-$B$6))-1,0)</f>
        <v>2.3820158124450375E-2</v>
      </c>
      <c r="H32" s="11"/>
      <c r="I32" s="11" t="str">
        <f>I21</f>
        <v>Associate professional occupations</v>
      </c>
      <c r="J32" s="11">
        <v>5.9448506681189111</v>
      </c>
      <c r="K32" s="11">
        <v>8.721519918512957</v>
      </c>
      <c r="L32" s="11">
        <v>2.7766692503940464</v>
      </c>
      <c r="M32" s="11">
        <v>3.7063206745537141</v>
      </c>
      <c r="N32" s="11">
        <v>6.4829899249477609</v>
      </c>
      <c r="O32" s="11"/>
      <c r="P32" s="10" t="str">
        <f>name!D29</f>
        <v>92 Elementary administration and service occupations</v>
      </c>
      <c r="Q32" s="11">
        <v>12.022177166063786</v>
      </c>
      <c r="R32" s="11">
        <v>10.595807214800779</v>
      </c>
      <c r="S32" s="345">
        <f t="shared" ref="S32" si="14">R32-Q32</f>
        <v>-1.4263699512630073</v>
      </c>
      <c r="T32" s="345">
        <v>4.4090935296129814</v>
      </c>
      <c r="U32" s="345">
        <f>SUM(S32:T32)</f>
        <v>2.9827235783499741</v>
      </c>
      <c r="V32" s="346">
        <f t="shared" ref="V32" si="15">IF(Q32&gt;0,(1+(T32/Q32))^(1/($C$6-$B$6))-1,0)</f>
        <v>2.1047316956284368E-2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282.68700000000007</v>
      </c>
      <c r="C33" s="11">
        <f>SUM(C62,C91,C120,C149,C178,C207,C236,C265,C294)</f>
        <v>298.81499999999988</v>
      </c>
      <c r="D33" s="11">
        <f t="shared" si="12"/>
        <v>16.127999999999851</v>
      </c>
      <c r="E33" s="11">
        <f t="shared" si="12"/>
        <v>138.80140332613979</v>
      </c>
      <c r="F33" s="11">
        <f t="shared" si="12"/>
        <v>154.92940332613961</v>
      </c>
      <c r="G33" s="200">
        <f t="shared" si="3"/>
        <v>2.6987882943527497E-2</v>
      </c>
      <c r="H33" s="11"/>
      <c r="I33" s="11" t="str">
        <f>I22</f>
        <v>Administrative and secretarial occupations</v>
      </c>
      <c r="J33" s="11">
        <v>1.9969657629430868</v>
      </c>
      <c r="K33" s="11">
        <v>3.3236828040488584</v>
      </c>
      <c r="L33" s="11">
        <v>1.3267170411057716</v>
      </c>
      <c r="M33" s="11">
        <v>1.5069158116149728</v>
      </c>
      <c r="N33" s="11">
        <v>2.8336328527207444</v>
      </c>
      <c r="O33" s="11"/>
      <c r="P33" s="10" t="str">
        <f>name!D3</f>
        <v>All occupations</v>
      </c>
      <c r="Q33" s="11">
        <f>SUM(Q7:Q32)</f>
        <v>144.71496201636893</v>
      </c>
      <c r="R33" s="11">
        <f>SUM(R7:R32)</f>
        <v>153.34075477445433</v>
      </c>
      <c r="S33" s="345">
        <f>R33-Q33</f>
        <v>8.6257927580853959</v>
      </c>
      <c r="T33" s="11">
        <f>SUM(T7:T32)</f>
        <v>59.317401113433057</v>
      </c>
      <c r="U33" s="345">
        <f>SUM(S33:T33)</f>
        <v>67.943193871518446</v>
      </c>
      <c r="V33" s="346">
        <f t="shared" si="6"/>
        <v>2.316507716156968E-2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0.59221555209431387</v>
      </c>
      <c r="K34" s="11">
        <v>1.0927082040941811</v>
      </c>
      <c r="L34" s="11">
        <v>0.50049265199986703</v>
      </c>
      <c r="M34" s="11">
        <v>0.44699218517071893</v>
      </c>
      <c r="N34" s="11">
        <v>0.94748483717058607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1.1589309376272519</v>
      </c>
      <c r="K35" s="11">
        <v>1.9589773179380621</v>
      </c>
      <c r="L35" s="11">
        <v>0.8000463803108101</v>
      </c>
      <c r="M35" s="11">
        <v>0.94342763348733238</v>
      </c>
      <c r="N35" s="11">
        <v>1.7434740137981424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0.42431196725755754</v>
      </c>
      <c r="C36" s="11">
        <v>0.5602329184183481</v>
      </c>
      <c r="D36" s="11">
        <f>C36-B36</f>
        <v>0.13592095116079056</v>
      </c>
      <c r="E36" s="11">
        <v>0.25408408803748433</v>
      </c>
      <c r="F36" s="11">
        <f>SUM(D36:E36)</f>
        <v>0.39000503919827489</v>
      </c>
      <c r="G36" s="200">
        <f>IF(B36&gt;0,(1+(E36/B36))^(1/($C$6-$B$6))-1,0)</f>
        <v>3.1778646486972928E-2</v>
      </c>
      <c r="I36" s="11" t="str">
        <f t="shared" si="17"/>
        <v>Sales and customer service occupations</v>
      </c>
      <c r="J36" s="11">
        <v>1.0006321861327969</v>
      </c>
      <c r="K36" s="11">
        <v>1.7279915223389679</v>
      </c>
      <c r="L36" s="11">
        <v>0.72735933620617099</v>
      </c>
      <c r="M36" s="11">
        <v>0.66104420252370188</v>
      </c>
      <c r="N36" s="11">
        <v>1.388403538729873</v>
      </c>
      <c r="P36" s="10" t="str">
        <f>name!D4</f>
        <v>11 Corporate managers and directors</v>
      </c>
      <c r="Q36" s="11">
        <v>9.0192281081250627</v>
      </c>
      <c r="R36" s="11">
        <v>10.340048017852371</v>
      </c>
      <c r="S36" s="345">
        <f>R36-Q36</f>
        <v>1.3208199097273088</v>
      </c>
      <c r="T36" s="345">
        <v>5.5040779483455191</v>
      </c>
      <c r="U36" s="345">
        <f>SUM(S36:T36)</f>
        <v>6.8248978580728279</v>
      </c>
      <c r="V36" s="346">
        <f>IF(Q36&gt;0,(1+(T36/Q36))^(1/($C$6-$B$6))-1,0)</f>
        <v>3.2269449957551544E-2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0.15228736980556104</v>
      </c>
      <c r="C37" s="11">
        <v>0.23811839278617455</v>
      </c>
      <c r="D37" s="11">
        <f t="shared" ref="D37:D60" si="25">C37-B37</f>
        <v>8.5831022980613514E-2</v>
      </c>
      <c r="E37" s="11">
        <v>0.1203574386910469</v>
      </c>
      <c r="F37" s="11">
        <f t="shared" ref="F37:F60" si="26">SUM(D37:E37)</f>
        <v>0.20618846167166041</v>
      </c>
      <c r="G37" s="200">
        <f t="shared" ref="G37:G62" si="27">IF(B37&gt;0,(1+(E37/B37))^(1/($C$6-$B$6))-1,0)</f>
        <v>3.959031074794872E-2</v>
      </c>
      <c r="I37" s="11" t="str">
        <f t="shared" si="17"/>
        <v>Process, plant and machine operatives</v>
      </c>
      <c r="J37" s="11">
        <v>0.26792373368173061</v>
      </c>
      <c r="K37" s="11">
        <v>0.46728136595520631</v>
      </c>
      <c r="L37" s="11">
        <v>0.19935763227347569</v>
      </c>
      <c r="M37" s="11">
        <v>0.21342158931803348</v>
      </c>
      <c r="N37" s="11">
        <v>0.41277922159150915</v>
      </c>
      <c r="P37" s="10" t="str">
        <f>name!D5</f>
        <v>12 Other managers and proprietors</v>
      </c>
      <c r="Q37" s="11">
        <v>4.6720474181747269</v>
      </c>
      <c r="R37" s="11">
        <v>5.0020967387240711</v>
      </c>
      <c r="S37" s="345">
        <f t="shared" ref="S37:S60" si="28">R37-Q37</f>
        <v>0.33004932054934422</v>
      </c>
      <c r="T37" s="345">
        <v>2.9857601369627131</v>
      </c>
      <c r="U37" s="345">
        <f t="shared" ref="U37:U60" si="29">SUM(S37:T37)</f>
        <v>3.3158094575120574</v>
      </c>
      <c r="V37" s="346">
        <f t="shared" ref="V37:V62" si="30">IF(Q37&gt;0,(1+(T37/Q37))^(1/($C$6-$B$6))-1,0)</f>
        <v>3.349047984284681E-2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1.1181453440659546</v>
      </c>
      <c r="C38" s="11">
        <v>1.7769308427039341</v>
      </c>
      <c r="D38" s="11">
        <f t="shared" si="25"/>
        <v>0.65878549863797953</v>
      </c>
      <c r="E38" s="11">
        <v>0.57458609997748644</v>
      </c>
      <c r="F38" s="11">
        <f t="shared" si="26"/>
        <v>1.2333715986154661</v>
      </c>
      <c r="G38" s="200">
        <f t="shared" si="27"/>
        <v>2.8030469541647118E-2</v>
      </c>
      <c r="I38" s="11" t="str">
        <f t="shared" si="17"/>
        <v>Elementary occupations</v>
      </c>
      <c r="J38" s="11">
        <v>0.75914532052612171</v>
      </c>
      <c r="K38" s="11">
        <v>1.2270772446758147</v>
      </c>
      <c r="L38" s="11">
        <v>0.46793192414969298</v>
      </c>
      <c r="M38" s="11">
        <v>0.56379398911151191</v>
      </c>
      <c r="N38" s="11">
        <v>1.0317259132612049</v>
      </c>
      <c r="P38" s="10" t="str">
        <f>name!D6</f>
        <v>21 Science, research, engineering and technology professionals</v>
      </c>
      <c r="Q38" s="11">
        <v>4.9049926384606186</v>
      </c>
      <c r="R38" s="11">
        <v>7.8495014357767765</v>
      </c>
      <c r="S38" s="345">
        <f t="shared" si="28"/>
        <v>2.9445087973161579</v>
      </c>
      <c r="T38" s="345">
        <v>3.5014757493119859</v>
      </c>
      <c r="U38" s="345">
        <f t="shared" si="29"/>
        <v>6.4459845466281438</v>
      </c>
      <c r="V38" s="346">
        <f t="shared" si="30"/>
        <v>3.6569314460154212E-2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0.66105680524403654</v>
      </c>
      <c r="C39" s="11">
        <v>0.90640458756284226</v>
      </c>
      <c r="D39" s="11">
        <f t="shared" si="25"/>
        <v>0.24534778231880572</v>
      </c>
      <c r="E39" s="11">
        <v>0.40210427138452992</v>
      </c>
      <c r="F39" s="11">
        <f t="shared" si="26"/>
        <v>0.64745205370333569</v>
      </c>
      <c r="G39" s="200">
        <f t="shared" si="27"/>
        <v>3.2184546127273173E-2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8.3424049629172199</v>
      </c>
      <c r="R39" s="11">
        <v>8.2742314197218398</v>
      </c>
      <c r="S39" s="345">
        <f t="shared" si="28"/>
        <v>-6.8173543195380049E-2</v>
      </c>
      <c r="T39" s="345">
        <v>4.7447194570340212</v>
      </c>
      <c r="U39" s="345">
        <f t="shared" si="29"/>
        <v>4.6765459138386412</v>
      </c>
      <c r="V39" s="346">
        <f t="shared" si="30"/>
        <v>3.0473586444601741E-2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1.167321543376332</v>
      </c>
      <c r="C40" s="11">
        <v>1.4270811871398392</v>
      </c>
      <c r="D40" s="11">
        <f>C40-B40</f>
        <v>0.25975964376350724</v>
      </c>
      <c r="E40" s="11">
        <v>0.65753870426374061</v>
      </c>
      <c r="F40" s="11">
        <f>SUM(D40:E40)</f>
        <v>0.91729834802724786</v>
      </c>
      <c r="G40" s="200">
        <f>IF(B40&gt;0,(1+(E40/B40))^(1/($C$6-$B$6))-1,0)</f>
        <v>3.0234147574302428E-2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9.1124204263640909</v>
      </c>
      <c r="R40" s="11">
        <v>9.1907028403607907</v>
      </c>
      <c r="S40" s="345">
        <f t="shared" si="28"/>
        <v>7.8282413996699773E-2</v>
      </c>
      <c r="T40" s="345">
        <v>4.9413978692086742</v>
      </c>
      <c r="U40" s="345">
        <f t="shared" si="29"/>
        <v>5.019680283205374</v>
      </c>
      <c r="V40" s="346">
        <f t="shared" si="30"/>
        <v>2.9304897110621564E-2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0.42441367437471295</v>
      </c>
      <c r="C41" s="11">
        <v>0.65757338366953888</v>
      </c>
      <c r="D41" s="11">
        <f t="shared" si="25"/>
        <v>0.23315970929482593</v>
      </c>
      <c r="E41" s="11">
        <v>0.2681952039624001</v>
      </c>
      <c r="F41" s="11">
        <f t="shared" si="26"/>
        <v>0.50135491325722603</v>
      </c>
      <c r="G41" s="200">
        <f t="shared" si="27"/>
        <v>3.3189329884426355E-2</v>
      </c>
      <c r="I41" s="11" t="str">
        <f>I30</f>
        <v>Managers, directors and senior officials</v>
      </c>
      <c r="J41" s="11">
        <f t="array" ref="J41:J49">MMULT(aggregation!$B$13:$AA$21,B94:B119)</f>
        <v>10.032666115847805</v>
      </c>
      <c r="K41" s="11">
        <f t="array" ref="K41:K49">MMULT(aggregation!$B$13:$AA$21,C94:C119)</f>
        <v>11.02734136083197</v>
      </c>
      <c r="L41" s="11">
        <f t="array" ref="L41:L49">MMULT(aggregation!$B$13:$AA$21,D94:D119)</f>
        <v>0.99467524498416582</v>
      </c>
      <c r="M41" s="11">
        <f t="array" ref="M41:M49">MMULT(aggregation!$B$13:$AA$21,E94:E119)</f>
        <v>5.980228567227253</v>
      </c>
      <c r="N41" s="11">
        <f t="array" ref="N41:N49">MMULT(aggregation!$B$13:$AA$21,F94:F119)</f>
        <v>6.9749038122114193</v>
      </c>
      <c r="P41" s="10" t="str">
        <f>name!D9</f>
        <v>24 Business, media and public service professionals</v>
      </c>
      <c r="Q41" s="11">
        <v>9.2817858564843956</v>
      </c>
      <c r="R41" s="11">
        <v>10.763105610407305</v>
      </c>
      <c r="S41" s="345">
        <f t="shared" si="28"/>
        <v>1.481319753922909</v>
      </c>
      <c r="T41" s="345">
        <v>5.3968976808963927</v>
      </c>
      <c r="U41" s="345">
        <f t="shared" si="29"/>
        <v>6.8782174348193017</v>
      </c>
      <c r="V41" s="346">
        <f t="shared" si="30"/>
        <v>3.1027789030049657E-2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0.14187366785742583</v>
      </c>
      <c r="C42" s="11">
        <v>0.22495658534988147</v>
      </c>
      <c r="D42" s="11">
        <f t="shared" si="25"/>
        <v>8.3082917492455638E-2</v>
      </c>
      <c r="E42" s="11">
        <v>8.4417100995144961E-2</v>
      </c>
      <c r="F42" s="11">
        <f t="shared" si="26"/>
        <v>0.1675000184876006</v>
      </c>
      <c r="G42" s="200">
        <f t="shared" si="27"/>
        <v>3.1615050201576178E-2</v>
      </c>
      <c r="I42" s="11" t="str">
        <f>I31</f>
        <v>Professional occupations</v>
      </c>
      <c r="J42" s="11">
        <v>22.732859794964533</v>
      </c>
      <c r="K42" s="11">
        <v>24.662270801415055</v>
      </c>
      <c r="L42" s="11">
        <v>1.9294110064505188</v>
      </c>
      <c r="M42" s="11">
        <v>11.511736156883373</v>
      </c>
      <c r="N42" s="11">
        <v>13.441147163333891</v>
      </c>
      <c r="P42" s="10" t="str">
        <f>name!D10</f>
        <v>31 Science, engineering and technology associate professionals</v>
      </c>
      <c r="Q42" s="11">
        <v>1.7503262263160935</v>
      </c>
      <c r="R42" s="11">
        <v>2.1847959890069846</v>
      </c>
      <c r="S42" s="345">
        <f t="shared" si="28"/>
        <v>0.4344697626908911</v>
      </c>
      <c r="T42" s="345">
        <v>0.98162350916326335</v>
      </c>
      <c r="U42" s="345">
        <f t="shared" si="29"/>
        <v>1.4160932718541543</v>
      </c>
      <c r="V42" s="346">
        <f t="shared" si="30"/>
        <v>3.0125758583261275E-2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2.4754122495317527E-2</v>
      </c>
      <c r="C43" s="11">
        <v>6.0436435105550475E-2</v>
      </c>
      <c r="D43" s="11">
        <f t="shared" si="25"/>
        <v>3.5682312610232948E-2</v>
      </c>
      <c r="E43" s="11">
        <v>2.8451293832388622E-2</v>
      </c>
      <c r="F43" s="11">
        <f t="shared" si="26"/>
        <v>6.4133606442621574E-2</v>
      </c>
      <c r="G43" s="200">
        <f t="shared" si="27"/>
        <v>5.2334690676442364E-2</v>
      </c>
      <c r="I43" s="11" t="str">
        <f>I32</f>
        <v>Associate professional occupations</v>
      </c>
      <c r="J43" s="11">
        <v>12.028075282350727</v>
      </c>
      <c r="K43" s="11">
        <v>14.359810316322749</v>
      </c>
      <c r="L43" s="11">
        <v>2.3317350339720209</v>
      </c>
      <c r="M43" s="11">
        <v>6.7870128908845064</v>
      </c>
      <c r="N43" s="11">
        <v>9.1187479248565282</v>
      </c>
      <c r="P43" s="10" t="str">
        <f>name!D11</f>
        <v>32 Health and social care associate professionals</v>
      </c>
      <c r="Q43" s="11">
        <v>3.7695589657858091</v>
      </c>
      <c r="R43" s="11">
        <v>6.850220833842986</v>
      </c>
      <c r="S43" s="345">
        <f t="shared" si="28"/>
        <v>3.0806618680571769</v>
      </c>
      <c r="T43" s="345">
        <v>3.6466313556247867</v>
      </c>
      <c r="U43" s="345">
        <f t="shared" si="29"/>
        <v>6.7272932236819631</v>
      </c>
      <c r="V43" s="346">
        <f t="shared" si="30"/>
        <v>4.6146938278711191E-2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1.239645054624418E-2</v>
      </c>
      <c r="C44" s="11">
        <v>1.7978800004675045E-2</v>
      </c>
      <c r="D44" s="11">
        <f t="shared" si="25"/>
        <v>5.5823494584308648E-3</v>
      </c>
      <c r="E44" s="11">
        <v>5.2156295087833005E-3</v>
      </c>
      <c r="F44" s="11">
        <f t="shared" si="26"/>
        <v>1.0797978967214166E-2</v>
      </c>
      <c r="G44" s="200">
        <f t="shared" si="27"/>
        <v>2.3687860617468415E-2</v>
      </c>
      <c r="I44" s="11" t="str">
        <f>I33</f>
        <v>Administrative and secretarial occupations</v>
      </c>
      <c r="J44" s="11">
        <v>5.8265492947884816</v>
      </c>
      <c r="K44" s="11">
        <v>8.5975468619637194</v>
      </c>
      <c r="L44" s="11">
        <v>2.7709975671752387</v>
      </c>
      <c r="M44" s="11">
        <v>4.1261266424347784</v>
      </c>
      <c r="N44" s="11">
        <v>6.8971242096100172</v>
      </c>
      <c r="P44" s="10" t="str">
        <f>name!D12</f>
        <v>33 Protective service occupations</v>
      </c>
      <c r="Q44" s="11">
        <v>0.84862296320517538</v>
      </c>
      <c r="R44" s="11">
        <v>0.98030300306579554</v>
      </c>
      <c r="S44" s="345">
        <f t="shared" si="28"/>
        <v>0.13168003986062016</v>
      </c>
      <c r="T44" s="345">
        <v>0.41590407339765689</v>
      </c>
      <c r="U44" s="345">
        <f t="shared" si="29"/>
        <v>0.54758411325827705</v>
      </c>
      <c r="V44" s="346">
        <f t="shared" si="30"/>
        <v>2.6945877871441315E-2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0.10167250627810234</v>
      </c>
      <c r="C45" s="11">
        <v>0.14126880316349988</v>
      </c>
      <c r="D45" s="11">
        <f t="shared" ref="D45:D46" si="31">C45-B45</f>
        <v>3.9596296885397536E-2</v>
      </c>
      <c r="E45" s="11">
        <v>6.4559518580202757E-2</v>
      </c>
      <c r="F45" s="11">
        <f t="shared" ref="F45:F46" si="32">SUM(D45:E45)</f>
        <v>0.10415581546560029</v>
      </c>
      <c r="G45" s="200">
        <f t="shared" si="27"/>
        <v>3.3318197528974247E-2</v>
      </c>
      <c r="I45" s="11" t="str">
        <f t="shared" ref="I45:I49" si="33">I34</f>
        <v>Skilled trades occupations</v>
      </c>
      <c r="J45" s="11">
        <v>1.8139809568531704</v>
      </c>
      <c r="K45" s="11">
        <v>2.7413108299734494</v>
      </c>
      <c r="L45" s="11">
        <v>0.92732987312027926</v>
      </c>
      <c r="M45" s="11">
        <v>1.3027435035036503</v>
      </c>
      <c r="N45" s="11">
        <v>2.2300733766239298</v>
      </c>
      <c r="P45" s="10" t="str">
        <f>name!D13</f>
        <v>34 Culture, media and sports occupations</v>
      </c>
      <c r="Q45" s="11">
        <v>3.5279947256224076</v>
      </c>
      <c r="R45" s="11">
        <v>3.3967158711470802</v>
      </c>
      <c r="S45" s="345">
        <f t="shared" si="28"/>
        <v>-0.13127885447532739</v>
      </c>
      <c r="T45" s="345">
        <v>1.7633681412436013</v>
      </c>
      <c r="U45" s="345">
        <f t="shared" si="29"/>
        <v>1.6320892867682739</v>
      </c>
      <c r="V45" s="346">
        <f t="shared" si="30"/>
        <v>2.7391514709174558E-2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0.29128833536683829</v>
      </c>
      <c r="C46" s="11">
        <v>0.45089654215819419</v>
      </c>
      <c r="D46" s="11">
        <f t="shared" si="31"/>
        <v>0.1596082067913559</v>
      </c>
      <c r="E46" s="11">
        <v>0.18112821609173879</v>
      </c>
      <c r="F46" s="11">
        <f t="shared" si="32"/>
        <v>0.34073642288309469</v>
      </c>
      <c r="G46" s="200">
        <f t="shared" si="27"/>
        <v>3.2761724632896172E-2</v>
      </c>
      <c r="I46" s="11" t="str">
        <f t="shared" si="33"/>
        <v>Caring, leisure and other service occupations</v>
      </c>
      <c r="J46" s="11">
        <v>3.398860668655745</v>
      </c>
      <c r="K46" s="11">
        <v>4.7572197959815288</v>
      </c>
      <c r="L46" s="11">
        <v>1.3583591273257831</v>
      </c>
      <c r="M46" s="11">
        <v>2.6157418377355128</v>
      </c>
      <c r="N46" s="11">
        <v>3.9741009650612957</v>
      </c>
      <c r="P46" s="10" t="str">
        <f>name!D14</f>
        <v>35 Business and public service associate professionals</v>
      </c>
      <c r="Q46" s="11">
        <v>9.3482994794958856</v>
      </c>
      <c r="R46" s="11">
        <v>10.453345944569335</v>
      </c>
      <c r="S46" s="345">
        <f t="shared" si="28"/>
        <v>1.1050464650734497</v>
      </c>
      <c r="T46" s="345">
        <v>5.2770554344410572</v>
      </c>
      <c r="U46" s="345">
        <f t="shared" si="29"/>
        <v>6.3821018995145069</v>
      </c>
      <c r="V46" s="346">
        <f t="shared" si="30"/>
        <v>3.0287078607986961E-2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0.15622486299453242</v>
      </c>
      <c r="C47" s="11">
        <v>0.2735142667287821</v>
      </c>
      <c r="D47" s="11">
        <f t="shared" si="25"/>
        <v>0.11728940373424968</v>
      </c>
      <c r="E47" s="11">
        <v>0.11665809321737067</v>
      </c>
      <c r="F47" s="11">
        <f t="shared" si="26"/>
        <v>0.23394749695162034</v>
      </c>
      <c r="G47" s="200">
        <f t="shared" si="27"/>
        <v>3.7883044848587399E-2</v>
      </c>
      <c r="I47" s="11" t="str">
        <f t="shared" si="33"/>
        <v>Sales and customer service occupations</v>
      </c>
      <c r="J47" s="11">
        <v>3.5679928031588872</v>
      </c>
      <c r="K47" s="11">
        <v>5.0958724238819002</v>
      </c>
      <c r="L47" s="11">
        <v>1.5278796207230134</v>
      </c>
      <c r="M47" s="11">
        <v>2.2665686051569223</v>
      </c>
      <c r="N47" s="11">
        <v>3.7944482258799357</v>
      </c>
      <c r="P47" s="10" t="str">
        <f>name!D15</f>
        <v>41 Administrative occupations</v>
      </c>
      <c r="Q47" s="11">
        <v>16.495923980155222</v>
      </c>
      <c r="R47" s="11">
        <v>15.158010087175441</v>
      </c>
      <c r="S47" s="345">
        <f t="shared" si="28"/>
        <v>-1.3379138929797811</v>
      </c>
      <c r="T47" s="345">
        <v>9.0194015427926715</v>
      </c>
      <c r="U47" s="345">
        <f t="shared" si="29"/>
        <v>7.6814876498128903</v>
      </c>
      <c r="V47" s="346">
        <f t="shared" si="30"/>
        <v>2.9504615009464441E-2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1.4442868368723064E-2</v>
      </c>
      <c r="C48" s="11">
        <v>4.0573900466659617E-2</v>
      </c>
      <c r="D48" s="11">
        <f t="shared" si="25"/>
        <v>2.6131032097936553E-2</v>
      </c>
      <c r="E48" s="11">
        <v>1.7635327808504148E-2</v>
      </c>
      <c r="F48" s="11">
        <f t="shared" si="26"/>
        <v>4.3766359906440705E-2</v>
      </c>
      <c r="G48" s="200">
        <f t="shared" si="27"/>
        <v>5.4638850533216932E-2</v>
      </c>
      <c r="I48" s="11" t="str">
        <f t="shared" si="33"/>
        <v>Process, plant and machine operatives</v>
      </c>
      <c r="J48" s="11">
        <v>0.62499264984555514</v>
      </c>
      <c r="K48" s="11">
        <v>1.0189134135855209</v>
      </c>
      <c r="L48" s="11">
        <v>0.39392076373996587</v>
      </c>
      <c r="M48" s="11">
        <v>0.49517549757965929</v>
      </c>
      <c r="N48" s="11">
        <v>0.88909626131962505</v>
      </c>
      <c r="P48" s="10" t="str">
        <f>name!D16</f>
        <v>42 Secretarial and related occupations</v>
      </c>
      <c r="Q48" s="11">
        <v>5.7127164567691908</v>
      </c>
      <c r="R48" s="11">
        <v>3.8392232422039623</v>
      </c>
      <c r="S48" s="345">
        <f t="shared" si="28"/>
        <v>-1.8734932145652285</v>
      </c>
      <c r="T48" s="345">
        <v>2.5849837722730227</v>
      </c>
      <c r="U48" s="345">
        <f t="shared" si="29"/>
        <v>0.71149055770779412</v>
      </c>
      <c r="V48" s="346">
        <f t="shared" si="30"/>
        <v>2.5197813980355699E-2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9.7268378416361743E-3</v>
      </c>
      <c r="C49" s="11">
        <v>1.5008796305848882E-2</v>
      </c>
      <c r="D49" s="11">
        <f t="shared" si="25"/>
        <v>5.281958464212708E-3</v>
      </c>
      <c r="E49" s="11">
        <v>8.8857016057743606E-3</v>
      </c>
      <c r="F49" s="11">
        <f t="shared" si="26"/>
        <v>1.4167660069987069E-2</v>
      </c>
      <c r="G49" s="200">
        <f t="shared" si="27"/>
        <v>4.4212602505133924E-2</v>
      </c>
      <c r="I49" s="11" t="str">
        <f t="shared" si="33"/>
        <v>Elementary occupations</v>
      </c>
      <c r="J49" s="11">
        <v>2.3599003583783387</v>
      </c>
      <c r="K49" s="11">
        <v>3.3949545118450457</v>
      </c>
      <c r="L49" s="11">
        <v>1.035054153466707</v>
      </c>
      <c r="M49" s="11">
        <v>1.8222986649588391</v>
      </c>
      <c r="N49" s="11">
        <v>2.8573528184255461</v>
      </c>
      <c r="P49" s="10" t="str">
        <f>name!D17</f>
        <v>51 Skilled agricultural and related trades</v>
      </c>
      <c r="Q49" s="11">
        <v>0.59903502629124727</v>
      </c>
      <c r="R49" s="11">
        <v>0.81928215902256452</v>
      </c>
      <c r="S49" s="345">
        <f t="shared" si="28"/>
        <v>0.22024713273131724</v>
      </c>
      <c r="T49" s="345">
        <v>0.48099577912728408</v>
      </c>
      <c r="U49" s="345">
        <f t="shared" si="29"/>
        <v>0.70124291185860133</v>
      </c>
      <c r="V49" s="346">
        <f t="shared" si="30"/>
        <v>4.0077245397175831E-2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1.0971542156799635E-2</v>
      </c>
      <c r="C50" s="11">
        <v>1.5790581369932881E-2</v>
      </c>
      <c r="D50" s="11">
        <f t="shared" si="25"/>
        <v>4.8190392131332461E-3</v>
      </c>
      <c r="E50" s="11">
        <v>5.8055233191153929E-3</v>
      </c>
      <c r="F50" s="11">
        <f t="shared" si="26"/>
        <v>1.0624562532248638E-2</v>
      </c>
      <c r="G50" s="200">
        <f t="shared" si="27"/>
        <v>2.8718511437807459E-2</v>
      </c>
      <c r="O50" s="71"/>
      <c r="P50" s="10" t="str">
        <f>name!D18</f>
        <v>52 Skilled metal, electrical and electronic trades</v>
      </c>
      <c r="Q50" s="11">
        <v>0.27446240927826665</v>
      </c>
      <c r="R50" s="11">
        <v>0.63571651085177894</v>
      </c>
      <c r="S50" s="345">
        <f t="shared" si="28"/>
        <v>0.36125410157351229</v>
      </c>
      <c r="T50" s="345">
        <v>0.28714494999447654</v>
      </c>
      <c r="U50" s="345">
        <f t="shared" si="29"/>
        <v>0.64839905156798883</v>
      </c>
      <c r="V50" s="346">
        <f t="shared" si="30"/>
        <v>4.8890119961682466E-2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3.6056975378572749E-3</v>
      </c>
      <c r="C51" s="11">
        <v>5.7460981462522133E-3</v>
      </c>
      <c r="D51" s="11">
        <f t="shared" ref="D51" si="34">C51-B51</f>
        <v>2.1404006083949384E-3</v>
      </c>
      <c r="E51" s="11">
        <v>2.4705011914341337E-3</v>
      </c>
      <c r="F51" s="11">
        <f t="shared" ref="F51" si="35">SUM(D51:E51)</f>
        <v>4.6109017998290716E-3</v>
      </c>
      <c r="G51" s="200">
        <f t="shared" si="27"/>
        <v>3.5403221160172915E-2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0.15949958276585921</v>
      </c>
      <c r="R51" s="11">
        <v>0.12784652881693118</v>
      </c>
      <c r="S51" s="345">
        <f t="shared" si="28"/>
        <v>-3.1653053948928034E-2</v>
      </c>
      <c r="T51" s="345">
        <v>6.1298324183725168E-2</v>
      </c>
      <c r="U51" s="345">
        <f t="shared" si="29"/>
        <v>2.9645270234797134E-2</v>
      </c>
      <c r="V51" s="346">
        <f t="shared" si="30"/>
        <v>2.1917163573850651E-2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2.0966672746607264E-2</v>
      </c>
      <c r="C52" s="11">
        <v>3.9826686109349752E-2</v>
      </c>
      <c r="D52" s="11">
        <f t="shared" si="25"/>
        <v>1.8860013362742487E-2</v>
      </c>
      <c r="E52" s="11">
        <v>1.6358973277138214E-2</v>
      </c>
      <c r="F52" s="11">
        <f t="shared" si="26"/>
        <v>3.5218986639880698E-2</v>
      </c>
      <c r="G52" s="200">
        <f t="shared" si="27"/>
        <v>3.9198523693648513E-2</v>
      </c>
      <c r="I52" s="11" t="str">
        <f>I41</f>
        <v>Managers, directors and senior officials</v>
      </c>
      <c r="J52" s="11">
        <f t="array" ref="J52:J60">MMULT(aggregation!$B$13:$AA$21,B123:B148)</f>
        <v>2.2267694890585394</v>
      </c>
      <c r="K52" s="11">
        <f t="array" ref="K52:K60">MMULT(aggregation!$B$13:$AA$21,C123:C148)</f>
        <v>2.3800293096188443</v>
      </c>
      <c r="L52" s="11">
        <f t="array" ref="L52:L60">MMULT(aggregation!$B$13:$AA$21,D123:D148)</f>
        <v>0.15325982056030485</v>
      </c>
      <c r="M52" s="11">
        <f t="array" ref="M52:M60">MMULT(aggregation!$B$13:$AA$21,E123:E148)</f>
        <v>1.2590369186646018</v>
      </c>
      <c r="N52" s="11">
        <f t="array" ref="N52:N60">MMULT(aggregation!$B$13:$AA$21,F123:F148)</f>
        <v>1.4122967392249066</v>
      </c>
      <c r="P52" s="10" t="str">
        <f>name!D20</f>
        <v>54 Textiles, printing and other skilled trades</v>
      </c>
      <c r="Q52" s="11">
        <v>2.2682763282221643</v>
      </c>
      <c r="R52" s="11">
        <v>2.6140006671728799</v>
      </c>
      <c r="S52" s="345">
        <f t="shared" si="28"/>
        <v>0.34572433895071564</v>
      </c>
      <c r="T52" s="345">
        <v>1.4391033006790348</v>
      </c>
      <c r="U52" s="345">
        <f t="shared" si="29"/>
        <v>1.7848276396297504</v>
      </c>
      <c r="V52" s="346">
        <f t="shared" si="30"/>
        <v>3.3295980314299811E-2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1.8906490114964376E-2</v>
      </c>
      <c r="C53" s="11">
        <v>3.4500691215225664E-2</v>
      </c>
      <c r="D53" s="11">
        <f t="shared" si="25"/>
        <v>1.5594201100261287E-2</v>
      </c>
      <c r="E53" s="11">
        <v>1.5187812927689672E-2</v>
      </c>
      <c r="F53" s="11">
        <f t="shared" si="26"/>
        <v>3.0782014027950957E-2</v>
      </c>
      <c r="G53" s="200">
        <f t="shared" si="27"/>
        <v>4.0091132355591474E-2</v>
      </c>
      <c r="I53" s="11" t="str">
        <f>I42</f>
        <v>Professional occupations</v>
      </c>
      <c r="J53" s="11">
        <v>3.1352831697435013</v>
      </c>
      <c r="K53" s="11">
        <v>2.3575304173468936</v>
      </c>
      <c r="L53" s="11">
        <v>-0.77775275239660779</v>
      </c>
      <c r="M53" s="11">
        <v>0.96333796583454123</v>
      </c>
      <c r="N53" s="11">
        <v>0.18558521343793338</v>
      </c>
      <c r="P53" s="10" t="str">
        <f>name!D21</f>
        <v>61 Caring personal service occupations</v>
      </c>
      <c r="Q53" s="11">
        <v>15.005403253795834</v>
      </c>
      <c r="R53" s="11">
        <v>15.569510513547984</v>
      </c>
      <c r="S53" s="345">
        <f t="shared" si="28"/>
        <v>0.56410725975215037</v>
      </c>
      <c r="T53" s="345">
        <v>8.8463804835877884</v>
      </c>
      <c r="U53" s="345">
        <f t="shared" si="29"/>
        <v>9.4104877433399388</v>
      </c>
      <c r="V53" s="346">
        <f t="shared" si="30"/>
        <v>3.137882981672413E-2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1.3505167968138766E-2</v>
      </c>
      <c r="C54" s="11">
        <v>1.9749920044539748E-2</v>
      </c>
      <c r="D54" s="11">
        <f t="shared" ref="D54:D55" si="36">C54-B54</f>
        <v>6.244752076400982E-3</v>
      </c>
      <c r="E54" s="11">
        <v>9.4159011841296811E-3</v>
      </c>
      <c r="F54" s="11">
        <f t="shared" ref="F54:F55" si="37">SUM(D54:E54)</f>
        <v>1.5660653260530663E-2</v>
      </c>
      <c r="G54" s="200">
        <f t="shared" si="27"/>
        <v>3.5894813746264465E-2</v>
      </c>
      <c r="I54" s="11" t="str">
        <f>I43</f>
        <v>Associate professional occupations</v>
      </c>
      <c r="J54" s="11">
        <v>3.0755913106418413</v>
      </c>
      <c r="K54" s="11">
        <v>3.3114951010380507</v>
      </c>
      <c r="L54" s="11">
        <v>0.23590379039620946</v>
      </c>
      <c r="M54" s="11">
        <v>1.4780054306172059</v>
      </c>
      <c r="N54" s="11">
        <v>1.7139092210134153</v>
      </c>
      <c r="P54" s="10" t="str">
        <f>name!D22</f>
        <v>62 Leisure, travel and related personal service occupations</v>
      </c>
      <c r="Q54" s="11">
        <v>4.5454498760639908</v>
      </c>
      <c r="R54" s="11">
        <v>4.0232694151688566</v>
      </c>
      <c r="S54" s="345">
        <f t="shared" si="28"/>
        <v>-0.52218046089513415</v>
      </c>
      <c r="T54" s="345">
        <v>2.2493316421944938</v>
      </c>
      <c r="U54" s="345">
        <f t="shared" si="29"/>
        <v>1.7271511812993596</v>
      </c>
      <c r="V54" s="346">
        <f t="shared" si="30"/>
        <v>2.7164280022494713E-2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7.3539292113913098E-4</v>
      </c>
      <c r="C55" s="11">
        <v>1.03105551776194E-3</v>
      </c>
      <c r="D55" s="11">
        <f t="shared" si="36"/>
        <v>2.9566259662280902E-4</v>
      </c>
      <c r="E55" s="11">
        <v>4.7451258302634298E-4</v>
      </c>
      <c r="F55" s="11">
        <f t="shared" si="37"/>
        <v>7.70175179649152E-4</v>
      </c>
      <c r="G55" s="200">
        <f t="shared" si="27"/>
        <v>3.3749868129172578E-2</v>
      </c>
      <c r="I55" s="11" t="str">
        <f>I44</f>
        <v>Administrative and secretarial occupations</v>
      </c>
      <c r="J55" s="11">
        <v>2.3517747029588048</v>
      </c>
      <c r="K55" s="11">
        <v>3.1462278109723765</v>
      </c>
      <c r="L55" s="11">
        <v>0.79445310801357172</v>
      </c>
      <c r="M55" s="11">
        <v>1.6282295337007993</v>
      </c>
      <c r="N55" s="11">
        <v>2.422682641714371</v>
      </c>
      <c r="P55" s="10" t="str">
        <f>name!D23</f>
        <v>63 Community and civil enforcement occupations</v>
      </c>
      <c r="Q55" s="11">
        <v>7.0278221117561643E-2</v>
      </c>
      <c r="R55" s="11">
        <v>9.5177871156882282E-2</v>
      </c>
      <c r="S55" s="345">
        <f t="shared" si="28"/>
        <v>2.4899650039320639E-2</v>
      </c>
      <c r="T55" s="345">
        <v>5.6975789168542401E-2</v>
      </c>
      <c r="U55" s="345">
        <f t="shared" si="29"/>
        <v>8.1875439207863041E-2</v>
      </c>
      <c r="V55" s="346">
        <f t="shared" si="30"/>
        <v>4.0375335836778214E-2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4.9319888801212165E-2</v>
      </c>
      <c r="C56" s="11">
        <v>7.1146664967823695E-2</v>
      </c>
      <c r="D56" s="11">
        <f t="shared" si="25"/>
        <v>2.1826776166611529E-2</v>
      </c>
      <c r="E56" s="11">
        <v>2.8282525487006577E-2</v>
      </c>
      <c r="F56" s="11">
        <f t="shared" si="26"/>
        <v>5.0109301653618106E-2</v>
      </c>
      <c r="G56" s="200">
        <f t="shared" si="27"/>
        <v>3.0679274144008506E-2</v>
      </c>
      <c r="I56" s="11" t="str">
        <f t="shared" ref="I56:I60" si="38">I45</f>
        <v>Skilled trades occupations</v>
      </c>
      <c r="J56" s="11">
        <v>0.78605192661836298</v>
      </c>
      <c r="K56" s="11">
        <v>1.0787009894326081</v>
      </c>
      <c r="L56" s="11">
        <v>0.29264906281424513</v>
      </c>
      <c r="M56" s="11">
        <v>0.52849770331696366</v>
      </c>
      <c r="N56" s="11">
        <v>0.82114676613120885</v>
      </c>
      <c r="P56" s="10" t="str">
        <f>name!D24</f>
        <v>71 Sales occupations</v>
      </c>
      <c r="Q56" s="11">
        <v>10.09142936736605</v>
      </c>
      <c r="R56" s="11">
        <v>9.209344177358366</v>
      </c>
      <c r="S56" s="345">
        <f t="shared" si="28"/>
        <v>-0.88208519000768426</v>
      </c>
      <c r="T56" s="345">
        <v>5.1422428884946241</v>
      </c>
      <c r="U56" s="345">
        <f t="shared" si="29"/>
        <v>4.2601576984869398</v>
      </c>
      <c r="V56" s="346">
        <f t="shared" si="30"/>
        <v>2.7835140258768654E-2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1.9103509324787504E-2</v>
      </c>
      <c r="C57" s="11">
        <v>3.417419198097519E-2</v>
      </c>
      <c r="D57" s="11">
        <f t="shared" si="25"/>
        <v>1.5070682656187686E-2</v>
      </c>
      <c r="E57" s="11">
        <v>1.2332291988822845E-2</v>
      </c>
      <c r="F57" s="11">
        <f t="shared" si="26"/>
        <v>2.7402974645010531E-2</v>
      </c>
      <c r="G57" s="200">
        <f t="shared" si="27"/>
        <v>3.3762463643560725E-2</v>
      </c>
      <c r="I57" s="11" t="str">
        <f t="shared" si="38"/>
        <v>Caring, leisure and other service occupations</v>
      </c>
      <c r="J57" s="11">
        <v>2.5267376725128674</v>
      </c>
      <c r="K57" s="11">
        <v>2.809126451592701</v>
      </c>
      <c r="L57" s="11">
        <v>0.28238877907983367</v>
      </c>
      <c r="M57" s="11">
        <v>1.5326828858628294</v>
      </c>
      <c r="N57" s="11">
        <v>1.815071664942663</v>
      </c>
      <c r="P57" s="10" t="str">
        <f>name!D25</f>
        <v>72 Customer service occupations</v>
      </c>
      <c r="Q57" s="11">
        <v>2.9349673712840341</v>
      </c>
      <c r="R57" s="11">
        <v>3.276087807262094</v>
      </c>
      <c r="S57" s="345">
        <f t="shared" si="28"/>
        <v>0.34112043597805997</v>
      </c>
      <c r="T57" s="345">
        <v>1.6406894850848002</v>
      </c>
      <c r="U57" s="345">
        <f t="shared" si="29"/>
        <v>1.9818099210628601</v>
      </c>
      <c r="V57" s="346">
        <f t="shared" si="30"/>
        <v>3.0046137744490053E-2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1.2492895048114714E-2</v>
      </c>
      <c r="C58" s="11">
        <v>2.3639736285218461E-2</v>
      </c>
      <c r="D58" s="11">
        <f t="shared" ref="D58:D59" si="39">C58-B58</f>
        <v>1.1146841237103747E-2</v>
      </c>
      <c r="E58" s="11">
        <v>9.1949513825829183E-3</v>
      </c>
      <c r="F58" s="11">
        <f t="shared" ref="F58:F59" si="40">SUM(D58:E58)</f>
        <v>2.0341792619686667E-2</v>
      </c>
      <c r="G58" s="200">
        <f t="shared" si="27"/>
        <v>3.7457279944660415E-2</v>
      </c>
      <c r="I58" s="11" t="str">
        <f t="shared" si="38"/>
        <v>Sales and customer service occupations</v>
      </c>
      <c r="J58" s="11">
        <v>1.1120531188944833</v>
      </c>
      <c r="K58" s="11">
        <v>1.4455087508363982</v>
      </c>
      <c r="L58" s="11">
        <v>0.33345563194191491</v>
      </c>
      <c r="M58" s="11">
        <v>0.67351550829058759</v>
      </c>
      <c r="N58" s="11">
        <v>1.0069711402325026</v>
      </c>
      <c r="P58" s="10" t="str">
        <f>name!D26</f>
        <v>81 Process, plant and machine operatives</v>
      </c>
      <c r="Q58" s="11">
        <v>0.68743921813679054</v>
      </c>
      <c r="R58" s="11">
        <v>0.77983935727105769</v>
      </c>
      <c r="S58" s="345">
        <f t="shared" si="28"/>
        <v>9.2400139134267145E-2</v>
      </c>
      <c r="T58" s="345">
        <v>0.36746519564735397</v>
      </c>
      <c r="U58" s="345">
        <f t="shared" si="29"/>
        <v>0.45986533478162112</v>
      </c>
      <c r="V58" s="346">
        <f t="shared" si="30"/>
        <v>2.8960224453348449E-2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1.9649468771528109E-2</v>
      </c>
      <c r="C59" s="11">
        <v>3.2295797043996551E-2</v>
      </c>
      <c r="D59" s="11">
        <f t="shared" si="39"/>
        <v>1.2646328272468442E-2</v>
      </c>
      <c r="E59" s="11">
        <v>1.7263177228564575E-2</v>
      </c>
      <c r="F59" s="11">
        <f t="shared" si="40"/>
        <v>2.9909505501033017E-2</v>
      </c>
      <c r="G59" s="200">
        <f t="shared" si="27"/>
        <v>4.2929513567553812E-2</v>
      </c>
      <c r="I59" s="11" t="str">
        <f t="shared" si="38"/>
        <v>Process, plant and machine operatives</v>
      </c>
      <c r="J59" s="11">
        <v>0.29170959651713907</v>
      </c>
      <c r="K59" s="11">
        <v>0.46007442632383877</v>
      </c>
      <c r="L59" s="11">
        <v>0.16836482980669967</v>
      </c>
      <c r="M59" s="11">
        <v>0.22850751902462388</v>
      </c>
      <c r="N59" s="11">
        <v>0.39687234883132355</v>
      </c>
      <c r="P59" s="10" t="str">
        <f>name!D27</f>
        <v>82 Transport and mobile machine drivers and operatives</v>
      </c>
      <c r="Q59" s="11">
        <v>0.64766386147585753</v>
      </c>
      <c r="R59" s="11">
        <v>0.9388206024771607</v>
      </c>
      <c r="S59" s="345">
        <f t="shared" si="28"/>
        <v>0.29115674100130318</v>
      </c>
      <c r="T59" s="345">
        <v>0.49988265903948759</v>
      </c>
      <c r="U59" s="345">
        <f t="shared" si="29"/>
        <v>0.79103940004079076</v>
      </c>
      <c r="V59" s="346">
        <f t="shared" si="30"/>
        <v>3.8870408115292188E-2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2.1871214187708137E-4</v>
      </c>
      <c r="C60" s="11">
        <v>1.5197840734101052E-3</v>
      </c>
      <c r="D60" s="11">
        <f t="shared" si="25"/>
        <v>1.3010719315330239E-3</v>
      </c>
      <c r="E60" s="11">
        <v>7.7741139984460143E-4</v>
      </c>
      <c r="F60" s="11">
        <f t="shared" si="26"/>
        <v>2.0784833313776253E-3</v>
      </c>
      <c r="G60" s="200">
        <f t="shared" si="27"/>
        <v>0.10635886648583126</v>
      </c>
      <c r="I60" s="11" t="str">
        <f t="shared" si="38"/>
        <v>Elementary occupations</v>
      </c>
      <c r="J60" s="11">
        <v>1.2705407446694259</v>
      </c>
      <c r="K60" s="11">
        <v>1.8262587667724315</v>
      </c>
      <c r="L60" s="11">
        <v>0.55571802210300558</v>
      </c>
      <c r="M60" s="11">
        <v>0.94264810523051479</v>
      </c>
      <c r="N60" s="11">
        <v>1.4983661273335205</v>
      </c>
      <c r="P60" s="10" t="str">
        <f>name!D28</f>
        <v>91 Elementary trades and related occupations</v>
      </c>
      <c r="Q60" s="11">
        <v>0.54612574784838575</v>
      </c>
      <c r="R60" s="11">
        <v>2.6174345435015085</v>
      </c>
      <c r="S60" s="345">
        <f t="shared" si="28"/>
        <v>2.0713087956531226</v>
      </c>
      <c r="T60" s="345">
        <v>1.3109574453342143</v>
      </c>
      <c r="U60" s="345">
        <f t="shared" si="29"/>
        <v>3.3822662409873372</v>
      </c>
      <c r="V60" s="346">
        <f t="shared" si="30"/>
        <v>8.5015428708087759E-2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2.3005842334489452E-2</v>
      </c>
      <c r="C61" s="11">
        <v>3.0144726422038675E-2</v>
      </c>
      <c r="D61" s="11">
        <f t="shared" ref="D61" si="41">C61-B61</f>
        <v>7.1388840875492229E-3</v>
      </c>
      <c r="E61" s="11">
        <v>1.4738588336924064E-2</v>
      </c>
      <c r="F61" s="11">
        <f t="shared" ref="F61" si="42">SUM(D61:E61)</f>
        <v>2.1877472424473285E-2</v>
      </c>
      <c r="G61" s="200">
        <f t="shared" ref="G61" si="43">IF(B61&gt;0,(1+(E61/B61))^(1/($C$6-$B$6))-1,0)</f>
        <v>3.3556722283806018E-2</v>
      </c>
      <c r="P61" s="10" t="str">
        <f>name!D29</f>
        <v>92 Elementary administration and service occupations</v>
      </c>
      <c r="Q61" s="11">
        <v>13.355685512109295</v>
      </c>
      <c r="R61" s="11">
        <v>10.48561403808282</v>
      </c>
      <c r="S61" s="345">
        <f t="shared" ref="S61" si="44">R61-Q61</f>
        <v>-2.8700714740264743</v>
      </c>
      <c r="T61" s="345">
        <v>6.3382375994755344</v>
      </c>
      <c r="U61" s="345">
        <f t="shared" ref="U61" si="45">SUM(S61:T61)</f>
        <v>3.4681661254490601</v>
      </c>
      <c r="V61" s="346">
        <f t="shared" ref="V61" si="46">IF(Q61&gt;0,(1+(T61/Q61))^(1/($C$6-$B$6))-1,0)</f>
        <v>2.6229284645031159E-2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4.8923976357404904</v>
      </c>
      <c r="C62" s="11">
        <f t="shared" ref="C62:F62" si="47">SUM(C36:C61)</f>
        <v>7.1005413747402946</v>
      </c>
      <c r="D62" s="11">
        <f t="shared" si="47"/>
        <v>2.2081437389998033</v>
      </c>
      <c r="E62" s="11">
        <f t="shared" si="47"/>
        <v>2.9161188582628754</v>
      </c>
      <c r="F62" s="11">
        <f t="shared" si="47"/>
        <v>5.1242625972626765</v>
      </c>
      <c r="G62" s="200">
        <f t="shared" si="27"/>
        <v>3.1659667647176759E-2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137.97203798363125</v>
      </c>
      <c r="R62" s="11">
        <f>SUM(R36:R61)</f>
        <v>145.47424522554559</v>
      </c>
      <c r="S62" s="345">
        <f>R62-Q62</f>
        <v>7.5022072419143342</v>
      </c>
      <c r="T62" s="11">
        <f>SUM(T36:T61)</f>
        <v>79.484002212706727</v>
      </c>
      <c r="U62" s="345">
        <f>SUM(S62:T62)</f>
        <v>86.986209454621061</v>
      </c>
      <c r="V62" s="346">
        <f t="shared" si="30"/>
        <v>3.0794342833988742E-2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3.0697683674399112</v>
      </c>
      <c r="K63" s="11">
        <f t="array" ref="K63:K71">MMULT(aggregation!$B$13:$AA$21,C152:C177)</f>
        <v>3.2230051760630594</v>
      </c>
      <c r="L63" s="11">
        <f t="array" ref="L63:L71">MMULT(aggregation!$B$13:$AA$21,D152:D177)</f>
        <v>0.15323680862314826</v>
      </c>
      <c r="M63" s="11">
        <f t="array" ref="M63:M71">MMULT(aggregation!$B$13:$AA$21,E152:E177)</f>
        <v>1.6563055353462417</v>
      </c>
      <c r="N63" s="11">
        <f t="array" ref="N63:N71">MMULT(aggregation!$B$13:$AA$21,F152:F177)</f>
        <v>1.8095423439693901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3.5209071512120502</v>
      </c>
      <c r="K64" s="11">
        <v>3.8184042101716082</v>
      </c>
      <c r="L64" s="11">
        <v>0.29749705895955825</v>
      </c>
      <c r="M64" s="11">
        <v>1.5933468262254</v>
      </c>
      <c r="N64" s="11">
        <v>1.8908438851849581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3.5474684730119326</v>
      </c>
      <c r="C65" s="11">
        <v>4.5581875138551222</v>
      </c>
      <c r="D65" s="11">
        <f>C65-B65</f>
        <v>1.0107190408431896</v>
      </c>
      <c r="E65" s="11">
        <v>2.0982498568351931</v>
      </c>
      <c r="F65" s="11">
        <f>SUM(D65:E65)</f>
        <v>3.1089688976783827</v>
      </c>
      <c r="G65" s="200">
        <f>IF(B65&gt;0,(1+(E65/B65))^(1/($C$6-$B$6))-1,0)</f>
        <v>3.1462343668266834E-2</v>
      </c>
      <c r="I65" s="11" t="str">
        <f>I54</f>
        <v>Associate professional occupations</v>
      </c>
      <c r="J65" s="11">
        <v>2.8283321063946687</v>
      </c>
      <c r="K65" s="11">
        <v>2.9904009721309448</v>
      </c>
      <c r="L65" s="11">
        <v>0.16206886573627602</v>
      </c>
      <c r="M65" s="11">
        <v>1.3184502120743842</v>
      </c>
      <c r="N65" s="11">
        <v>1.4805190778106603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1.3102596042852277</v>
      </c>
      <c r="C66" s="11">
        <v>2.0698022153090152</v>
      </c>
      <c r="D66" s="11">
        <f t="shared" ref="D66:D89" si="50">C66-B66</f>
        <v>0.75954261102378751</v>
      </c>
      <c r="E66" s="11">
        <v>1.0193848691426353</v>
      </c>
      <c r="F66" s="11">
        <f t="shared" ref="F66:F89" si="51">SUM(D66:E66)</f>
        <v>1.7789274801664228</v>
      </c>
      <c r="G66" s="200">
        <f t="shared" ref="G66:G89" si="52">IF(B66&gt;0,(1+(E66/B66))^(1/($C$6-$B$6))-1,0)</f>
        <v>3.9111504458411606E-2</v>
      </c>
      <c r="I66" s="11" t="str">
        <f>I55</f>
        <v>Administrative and secretarial occupations</v>
      </c>
      <c r="J66" s="11">
        <v>2.0953285282777214</v>
      </c>
      <c r="K66" s="11">
        <v>2.6076283407358796</v>
      </c>
      <c r="L66" s="11">
        <v>0.51229981245815814</v>
      </c>
      <c r="M66" s="11">
        <v>1.3043344327680857</v>
      </c>
      <c r="N66" s="11">
        <v>1.8166342452262438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4.7804901808499958</v>
      </c>
      <c r="C67" s="11">
        <v>8.6124728453601946</v>
      </c>
      <c r="D67" s="11">
        <f t="shared" si="50"/>
        <v>3.8319826645101989</v>
      </c>
      <c r="E67" s="11">
        <v>2.8276938040631832</v>
      </c>
      <c r="F67" s="11">
        <f t="shared" si="51"/>
        <v>6.659676468573382</v>
      </c>
      <c r="G67" s="200">
        <f t="shared" si="52"/>
        <v>3.1463596638910518E-2</v>
      </c>
      <c r="I67" s="11" t="str">
        <f t="shared" ref="I67:I71" si="53">I56</f>
        <v>Skilled trades occupations</v>
      </c>
      <c r="J67" s="11">
        <v>1.6192114693640369</v>
      </c>
      <c r="K67" s="11">
        <v>2.0777624425161747</v>
      </c>
      <c r="L67" s="11">
        <v>0.458550973152138</v>
      </c>
      <c r="M67" s="11">
        <v>0.95736384205032377</v>
      </c>
      <c r="N67" s="11">
        <v>1.4159148152024619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2.1974048381282834</v>
      </c>
      <c r="C68" s="11">
        <v>2.7802609453600304</v>
      </c>
      <c r="D68" s="11">
        <f t="shared" si="50"/>
        <v>0.58285610723174708</v>
      </c>
      <c r="E68" s="11">
        <v>1.3497176557562782</v>
      </c>
      <c r="F68" s="11">
        <f t="shared" si="51"/>
        <v>1.9325737629880253</v>
      </c>
      <c r="G68" s="200">
        <f t="shared" si="52"/>
        <v>3.2439013875712019E-2</v>
      </c>
      <c r="I68" s="11" t="str">
        <f t="shared" si="53"/>
        <v>Caring, leisure and other service occupations</v>
      </c>
      <c r="J68" s="11">
        <v>1.8208614798122933</v>
      </c>
      <c r="K68" s="11">
        <v>2.196190318323612</v>
      </c>
      <c r="L68" s="11">
        <v>0.37532883851131893</v>
      </c>
      <c r="M68" s="11">
        <v>1.1867336979060625</v>
      </c>
      <c r="N68" s="11">
        <v>1.5620625364173812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6.6870339454426562</v>
      </c>
      <c r="C69" s="11">
        <v>7.9966405113895371</v>
      </c>
      <c r="D69" s="11">
        <f t="shared" ref="D69" si="54">C69-B69</f>
        <v>1.309606565946881</v>
      </c>
      <c r="E69" s="11">
        <v>3.9153581597472584</v>
      </c>
      <c r="F69" s="11">
        <f t="shared" ref="F69" si="55">SUM(D69:E69)</f>
        <v>5.2249647256941394</v>
      </c>
      <c r="G69" s="200">
        <f t="shared" si="52"/>
        <v>3.1204237341781127E-2</v>
      </c>
      <c r="I69" s="11" t="str">
        <f t="shared" si="53"/>
        <v>Sales and customer service occupations</v>
      </c>
      <c r="J69" s="11">
        <v>0.9998004572856023</v>
      </c>
      <c r="K69" s="11">
        <v>1.2156370127175111</v>
      </c>
      <c r="L69" s="11">
        <v>0.21583655543190894</v>
      </c>
      <c r="M69" s="11">
        <v>0.50841362564197157</v>
      </c>
      <c r="N69" s="11">
        <v>0.72425018107388051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5.0727228506516173</v>
      </c>
      <c r="C70" s="11">
        <v>7.0877605797342547</v>
      </c>
      <c r="D70" s="11">
        <f t="shared" si="50"/>
        <v>2.0150377290826373</v>
      </c>
      <c r="E70" s="11">
        <v>3.0478987644973556</v>
      </c>
      <c r="F70" s="11">
        <f t="shared" si="51"/>
        <v>5.0629364935799934</v>
      </c>
      <c r="G70" s="200">
        <f t="shared" si="52"/>
        <v>3.1865778146560775E-2</v>
      </c>
      <c r="I70" s="11" t="str">
        <f t="shared" si="53"/>
        <v>Process, plant and machine operatives</v>
      </c>
      <c r="J70" s="11">
        <v>0.55785297314956783</v>
      </c>
      <c r="K70" s="11">
        <v>0.72952624068876237</v>
      </c>
      <c r="L70" s="11">
        <v>0.17167326753919451</v>
      </c>
      <c r="M70" s="11">
        <v>0.38919955367640913</v>
      </c>
      <c r="N70" s="11">
        <v>0.56087282121560356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0.79835644300529929</v>
      </c>
      <c r="C71" s="11">
        <v>1.0369425497710738</v>
      </c>
      <c r="D71" s="11">
        <f t="shared" si="50"/>
        <v>0.23858610676577452</v>
      </c>
      <c r="E71" s="11">
        <v>0.38699030076289348</v>
      </c>
      <c r="F71" s="11">
        <f t="shared" si="51"/>
        <v>0.62557640752866805</v>
      </c>
      <c r="G71" s="200">
        <f t="shared" si="52"/>
        <v>2.6699235009208122E-2</v>
      </c>
      <c r="I71" s="11" t="str">
        <f t="shared" si="53"/>
        <v>Elementary occupations</v>
      </c>
      <c r="J71" s="11">
        <v>1.1706099339074478</v>
      </c>
      <c r="K71" s="11">
        <v>1.6977758710514383</v>
      </c>
      <c r="L71" s="11">
        <v>0.52716593714399063</v>
      </c>
      <c r="M71" s="11">
        <v>0.85862830022741132</v>
      </c>
      <c r="N71" s="11">
        <v>1.3857942373714018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0.56628741806089444</v>
      </c>
      <c r="C72" s="11">
        <v>1.3760721857390747</v>
      </c>
      <c r="D72" s="11">
        <f t="shared" si="50"/>
        <v>0.80978476767818031</v>
      </c>
      <c r="E72" s="11">
        <v>0.64244892856342606</v>
      </c>
      <c r="F72" s="11">
        <f t="shared" si="51"/>
        <v>1.4522336962416063</v>
      </c>
      <c r="G72" s="200">
        <f t="shared" si="52"/>
        <v>5.18479816567603E-2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0.23726302507457048</v>
      </c>
      <c r="C73" s="11">
        <v>0.30886968696243478</v>
      </c>
      <c r="D73" s="11">
        <f t="shared" si="50"/>
        <v>7.1606661887864298E-2</v>
      </c>
      <c r="E73" s="11">
        <v>8.437798838043517E-2</v>
      </c>
      <c r="F73" s="11">
        <f t="shared" si="51"/>
        <v>0.15598465026829947</v>
      </c>
      <c r="G73" s="200">
        <f t="shared" si="52"/>
        <v>2.0491575696042208E-2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1.5471168411044203</v>
      </c>
      <c r="C74" s="11">
        <v>1.9931980477698057</v>
      </c>
      <c r="D74" s="11">
        <f t="shared" ref="D74:D75" si="56">C74-B74</f>
        <v>0.44608120666538542</v>
      </c>
      <c r="E74" s="11">
        <v>0.90270239283861831</v>
      </c>
      <c r="F74" s="11">
        <f t="shared" ref="F74:F75" si="57">SUM(D74:E74)</f>
        <v>1.3487835995040038</v>
      </c>
      <c r="G74" s="200">
        <f t="shared" si="52"/>
        <v>3.1115689362070542E-2</v>
      </c>
      <c r="I74" s="11" t="str">
        <f>I63</f>
        <v>Managers, directors and senior officials</v>
      </c>
      <c r="J74" s="11">
        <f t="array" ref="J74:J82">MMULT(aggregation!$B$13:$AA$21,B181:B206)</f>
        <v>6.4529391335874795</v>
      </c>
      <c r="K74" s="11">
        <f t="array" ref="K74:K82">MMULT(aggregation!$B$13:$AA$21,C181:C206)</f>
        <v>6.0839944444127303</v>
      </c>
      <c r="L74" s="11">
        <f t="array" ref="L74:L82">MMULT(aggregation!$B$13:$AA$21,D181:D206)</f>
        <v>-0.36894468917474965</v>
      </c>
      <c r="M74" s="11">
        <f t="array" ref="M74:M82">MMULT(aggregation!$B$13:$AA$21,E181:E206)</f>
        <v>2.6975071590481932</v>
      </c>
      <c r="N74" s="11">
        <f t="array" ref="N74:N82">MMULT(aggregation!$B$13:$AA$21,F181:F206)</f>
        <v>2.3285624698734435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2.7958269408737264</v>
      </c>
      <c r="C75" s="11">
        <v>4.0064374482705682</v>
      </c>
      <c r="D75" s="11">
        <f t="shared" si="56"/>
        <v>1.2106105073968418</v>
      </c>
      <c r="E75" s="11">
        <v>1.689801064008341</v>
      </c>
      <c r="F75" s="11">
        <f t="shared" si="57"/>
        <v>2.9004115714051828</v>
      </c>
      <c r="G75" s="200">
        <f t="shared" si="52"/>
        <v>3.2018615796667316E-2</v>
      </c>
      <c r="I75" s="11" t="str">
        <f>I64</f>
        <v>Professional occupations</v>
      </c>
      <c r="J75" s="11">
        <v>6.7745398501238974</v>
      </c>
      <c r="K75" s="11">
        <v>7.4642320043732706</v>
      </c>
      <c r="L75" s="11">
        <v>0.68969215424937313</v>
      </c>
      <c r="M75" s="11">
        <v>2.8110928189842586</v>
      </c>
      <c r="N75" s="11">
        <v>3.5007849732336318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1.6708471753269538</v>
      </c>
      <c r="C76" s="11">
        <v>2.8085093130137899</v>
      </c>
      <c r="D76" s="11">
        <f t="shared" si="50"/>
        <v>1.1376621376868361</v>
      </c>
      <c r="E76" s="11">
        <v>1.2355611036179714</v>
      </c>
      <c r="F76" s="11">
        <f t="shared" si="51"/>
        <v>2.3732232413048076</v>
      </c>
      <c r="G76" s="200">
        <f t="shared" si="52"/>
        <v>3.7595292884759157E-2</v>
      </c>
      <c r="I76" s="11" t="str">
        <f>I65</f>
        <v>Associate professional occupations</v>
      </c>
      <c r="J76" s="11">
        <v>6.9423395103889991</v>
      </c>
      <c r="K76" s="11">
        <v>6.9207216870823105</v>
      </c>
      <c r="L76" s="11">
        <v>-2.1617823306688655E-2</v>
      </c>
      <c r="M76" s="11">
        <v>3.0144506932598123</v>
      </c>
      <c r="N76" s="11">
        <v>2.9928328699531237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0.32611858761613288</v>
      </c>
      <c r="C77" s="11">
        <v>0.51517349103506849</v>
      </c>
      <c r="D77" s="11">
        <f t="shared" si="50"/>
        <v>0.1890549034189356</v>
      </c>
      <c r="E77" s="11">
        <v>0.27135470799700145</v>
      </c>
      <c r="F77" s="11">
        <f t="shared" si="51"/>
        <v>0.46040961141593706</v>
      </c>
      <c r="G77" s="200">
        <f t="shared" si="52"/>
        <v>4.1188900609263612E-2</v>
      </c>
      <c r="I77" s="11" t="str">
        <f>I66</f>
        <v>Administrative and secretarial occupations</v>
      </c>
      <c r="J77" s="11">
        <v>5.927366803497093</v>
      </c>
      <c r="K77" s="11">
        <v>3.758484174723788</v>
      </c>
      <c r="L77" s="11">
        <v>-2.1688826287733054</v>
      </c>
      <c r="M77" s="11">
        <v>2.4860364418850569</v>
      </c>
      <c r="N77" s="11">
        <v>0.3171538131117515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5.1226985319936982E-2</v>
      </c>
      <c r="C78" s="11">
        <v>7.2999961832023008E-2</v>
      </c>
      <c r="D78" s="11">
        <f t="shared" si="50"/>
        <v>2.1772976512086026E-2</v>
      </c>
      <c r="E78" s="11">
        <v>3.4953283667964748E-2</v>
      </c>
      <c r="F78" s="11">
        <f t="shared" si="51"/>
        <v>5.6726260180050773E-2</v>
      </c>
      <c r="G78" s="200">
        <f t="shared" si="52"/>
        <v>3.5286624447827375E-2</v>
      </c>
      <c r="I78" s="11" t="str">
        <f t="shared" ref="I78:I82" si="58">I67</f>
        <v>Skilled trades occupations</v>
      </c>
      <c r="J78" s="11">
        <v>8.0960263466065268</v>
      </c>
      <c r="K78" s="11">
        <v>7.8283344093922587</v>
      </c>
      <c r="L78" s="11">
        <v>-0.26769193721426776</v>
      </c>
      <c r="M78" s="11">
        <v>3.0159624062331316</v>
      </c>
      <c r="N78" s="11">
        <v>2.7482704690188635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0.21560566344230045</v>
      </c>
      <c r="C79" s="11">
        <v>0.44854487032298856</v>
      </c>
      <c r="D79" s="11">
        <f t="shared" si="50"/>
        <v>0.23293920688068812</v>
      </c>
      <c r="E79" s="11">
        <v>0.1653796593928154</v>
      </c>
      <c r="F79" s="11">
        <f t="shared" si="51"/>
        <v>0.39831886627350355</v>
      </c>
      <c r="G79" s="200">
        <f t="shared" si="52"/>
        <v>3.8683434660076621E-2</v>
      </c>
      <c r="I79" s="11" t="str">
        <f t="shared" si="58"/>
        <v>Caring, leisure and other service occupations</v>
      </c>
      <c r="J79" s="11">
        <v>8.3541075476442188</v>
      </c>
      <c r="K79" s="11">
        <v>8.9358839425351189</v>
      </c>
      <c r="L79" s="11">
        <v>0.58177639489090049</v>
      </c>
      <c r="M79" s="11">
        <v>4.6641824395788394</v>
      </c>
      <c r="N79" s="11">
        <v>5.2459588344697403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0.10646395603262902</v>
      </c>
      <c r="C80" s="11">
        <v>0.15088250460478386</v>
      </c>
      <c r="D80" s="11">
        <f t="shared" ref="D80" si="59">C80-B80</f>
        <v>4.441854857215484E-2</v>
      </c>
      <c r="E80" s="11">
        <v>6.5499891557949233E-2</v>
      </c>
      <c r="F80" s="11">
        <f t="shared" ref="F80" si="60">SUM(D80:E80)</f>
        <v>0.10991844013010407</v>
      </c>
      <c r="G80" s="200">
        <f t="shared" si="52"/>
        <v>3.2481559139299065E-2</v>
      </c>
      <c r="I80" s="11" t="str">
        <f t="shared" si="58"/>
        <v>Sales and customer service occupations</v>
      </c>
      <c r="J80" s="11">
        <v>6.2852042935809482</v>
      </c>
      <c r="K80" s="11">
        <v>6.5793537358988807</v>
      </c>
      <c r="L80" s="11">
        <v>0.2941494423179325</v>
      </c>
      <c r="M80" s="11">
        <v>2.8269422607123702</v>
      </c>
      <c r="N80" s="11">
        <v>3.1210917030303027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0.21891894729944741</v>
      </c>
      <c r="C81" s="11">
        <v>0.42028086733438552</v>
      </c>
      <c r="D81" s="11">
        <f t="shared" si="50"/>
        <v>0.20136192003493811</v>
      </c>
      <c r="E81" s="11">
        <v>0.18115935055198953</v>
      </c>
      <c r="F81" s="11">
        <f t="shared" si="51"/>
        <v>0.38252127058692764</v>
      </c>
      <c r="G81" s="200">
        <f t="shared" si="52"/>
        <v>4.1016091932415621E-2</v>
      </c>
      <c r="I81" s="11" t="str">
        <f t="shared" si="58"/>
        <v>Process, plant and machine operatives</v>
      </c>
      <c r="J81" s="11">
        <v>2.7348078134080467</v>
      </c>
      <c r="K81" s="11">
        <v>3.2887916740085714</v>
      </c>
      <c r="L81" s="11">
        <v>0.55398386060052474</v>
      </c>
      <c r="M81" s="11">
        <v>1.3719063083617264</v>
      </c>
      <c r="N81" s="11">
        <v>1.9258901689622512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0.96629404808239916</v>
      </c>
      <c r="C82" s="11">
        <v>1.6884373584092081</v>
      </c>
      <c r="D82" s="11">
        <f t="shared" si="50"/>
        <v>0.7221433103268089</v>
      </c>
      <c r="E82" s="11">
        <v>0.81716002558408396</v>
      </c>
      <c r="F82" s="11">
        <f t="shared" si="51"/>
        <v>1.5393033359108927</v>
      </c>
      <c r="G82" s="200">
        <f t="shared" si="52"/>
        <v>4.1702024939819449E-2</v>
      </c>
      <c r="I82" s="11" t="str">
        <f t="shared" si="58"/>
        <v>Elementary occupations</v>
      </c>
      <c r="J82" s="11">
        <v>5.4316607862749358</v>
      </c>
      <c r="K82" s="11">
        <v>5.0082044985379159</v>
      </c>
      <c r="L82" s="11">
        <v>-0.4234562877370196</v>
      </c>
      <c r="M82" s="11">
        <v>2.4964748828342054</v>
      </c>
      <c r="N82" s="11">
        <v>2.073018595097186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0.17719834636903325</v>
      </c>
      <c r="C83" s="11">
        <v>0.25273675193616874</v>
      </c>
      <c r="D83" s="11">
        <f t="shared" ref="D83:D84" si="61">C83-B83</f>
        <v>7.553840556713548E-2</v>
      </c>
      <c r="E83" s="11">
        <v>0.11842701461356178</v>
      </c>
      <c r="F83" s="11">
        <f t="shared" ref="F83:F84" si="62">SUM(D83:E83)</f>
        <v>0.19396542018069726</v>
      </c>
      <c r="G83" s="200">
        <f t="shared" si="52"/>
        <v>3.4710369799667795E-2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1.5438543175819467E-2</v>
      </c>
      <c r="C84" s="11">
        <v>1.7803207592685187E-2</v>
      </c>
      <c r="D84" s="11">
        <f t="shared" si="61"/>
        <v>2.3646644168657197E-3</v>
      </c>
      <c r="E84" s="11">
        <v>7.8405932896867033E-3</v>
      </c>
      <c r="F84" s="11">
        <f t="shared" si="62"/>
        <v>1.0205257706552423E-2</v>
      </c>
      <c r="G84" s="200">
        <f t="shared" si="52"/>
        <v>2.7757615010564285E-2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0.77991119225455796</v>
      </c>
      <c r="C85" s="11">
        <v>1.34229492912264</v>
      </c>
      <c r="D85" s="11">
        <f t="shared" si="50"/>
        <v>0.56238373686808207</v>
      </c>
      <c r="E85" s="11">
        <v>0.50894226725684444</v>
      </c>
      <c r="F85" s="11">
        <f t="shared" si="51"/>
        <v>1.0713260041249266</v>
      </c>
      <c r="G85" s="200">
        <f t="shared" si="52"/>
        <v>3.4055603994317174E-2</v>
      </c>
      <c r="I85" s="11" t="str">
        <f>I74</f>
        <v>Managers, directors and senior officials</v>
      </c>
      <c r="J85" s="11">
        <f t="array" ref="J85:J93">MMULT(aggregation!$B$13:$AA$21,B210:B235)</f>
        <v>5.083155846070734</v>
      </c>
      <c r="K85" s="11">
        <f t="array" ref="K85:K93">MMULT(aggregation!$B$13:$AA$21,C210:C235)</f>
        <v>4.1227482482041298</v>
      </c>
      <c r="L85" s="11">
        <f t="array" ref="L85:L93">MMULT(aggregation!$B$13:$AA$21,D210:D235)</f>
        <v>-0.96040759786660446</v>
      </c>
      <c r="M85" s="11">
        <f t="array" ref="M85:M93">MMULT(aggregation!$B$13:$AA$21,E210:E235)</f>
        <v>2.1760697673484986</v>
      </c>
      <c r="N85" s="11">
        <f t="array" ref="N85:N93">MMULT(aggregation!$B$13:$AA$21,F210:F235)</f>
        <v>1.2156621694818939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0.22072099387823901</v>
      </c>
      <c r="C86" s="11">
        <v>0.38569659321632793</v>
      </c>
      <c r="D86" s="11">
        <f t="shared" si="50"/>
        <v>0.16497559933808892</v>
      </c>
      <c r="E86" s="11">
        <v>0.15210193526685745</v>
      </c>
      <c r="F86" s="11">
        <f t="shared" si="51"/>
        <v>0.31707753460494636</v>
      </c>
      <c r="G86" s="200">
        <f t="shared" si="52"/>
        <v>3.5564763958628953E-2</v>
      </c>
      <c r="I86" s="11" t="str">
        <f>I75</f>
        <v>Professional occupations</v>
      </c>
      <c r="J86" s="11">
        <v>4.4662481656118524</v>
      </c>
      <c r="K86" s="11">
        <v>4.1510034258696669</v>
      </c>
      <c r="L86" s="11">
        <v>-0.31524473974218553</v>
      </c>
      <c r="M86" s="11">
        <v>1.7281674654923285</v>
      </c>
      <c r="N86" s="11">
        <v>1.4129227257501429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7.4788812435660462E-2</v>
      </c>
      <c r="C87" s="11">
        <v>0.16685495986598425</v>
      </c>
      <c r="D87" s="11">
        <f t="shared" ref="D87:D88" si="63">C87-B87</f>
        <v>9.2066147430323791E-2</v>
      </c>
      <c r="E87" s="11">
        <v>5.7397592657860035E-2</v>
      </c>
      <c r="F87" s="11">
        <f t="shared" ref="F87:F88" si="64">SUM(D87:E87)</f>
        <v>0.14946374008818383</v>
      </c>
      <c r="G87" s="200">
        <f t="shared" si="52"/>
        <v>3.869970985825999E-2</v>
      </c>
      <c r="I87" s="11" t="str">
        <f>I76</f>
        <v>Associate professional occupations</v>
      </c>
      <c r="J87" s="11">
        <v>4.9769232772120287</v>
      </c>
      <c r="K87" s="11">
        <v>4.1754656319895993</v>
      </c>
      <c r="L87" s="11">
        <v>-0.80145764522242979</v>
      </c>
      <c r="M87" s="11">
        <v>1.8451470060884372</v>
      </c>
      <c r="N87" s="11">
        <v>1.0436893608660074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0.19313492124607015</v>
      </c>
      <c r="C88" s="11">
        <v>0.30042640608922205</v>
      </c>
      <c r="D88" s="11">
        <f t="shared" si="63"/>
        <v>0.1072914848431519</v>
      </c>
      <c r="E88" s="11">
        <v>0.15602399666017344</v>
      </c>
      <c r="F88" s="11">
        <f t="shared" si="64"/>
        <v>0.26331548150332534</v>
      </c>
      <c r="G88" s="200">
        <f t="shared" si="52"/>
        <v>4.0265404069047106E-2</v>
      </c>
      <c r="I88" s="11" t="str">
        <f>I77</f>
        <v>Administrative and secretarial occupations</v>
      </c>
      <c r="J88" s="11">
        <v>6.1007385159936254</v>
      </c>
      <c r="K88" s="11">
        <v>3.3947249473801917</v>
      </c>
      <c r="L88" s="11">
        <v>-2.7060135686134337</v>
      </c>
      <c r="M88" s="11">
        <v>2.0510432264247562</v>
      </c>
      <c r="N88" s="11">
        <v>-0.65497034218867756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4.4563922898871039E-2</v>
      </c>
      <c r="C89" s="11">
        <v>0.1495813910984512</v>
      </c>
      <c r="D89" s="11">
        <f t="shared" si="50"/>
        <v>0.10501746819958016</v>
      </c>
      <c r="E89" s="11">
        <v>5.7733427304623525E-2</v>
      </c>
      <c r="F89" s="11">
        <f t="shared" si="51"/>
        <v>0.16275089550420369</v>
      </c>
      <c r="G89" s="200">
        <f t="shared" si="52"/>
        <v>5.696043645618265E-2</v>
      </c>
      <c r="I89" s="11" t="str">
        <f t="shared" ref="I89:I93" si="65">I78</f>
        <v>Skilled trades occupations</v>
      </c>
      <c r="J89" s="11">
        <v>6.1353038310683861</v>
      </c>
      <c r="K89" s="11">
        <v>5.7976909964000711</v>
      </c>
      <c r="L89" s="11">
        <v>-0.33761283466831549</v>
      </c>
      <c r="M89" s="11">
        <v>2.5096002809036451</v>
      </c>
      <c r="N89" s="11">
        <v>2.1719874462353297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0.7145813976272507</v>
      </c>
      <c r="C90" s="11">
        <v>1.0774958535773635</v>
      </c>
      <c r="D90" s="11">
        <f t="shared" ref="D90" si="66">C90-B90</f>
        <v>0.36291445595011285</v>
      </c>
      <c r="E90" s="11">
        <v>0.50606056180688841</v>
      </c>
      <c r="F90" s="11">
        <f t="shared" ref="F90" si="67">SUM(D90:E90)</f>
        <v>0.86897501775700126</v>
      </c>
      <c r="G90" s="200">
        <f t="shared" ref="G90:G91" si="68">IF(B90&gt;0,(1+(E90/B90))^(1/($C$6-$B$6))-1,0)</f>
        <v>3.6340425061340609E-2</v>
      </c>
      <c r="I90" s="11" t="str">
        <f t="shared" si="65"/>
        <v>Caring, leisure and other service occupations</v>
      </c>
      <c r="J90" s="11">
        <v>5.6729791301818606</v>
      </c>
      <c r="K90" s="11">
        <v>4.2921630622159404</v>
      </c>
      <c r="L90" s="11">
        <v>-1.3808160679659203</v>
      </c>
      <c r="M90" s="11">
        <v>2.2986066446609716</v>
      </c>
      <c r="N90" s="11">
        <v>0.91779057669505126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35.316044053493933</v>
      </c>
      <c r="C91" s="11">
        <f t="shared" ref="C91:F91" si="69">SUM(C65:C90)</f>
        <v>51.624362988572209</v>
      </c>
      <c r="D91" s="11">
        <f t="shared" si="69"/>
        <v>16.308318935078276</v>
      </c>
      <c r="E91" s="11">
        <f t="shared" si="69"/>
        <v>22.300219195821885</v>
      </c>
      <c r="F91" s="11">
        <f t="shared" si="69"/>
        <v>38.608538130900172</v>
      </c>
      <c r="G91" s="200">
        <f t="shared" si="68"/>
        <v>3.3169402296160388E-2</v>
      </c>
      <c r="I91" s="11" t="str">
        <f t="shared" si="65"/>
        <v>Sales and customer service occupations</v>
      </c>
      <c r="J91" s="11">
        <v>5.4041345797856426</v>
      </c>
      <c r="K91" s="11">
        <v>4.4425551839274169</v>
      </c>
      <c r="L91" s="11">
        <v>-0.96157939585822572</v>
      </c>
      <c r="M91" s="11">
        <v>2.1582065969838307</v>
      </c>
      <c r="N91" s="11">
        <v>1.1966272011256049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3.3830908394167074</v>
      </c>
      <c r="K92" s="11">
        <v>3.3516113461569588</v>
      </c>
      <c r="L92" s="11">
        <v>-3.1479493259748637E-2</v>
      </c>
      <c r="M92" s="11">
        <v>1.6499258662192129</v>
      </c>
      <c r="N92" s="11">
        <v>1.6184463729594643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7.892219360430146</v>
      </c>
      <c r="K93" s="11">
        <v>7.1757074827091349</v>
      </c>
      <c r="L93" s="11">
        <v>-0.71651187772101099</v>
      </c>
      <c r="M93" s="11">
        <v>3.4428741443280151</v>
      </c>
      <c r="N93" s="11">
        <v>2.726362266607004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7.5181410698519828</v>
      </c>
      <c r="C94" s="11">
        <v>7.8335329546880237</v>
      </c>
      <c r="D94" s="11">
        <f>C94-B94</f>
        <v>0.31539188483604086</v>
      </c>
      <c r="E94" s="11">
        <v>4.177780047969093</v>
      </c>
      <c r="F94" s="11">
        <f>SUM(D94:E94)</f>
        <v>4.4931719328051338</v>
      </c>
      <c r="G94" s="200">
        <f>IF(B94&gt;0,(1+(E94/B94))^(1/($C$6-$B$6))-1,0)</f>
        <v>2.9899697698494654E-2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2.5145250459958217</v>
      </c>
      <c r="C95" s="11">
        <v>3.1938084061439467</v>
      </c>
      <c r="D95" s="11">
        <f t="shared" ref="D95:D118" si="72">C95-B95</f>
        <v>0.67928336014812496</v>
      </c>
      <c r="E95" s="11">
        <v>1.8024485192581601</v>
      </c>
      <c r="F95" s="11">
        <f t="shared" ref="F95:F118" si="73">SUM(D95:E95)</f>
        <v>2.481731879406285</v>
      </c>
      <c r="G95" s="200">
        <f t="shared" ref="G95:G120" si="74">IF(B95&gt;0,(1+(E95/B95))^(1/($C$6-$B$6))-1,0)</f>
        <v>3.6688374216767405E-2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7.1855600167502391</v>
      </c>
      <c r="C96" s="11">
        <v>9.2664313118602575</v>
      </c>
      <c r="D96" s="11">
        <f t="shared" si="72"/>
        <v>2.0808712951100183</v>
      </c>
      <c r="E96" s="11">
        <v>3.4792728317905293</v>
      </c>
      <c r="F96" s="11">
        <f t="shared" si="73"/>
        <v>5.560144126900548</v>
      </c>
      <c r="G96" s="200">
        <f t="shared" si="74"/>
        <v>2.6674783878848141E-2</v>
      </c>
      <c r="I96" s="11" t="str">
        <f>I85</f>
        <v>Managers, directors and senior officials</v>
      </c>
      <c r="J96" s="11">
        <f t="array" ref="J96:J104">MMULT(aggregation!$B$13:$AA$21,B239:B264)</f>
        <v>3.1226316844731494</v>
      </c>
      <c r="K96" s="11">
        <f t="array" ref="K96:K104">MMULT(aggregation!$B$13:$AA$21,C239:C264)</f>
        <v>2.3422461951525522</v>
      </c>
      <c r="L96" s="11">
        <f t="array" ref="L96:L104">MMULT(aggregation!$B$13:$AA$21,D239:D264)</f>
        <v>-0.78038548932059715</v>
      </c>
      <c r="M96" s="11">
        <f t="array" ref="M96:M104">MMULT(aggregation!$B$13:$AA$21,E239:E264)</f>
        <v>1.2058896205703387</v>
      </c>
      <c r="N96" s="11">
        <f t="array" ref="N96:N104">MMULT(aggregation!$B$13:$AA$21,F239:F264)</f>
        <v>0.42550413124974162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4.0039429724734452</v>
      </c>
      <c r="C97" s="11">
        <v>4.2080922661620219</v>
      </c>
      <c r="D97" s="11">
        <f t="shared" si="72"/>
        <v>0.20414929368857671</v>
      </c>
      <c r="E97" s="11">
        <v>2.3003962032911627</v>
      </c>
      <c r="F97" s="11">
        <f t="shared" si="73"/>
        <v>2.5045454969797394</v>
      </c>
      <c r="G97" s="200">
        <f t="shared" si="74"/>
        <v>3.0726509240496691E-2</v>
      </c>
      <c r="I97" s="11" t="str">
        <f>I86</f>
        <v>Professional occupations</v>
      </c>
      <c r="J97" s="11">
        <v>2.6131002578220066</v>
      </c>
      <c r="K97" s="11">
        <v>1.9909451454765952</v>
      </c>
      <c r="L97" s="11">
        <v>-0.62215511234541121</v>
      </c>
      <c r="M97" s="11">
        <v>0.90264622925169158</v>
      </c>
      <c r="N97" s="11">
        <v>0.28049111690628037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3.7129228239069656</v>
      </c>
      <c r="C98" s="11">
        <v>2.5962178799107511</v>
      </c>
      <c r="D98" s="11">
        <f t="shared" ref="D98" si="75">C98-B98</f>
        <v>-1.1167049439962144</v>
      </c>
      <c r="E98" s="11">
        <v>1.5424443707528079</v>
      </c>
      <c r="F98" s="11">
        <f t="shared" ref="F98" si="76">SUM(D98:E98)</f>
        <v>0.42573942675659349</v>
      </c>
      <c r="G98" s="200">
        <f t="shared" si="74"/>
        <v>2.3432355421301621E-2</v>
      </c>
      <c r="I98" s="11" t="str">
        <f>I87</f>
        <v>Associate professional occupations</v>
      </c>
      <c r="J98" s="11">
        <v>2.8749921041060484</v>
      </c>
      <c r="K98" s="11">
        <v>1.9137639397556556</v>
      </c>
      <c r="L98" s="11">
        <v>-0.96122816435039282</v>
      </c>
      <c r="M98" s="11">
        <v>0.87901688557026791</v>
      </c>
      <c r="N98" s="11">
        <v>-8.2211278780125019E-2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7.8304339818338864</v>
      </c>
      <c r="C99" s="11">
        <v>8.5915293434820246</v>
      </c>
      <c r="D99" s="11">
        <f t="shared" si="72"/>
        <v>0.76109536164813818</v>
      </c>
      <c r="E99" s="11">
        <v>4.1896227510488737</v>
      </c>
      <c r="F99" s="11">
        <f t="shared" si="73"/>
        <v>4.9507181126970119</v>
      </c>
      <c r="G99" s="200">
        <f t="shared" si="74"/>
        <v>2.8982634893628623E-2</v>
      </c>
      <c r="I99" s="11" t="str">
        <f>I88</f>
        <v>Administrative and secretarial occupations</v>
      </c>
      <c r="J99" s="11">
        <v>3.3651509688140342</v>
      </c>
      <c r="K99" s="11">
        <v>0.72458802191675087</v>
      </c>
      <c r="L99" s="11">
        <v>-2.6405629468972833</v>
      </c>
      <c r="M99" s="11">
        <v>0.72485032399887184</v>
      </c>
      <c r="N99" s="11">
        <v>-1.9157126228984116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1.6080438953365317</v>
      </c>
      <c r="C100" s="11">
        <v>1.7426049435693247</v>
      </c>
      <c r="D100" s="11">
        <f t="shared" si="72"/>
        <v>0.13456104823279302</v>
      </c>
      <c r="E100" s="11">
        <v>0.73399750120567087</v>
      </c>
      <c r="F100" s="11">
        <f t="shared" si="73"/>
        <v>0.86855854943846389</v>
      </c>
      <c r="G100" s="200">
        <f t="shared" si="74"/>
        <v>2.5383782863330984E-2</v>
      </c>
      <c r="I100" s="11" t="str">
        <f t="shared" ref="I100:I104" si="77">I89</f>
        <v>Skilled trades occupations</v>
      </c>
      <c r="J100" s="11">
        <v>3.5153541630266805</v>
      </c>
      <c r="K100" s="11">
        <v>3.1419458660716888</v>
      </c>
      <c r="L100" s="11">
        <v>-0.37340829695499139</v>
      </c>
      <c r="M100" s="11">
        <v>1.3497440939104646</v>
      </c>
      <c r="N100" s="11">
        <v>0.97633579695547335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1.4688784036026006</v>
      </c>
      <c r="C101" s="11">
        <v>3.0317883616216874</v>
      </c>
      <c r="D101" s="11">
        <f t="shared" si="72"/>
        <v>1.5629099580190868</v>
      </c>
      <c r="E101" s="11">
        <v>1.6065514926150677</v>
      </c>
      <c r="F101" s="11">
        <f t="shared" si="73"/>
        <v>3.1694614506341545</v>
      </c>
      <c r="G101" s="200">
        <f t="shared" si="74"/>
        <v>5.0496635378028065E-2</v>
      </c>
      <c r="I101" s="11" t="str">
        <f t="shared" si="77"/>
        <v>Caring, leisure and other service occupations</v>
      </c>
      <c r="J101" s="11">
        <v>1.7905811562355372</v>
      </c>
      <c r="K101" s="11">
        <v>1.2408024071620716</v>
      </c>
      <c r="L101" s="11">
        <v>-0.54977874907346569</v>
      </c>
      <c r="M101" s="11">
        <v>0.5617486820552926</v>
      </c>
      <c r="N101" s="11">
        <v>1.1969932981826976E-2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0.8938239550934568</v>
      </c>
      <c r="C102" s="11">
        <v>1.0525656553564464</v>
      </c>
      <c r="D102" s="11">
        <f t="shared" si="72"/>
        <v>0.15874170026298962</v>
      </c>
      <c r="E102" s="11">
        <v>0.37658496946085457</v>
      </c>
      <c r="F102" s="11">
        <f t="shared" si="73"/>
        <v>0.53532666972384413</v>
      </c>
      <c r="G102" s="200">
        <f t="shared" si="74"/>
        <v>2.3715871142468981E-2</v>
      </c>
      <c r="I102" s="11" t="str">
        <f t="shared" si="77"/>
        <v>Sales and customer service occupations</v>
      </c>
      <c r="J102" s="11">
        <v>3.2291138655686975</v>
      </c>
      <c r="K102" s="11">
        <v>1.4579132105097168</v>
      </c>
      <c r="L102" s="11">
        <v>-1.7712006550589807</v>
      </c>
      <c r="M102" s="11">
        <v>0.81287977147779655</v>
      </c>
      <c r="N102" s="11">
        <v>-0.95832088358118417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2.636668631320521</v>
      </c>
      <c r="C103" s="11">
        <v>2.543842838643342</v>
      </c>
      <c r="D103" s="11">
        <f t="shared" ref="D103:D104" si="78">C103-B103</f>
        <v>-9.2825792677178942E-2</v>
      </c>
      <c r="E103" s="11">
        <v>1.2037651222020216</v>
      </c>
      <c r="F103" s="11">
        <f t="shared" ref="F103:F104" si="79">SUM(D103:E103)</f>
        <v>1.1109393295248426</v>
      </c>
      <c r="G103" s="200">
        <f t="shared" si="74"/>
        <v>2.5388199294114067E-2</v>
      </c>
      <c r="I103" s="11" t="str">
        <f t="shared" si="77"/>
        <v>Process, plant and machine operatives</v>
      </c>
      <c r="J103" s="11">
        <v>2.5434808858294957</v>
      </c>
      <c r="K103" s="11">
        <v>1.5244302721822331</v>
      </c>
      <c r="L103" s="11">
        <v>-1.0190506136472628</v>
      </c>
      <c r="M103" s="11">
        <v>0.86537519551918485</v>
      </c>
      <c r="N103" s="11">
        <v>-0.153675418128078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5.4206603969976177</v>
      </c>
      <c r="C104" s="11">
        <v>5.989008517131948</v>
      </c>
      <c r="D104" s="11">
        <f t="shared" si="78"/>
        <v>0.56834812013433034</v>
      </c>
      <c r="E104" s="11">
        <v>2.8661138054008912</v>
      </c>
      <c r="F104" s="11">
        <f t="shared" si="79"/>
        <v>3.4344619255352216</v>
      </c>
      <c r="G104" s="200">
        <f t="shared" si="74"/>
        <v>2.8700348693197597E-2</v>
      </c>
      <c r="I104" s="11" t="str">
        <f t="shared" si="77"/>
        <v>Elementary occupations</v>
      </c>
      <c r="J104" s="11">
        <v>6.8618174327219563</v>
      </c>
      <c r="K104" s="11">
        <v>5.29090638197719</v>
      </c>
      <c r="L104" s="11">
        <v>-1.5709110507447663</v>
      </c>
      <c r="M104" s="11">
        <v>2.5049083380165751</v>
      </c>
      <c r="N104" s="11">
        <v>0.93399728727180886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4.8412030072817842</v>
      </c>
      <c r="C105" s="11">
        <v>6.7578356406593114</v>
      </c>
      <c r="D105" s="11">
        <f t="shared" si="72"/>
        <v>1.9166326333775272</v>
      </c>
      <c r="E105" s="11">
        <v>3.2802517370535105</v>
      </c>
      <c r="F105" s="11">
        <f t="shared" si="73"/>
        <v>5.1968843704310377</v>
      </c>
      <c r="G105" s="200">
        <f t="shared" si="74"/>
        <v>3.5091404748334387E-2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0.98534628750669706</v>
      </c>
      <c r="C106" s="11">
        <v>1.8397112213044087</v>
      </c>
      <c r="D106" s="11">
        <f t="shared" si="72"/>
        <v>0.85436493379771161</v>
      </c>
      <c r="E106" s="11">
        <v>0.84587490538126764</v>
      </c>
      <c r="F106" s="11">
        <f t="shared" si="73"/>
        <v>1.7002398391789793</v>
      </c>
      <c r="G106" s="200">
        <f t="shared" si="74"/>
        <v>4.2181744226754248E-2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0.4217414916235212</v>
      </c>
      <c r="C107" s="11">
        <v>0.6766832686517833</v>
      </c>
      <c r="D107" s="11">
        <f t="shared" si="72"/>
        <v>0.2549417770282621</v>
      </c>
      <c r="E107" s="11">
        <v>0.36476641813562083</v>
      </c>
      <c r="F107" s="11">
        <f t="shared" si="73"/>
        <v>0.61970819516388298</v>
      </c>
      <c r="G107" s="200">
        <f t="shared" si="74"/>
        <v>4.2422518146332688E-2</v>
      </c>
      <c r="I107" s="11" t="str">
        <f>I96</f>
        <v>Managers, directors and senior officials</v>
      </c>
      <c r="J107" s="11">
        <f t="array" ref="J107:J115">MMULT(aggregation!$B$13:$AA$21,B268:B293)</f>
        <v>0.69190650520723185</v>
      </c>
      <c r="K107" s="11">
        <f t="array" ref="K107:K115">MMULT(aggregation!$B$13:$AA$21,C268:C293)</f>
        <v>0.99631081455277914</v>
      </c>
      <c r="L107" s="11">
        <f t="array" ref="L107:L115">MMULT(aggregation!$B$13:$AA$21,D268:D293)</f>
        <v>0.3044043093455473</v>
      </c>
      <c r="M107" s="11">
        <f t="array" ref="M107:M115">MMULT(aggregation!$B$13:$AA$21,E268:E293)</f>
        <v>0.26803613005485416</v>
      </c>
      <c r="N107" s="11">
        <f t="array" ref="N107:N115">MMULT(aggregation!$B$13:$AA$21,F268:F293)</f>
        <v>0.57244043940040146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0.52591647348702575</v>
      </c>
      <c r="C108" s="11">
        <v>0.75300717869541745</v>
      </c>
      <c r="D108" s="11">
        <f t="shared" si="72"/>
        <v>0.2270907052083917</v>
      </c>
      <c r="E108" s="11">
        <v>0.32500326970969107</v>
      </c>
      <c r="F108" s="11">
        <f t="shared" si="73"/>
        <v>0.55209397491808276</v>
      </c>
      <c r="G108" s="200">
        <f t="shared" si="74"/>
        <v>3.259841729261681E-2</v>
      </c>
      <c r="I108" s="11" t="str">
        <f>I97</f>
        <v>Professional occupations</v>
      </c>
      <c r="J108" s="11">
        <v>0.58277724271885922</v>
      </c>
      <c r="K108" s="11">
        <v>1.2773849547612481</v>
      </c>
      <c r="L108" s="11">
        <v>0.69460771204238902</v>
      </c>
      <c r="M108" s="11">
        <v>0.29875722151505113</v>
      </c>
      <c r="N108" s="11">
        <v>0.99336493355744016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0.32318700342714557</v>
      </c>
      <c r="C109" s="11">
        <v>0.39683979315319112</v>
      </c>
      <c r="D109" s="11">
        <f t="shared" ref="D109" si="80">C109-B109</f>
        <v>7.3652789726045553E-2</v>
      </c>
      <c r="E109" s="11">
        <v>0.19415142749367484</v>
      </c>
      <c r="F109" s="11">
        <f t="shared" ref="F109" si="81">SUM(D109:E109)</f>
        <v>0.26780421721972036</v>
      </c>
      <c r="G109" s="200">
        <f t="shared" si="74"/>
        <v>3.1861456148689626E-2</v>
      </c>
      <c r="I109" s="11" t="str">
        <f>I98</f>
        <v>Associate professional occupations</v>
      </c>
      <c r="J109" s="11">
        <v>0.63802894051408954</v>
      </c>
      <c r="K109" s="11">
        <v>1.0667619754156417</v>
      </c>
      <c r="L109" s="11">
        <v>0.42873303490155212</v>
      </c>
      <c r="M109" s="11">
        <v>0.25785762318205085</v>
      </c>
      <c r="N109" s="11">
        <v>0.68659065808360298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0.54313598831547771</v>
      </c>
      <c r="C110" s="11">
        <v>0.91478058947305763</v>
      </c>
      <c r="D110" s="11">
        <f t="shared" si="72"/>
        <v>0.37164460115757991</v>
      </c>
      <c r="E110" s="11">
        <v>0.41882238816466355</v>
      </c>
      <c r="F110" s="11">
        <f t="shared" si="73"/>
        <v>0.79046698932224346</v>
      </c>
      <c r="G110" s="200">
        <f t="shared" si="74"/>
        <v>3.8842830085764612E-2</v>
      </c>
      <c r="I110" s="11" t="str">
        <f>I99</f>
        <v>Administrative and secretarial occupations</v>
      </c>
      <c r="J110" s="11">
        <v>0.81021201487275352</v>
      </c>
      <c r="K110" s="11">
        <v>0.47115757866843155</v>
      </c>
      <c r="L110" s="11">
        <v>-0.33905443620432191</v>
      </c>
      <c r="M110" s="11">
        <v>0.17783118841170648</v>
      </c>
      <c r="N110" s="11">
        <v>-0.16122324779261543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2.5704569768140151</v>
      </c>
      <c r="C111" s="11">
        <v>3.5013236517170383</v>
      </c>
      <c r="D111" s="11">
        <f>C111-B111</f>
        <v>0.93086667490302322</v>
      </c>
      <c r="E111" s="11">
        <v>1.9844535846303493</v>
      </c>
      <c r="F111" s="11">
        <f>SUM(D111:E111)</f>
        <v>2.9153202595333725</v>
      </c>
      <c r="G111" s="200">
        <f t="shared" si="74"/>
        <v>3.8878202982251864E-2</v>
      </c>
      <c r="I111" s="11" t="str">
        <f t="shared" ref="I111:I115" si="82">I100</f>
        <v>Skilled trades occupations</v>
      </c>
      <c r="J111" s="11">
        <v>1.4194332712089197</v>
      </c>
      <c r="K111" s="11">
        <v>0.76510815735116688</v>
      </c>
      <c r="L111" s="11">
        <v>-0.65432511385775283</v>
      </c>
      <c r="M111" s="11">
        <v>0.32077609293645437</v>
      </c>
      <c r="N111" s="11">
        <v>-0.33354902092129846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0.77239967026709788</v>
      </c>
      <c r="C112" s="11">
        <v>1.1874229806631611</v>
      </c>
      <c r="D112" s="11">
        <f t="shared" ref="D112:D113" si="83">C112-B112</f>
        <v>0.41502331039606322</v>
      </c>
      <c r="E112" s="11">
        <v>0.59333224762522241</v>
      </c>
      <c r="F112" s="11">
        <f t="shared" ref="F112:F113" si="84">SUM(D112:E112)</f>
        <v>1.0083555580212855</v>
      </c>
      <c r="G112" s="200">
        <f t="shared" si="74"/>
        <v>3.8727330292057882E-2</v>
      </c>
      <c r="I112" s="11" t="str">
        <f t="shared" si="82"/>
        <v>Caring, leisure and other service occupations</v>
      </c>
      <c r="J112" s="11">
        <v>0.46689557518258001</v>
      </c>
      <c r="K112" s="11">
        <v>0.43375459436642055</v>
      </c>
      <c r="L112" s="11">
        <v>-3.3140980816159515E-2</v>
      </c>
      <c r="M112" s="11">
        <v>0.11746216199578999</v>
      </c>
      <c r="N112" s="11">
        <v>8.4321181179630486E-2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5.6004021574632031E-2</v>
      </c>
      <c r="C113" s="11">
        <v>6.8473163601328754E-2</v>
      </c>
      <c r="D113" s="11">
        <f t="shared" si="83"/>
        <v>1.2469142026696724E-2</v>
      </c>
      <c r="E113" s="11">
        <v>3.7956005479941213E-2</v>
      </c>
      <c r="F113" s="11">
        <f t="shared" si="84"/>
        <v>5.0425147506637936E-2</v>
      </c>
      <c r="G113" s="200">
        <f t="shared" si="74"/>
        <v>3.509829827111588E-2</v>
      </c>
      <c r="I113" s="11" t="str">
        <f t="shared" si="82"/>
        <v>Sales and customer service occupations</v>
      </c>
      <c r="J113" s="11">
        <v>1.1748298048235526</v>
      </c>
      <c r="K113" s="11">
        <v>1.06821344049682</v>
      </c>
      <c r="L113" s="11">
        <v>-0.1066163643267328</v>
      </c>
      <c r="M113" s="11">
        <v>0.28588353098481689</v>
      </c>
      <c r="N113" s="11">
        <v>0.17926716665808407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2.7562403680402285</v>
      </c>
      <c r="C114" s="11">
        <v>3.8658765028196793</v>
      </c>
      <c r="D114" s="11">
        <f t="shared" si="72"/>
        <v>1.1096361347794508</v>
      </c>
      <c r="E114" s="11">
        <v>1.7403786575798053</v>
      </c>
      <c r="F114" s="11">
        <f t="shared" si="73"/>
        <v>2.8500147923592563</v>
      </c>
      <c r="G114" s="200">
        <f t="shared" si="74"/>
        <v>3.3168762533746676E-2</v>
      </c>
      <c r="I114" s="11" t="str">
        <f t="shared" si="82"/>
        <v>Process, plant and machine operatives</v>
      </c>
      <c r="J114" s="11">
        <v>1.1059925003709143</v>
      </c>
      <c r="K114" s="11">
        <v>0.69109886777676777</v>
      </c>
      <c r="L114" s="11">
        <v>-0.41489363259414647</v>
      </c>
      <c r="M114" s="11">
        <v>0.31012629619926096</v>
      </c>
      <c r="N114" s="11">
        <v>-0.1047673363948855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0.81175243511865858</v>
      </c>
      <c r="C115" s="11">
        <v>1.2299959210622211</v>
      </c>
      <c r="D115" s="11">
        <f t="shared" si="72"/>
        <v>0.41824348594356253</v>
      </c>
      <c r="E115" s="11">
        <v>0.5261899475771169</v>
      </c>
      <c r="F115" s="11">
        <f t="shared" si="73"/>
        <v>0.94443343352067943</v>
      </c>
      <c r="G115" s="200">
        <f t="shared" si="74"/>
        <v>3.3873937262172138E-2</v>
      </c>
      <c r="I115" s="11" t="str">
        <f t="shared" si="82"/>
        <v>Elementary occupations</v>
      </c>
      <c r="J115" s="11">
        <v>2.7134121830845435</v>
      </c>
      <c r="K115" s="11">
        <v>1.8945699931416953</v>
      </c>
      <c r="L115" s="11">
        <v>-0.81884218994284819</v>
      </c>
      <c r="M115" s="11">
        <v>0.58220951423381684</v>
      </c>
      <c r="N115" s="11">
        <v>-0.23663267570903135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0.17567298636646098</v>
      </c>
      <c r="C116" s="11">
        <v>0.37933131192113873</v>
      </c>
      <c r="D116" s="11">
        <f t="shared" ref="D116:D117" si="85">C116-B116</f>
        <v>0.20365832555467775</v>
      </c>
      <c r="E116" s="11">
        <v>0.13944955660844141</v>
      </c>
      <c r="F116" s="11">
        <f t="shared" ref="F116:F117" si="86">SUM(D116:E116)</f>
        <v>0.34310788216311916</v>
      </c>
      <c r="G116" s="200">
        <f t="shared" si="74"/>
        <v>3.9724551330275526E-2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0.44931966347909413</v>
      </c>
      <c r="C117" s="11">
        <v>0.63958210166438223</v>
      </c>
      <c r="D117" s="11">
        <f t="shared" si="85"/>
        <v>0.1902624381852881</v>
      </c>
      <c r="E117" s="11">
        <v>0.35572594097121785</v>
      </c>
      <c r="F117" s="11">
        <f t="shared" si="86"/>
        <v>0.54598837915650589</v>
      </c>
      <c r="G117" s="200">
        <f t="shared" si="74"/>
        <v>3.9643247615666954E-2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0.15057810415145065</v>
      </c>
      <c r="C118" s="11">
        <v>0.53880398092046033</v>
      </c>
      <c r="D118" s="11">
        <f t="shared" si="72"/>
        <v>0.38822587676900966</v>
      </c>
      <c r="E118" s="11">
        <v>0.25832680992846047</v>
      </c>
      <c r="F118" s="11">
        <f t="shared" si="73"/>
        <v>0.64655268669747012</v>
      </c>
      <c r="G118" s="200">
        <f t="shared" si="74"/>
        <v>6.8867897609840911E-2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2.2093222542268882</v>
      </c>
      <c r="C119" s="11">
        <v>2.8561505309245856</v>
      </c>
      <c r="D119" s="11">
        <f t="shared" ref="D119" si="87">C119-B119</f>
        <v>0.64682827669769738</v>
      </c>
      <c r="E119" s="11">
        <v>1.5639718550303785</v>
      </c>
      <c r="F119" s="11">
        <f t="shared" ref="F119" si="88">SUM(D119:E119)</f>
        <v>2.2108001317280759</v>
      </c>
      <c r="G119" s="200">
        <f t="shared" si="74"/>
        <v>3.6328494127513933E-2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62.385877924843236</v>
      </c>
      <c r="C120" s="11">
        <f t="shared" ref="C120:F120" si="89">SUM(C94:C119)</f>
        <v>75.655240315800938</v>
      </c>
      <c r="D120" s="11">
        <f t="shared" si="89"/>
        <v>13.269362390957694</v>
      </c>
      <c r="E120" s="11">
        <f t="shared" si="89"/>
        <v>36.907632366364496</v>
      </c>
      <c r="F120" s="11">
        <f t="shared" si="89"/>
        <v>50.17699475732217</v>
      </c>
      <c r="G120" s="200">
        <f t="shared" si="74"/>
        <v>3.1467712970437711E-2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1.4614074245870721</v>
      </c>
      <c r="C123" s="11">
        <v>1.4500896657250759</v>
      </c>
      <c r="D123" s="11">
        <f>C123-B123</f>
        <v>-1.1317758861996152E-2</v>
      </c>
      <c r="E123" s="11">
        <v>0.72669565798484137</v>
      </c>
      <c r="F123" s="11">
        <f>SUM(D123:E123)</f>
        <v>0.71537789912284522</v>
      </c>
      <c r="G123" s="200">
        <f>IF(B123&gt;0,(1+(E123/B123))^(1/($C$6-$B$6))-1,0)</f>
        <v>2.7274318965930799E-2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0.76536206447146748</v>
      </c>
      <c r="C124" s="11">
        <v>0.92993964389376849</v>
      </c>
      <c r="D124" s="11">
        <f t="shared" ref="D124:D139" si="92">C124-B124</f>
        <v>0.164577579422301</v>
      </c>
      <c r="E124" s="11">
        <v>0.53234126067976029</v>
      </c>
      <c r="F124" s="11">
        <f t="shared" ref="F124:F131" si="93">SUM(D124:E124)</f>
        <v>0.69691884010206129</v>
      </c>
      <c r="G124" s="200">
        <f t="shared" ref="G124:G147" si="94">IF(B124&gt;0,(1+(E124/B124))^(1/($C$6-$B$6))-1,0)</f>
        <v>3.58270122356521E-2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0.7801530621549827</v>
      </c>
      <c r="C125" s="11">
        <v>1.099683356708135</v>
      </c>
      <c r="D125" s="11">
        <f t="shared" si="92"/>
        <v>0.31953029455315229</v>
      </c>
      <c r="E125" s="11">
        <v>0.38323321348558387</v>
      </c>
      <c r="F125" s="11">
        <f t="shared" si="93"/>
        <v>0.70276350803873622</v>
      </c>
      <c r="G125" s="200">
        <f t="shared" si="94"/>
        <v>2.6998023812814465E-2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1.2578195362618396</v>
      </c>
      <c r="C126" s="11">
        <v>0.27777696362842463</v>
      </c>
      <c r="D126" s="11">
        <f t="shared" si="92"/>
        <v>-0.98004257263341499</v>
      </c>
      <c r="E126" s="11">
        <v>0.23152337926300098</v>
      </c>
      <c r="F126" s="11">
        <f t="shared" si="93"/>
        <v>-0.74851919337041406</v>
      </c>
      <c r="G126" s="200">
        <f t="shared" si="94"/>
        <v>1.1327362939803187E-2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0.29705640210597983</v>
      </c>
      <c r="C127" s="11">
        <v>0.18089552901632586</v>
      </c>
      <c r="D127" s="11">
        <f t="shared" si="92"/>
        <v>-0.11616087308965398</v>
      </c>
      <c r="E127" s="11">
        <v>5.815400345717546E-2</v>
      </c>
      <c r="F127" s="11">
        <f t="shared" si="93"/>
        <v>-5.8006869632478517E-2</v>
      </c>
      <c r="G127" s="200">
        <f>IF(B127&gt;0,(1+(E127/B127))^(1/($C$6-$B$6))-1,0)</f>
        <v>1.1990535536733349E-2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0.80025416922069936</v>
      </c>
      <c r="C128" s="11">
        <v>0.79917456799400821</v>
      </c>
      <c r="D128" s="11">
        <f t="shared" si="92"/>
        <v>-1.0796012266911514E-3</v>
      </c>
      <c r="E128" s="11">
        <v>0.29042736962878091</v>
      </c>
      <c r="F128" s="11">
        <f t="shared" si="93"/>
        <v>0.28934776840208976</v>
      </c>
      <c r="G128" s="200">
        <f t="shared" si="94"/>
        <v>2.0856428114693903E-2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0.27311337397202445</v>
      </c>
      <c r="C129" s="11">
        <v>0.36974112838750745</v>
      </c>
      <c r="D129" s="11">
        <f t="shared" si="92"/>
        <v>9.6627754415482991E-2</v>
      </c>
      <c r="E129" s="11">
        <v>0.15042519270492899</v>
      </c>
      <c r="F129" s="11">
        <f t="shared" si="93"/>
        <v>0.24705294712041198</v>
      </c>
      <c r="G129" s="200">
        <f t="shared" si="94"/>
        <v>2.9682503007089522E-2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0.69959676727731057</v>
      </c>
      <c r="C130" s="11">
        <v>0.5134779803263918</v>
      </c>
      <c r="D130" s="11">
        <f t="shared" si="92"/>
        <v>-0.18611878695091877</v>
      </c>
      <c r="E130" s="11">
        <v>0.30021149693286775</v>
      </c>
      <c r="F130" s="11">
        <f t="shared" si="93"/>
        <v>0.11409270998194898</v>
      </c>
      <c r="G130" s="200">
        <f t="shared" si="94"/>
        <v>2.4089535868057288E-2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0.23768060714316758</v>
      </c>
      <c r="C131" s="11">
        <v>0.26334383576359638</v>
      </c>
      <c r="D131" s="11">
        <f t="shared" si="92"/>
        <v>2.5663228620428802E-2</v>
      </c>
      <c r="E131" s="11">
        <v>8.5780924857732838E-2</v>
      </c>
      <c r="F131" s="11">
        <f t="shared" si="93"/>
        <v>0.11144415347816164</v>
      </c>
      <c r="G131" s="200">
        <f t="shared" si="94"/>
        <v>2.0755963994379512E-2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0.36034449183735057</v>
      </c>
      <c r="C132" s="11">
        <v>0.38194814521803483</v>
      </c>
      <c r="D132" s="11">
        <f t="shared" si="92"/>
        <v>2.1603653380684262E-2</v>
      </c>
      <c r="E132" s="11">
        <v>0.15567429655819318</v>
      </c>
      <c r="F132" s="11">
        <f t="shared" ref="F132:F133" si="95">SUM(D132:E132)</f>
        <v>0.17727794993887744</v>
      </c>
      <c r="G132" s="200">
        <f t="shared" si="94"/>
        <v>2.4227679725917994E-2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1.5048560704119878</v>
      </c>
      <c r="C133" s="11">
        <v>1.7829840113425199</v>
      </c>
      <c r="D133" s="11">
        <f t="shared" si="92"/>
        <v>0.27812794093053217</v>
      </c>
      <c r="E133" s="11">
        <v>0.78591351956348299</v>
      </c>
      <c r="F133" s="11">
        <f t="shared" si="95"/>
        <v>1.0640414604940152</v>
      </c>
      <c r="G133" s="200">
        <f t="shared" si="94"/>
        <v>2.8408749740280514E-2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1.8637282466918899</v>
      </c>
      <c r="C134" s="11">
        <v>2.4738444561662618</v>
      </c>
      <c r="D134" s="11">
        <f t="shared" si="92"/>
        <v>0.61011620947437195</v>
      </c>
      <c r="E134" s="11">
        <v>1.2793104689446073</v>
      </c>
      <c r="F134" s="11">
        <f t="shared" ref="F134:F137" si="96">SUM(D134:E134)</f>
        <v>1.8894266784189793</v>
      </c>
      <c r="G134" s="200">
        <f t="shared" si="94"/>
        <v>3.5454793318016042E-2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0.48804645626691501</v>
      </c>
      <c r="C135" s="11">
        <v>0.67238335480611477</v>
      </c>
      <c r="D135" s="11">
        <f t="shared" si="92"/>
        <v>0.18433689853919977</v>
      </c>
      <c r="E135" s="11">
        <v>0.34891906475619194</v>
      </c>
      <c r="F135" s="11">
        <f t="shared" si="96"/>
        <v>0.53325596329539171</v>
      </c>
      <c r="G135" s="200">
        <f t="shared" si="94"/>
        <v>3.6612465254060478E-2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0.16842311623231013</v>
      </c>
      <c r="C136" s="11">
        <v>0.23737671358171844</v>
      </c>
      <c r="D136" s="11">
        <f t="shared" si="92"/>
        <v>6.8953597349408313E-2</v>
      </c>
      <c r="E136" s="11">
        <v>0.14179813554312201</v>
      </c>
      <c r="F136" s="11">
        <f t="shared" si="96"/>
        <v>0.21075173289253032</v>
      </c>
      <c r="G136" s="200">
        <f t="shared" si="94"/>
        <v>4.1560871923513876E-2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0.20471621617871275</v>
      </c>
      <c r="C137" s="11">
        <v>0.28139018092015489</v>
      </c>
      <c r="D137" s="11">
        <f t="shared" si="92"/>
        <v>7.6673964741442141E-2</v>
      </c>
      <c r="E137" s="11">
        <v>0.11152043709537744</v>
      </c>
      <c r="F137" s="11">
        <f t="shared" si="96"/>
        <v>0.18819440183681957</v>
      </c>
      <c r="G137" s="200">
        <f t="shared" si="94"/>
        <v>2.9415407059078413E-2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0.21963418149839842</v>
      </c>
      <c r="C138" s="11">
        <v>0.28629170141090482</v>
      </c>
      <c r="D138" s="11">
        <f t="shared" si="92"/>
        <v>6.6657519912506402E-2</v>
      </c>
      <c r="E138" s="11">
        <v>0.14833824400339993</v>
      </c>
      <c r="F138" s="11">
        <f t="shared" ref="F138" si="97">SUM(D138:E138)</f>
        <v>0.21499576391590633</v>
      </c>
      <c r="G138" s="200">
        <f t="shared" si="94"/>
        <v>3.5001604452977952E-2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0.19327841270894172</v>
      </c>
      <c r="C139" s="11">
        <v>0.27364239351983</v>
      </c>
      <c r="D139" s="11">
        <f t="shared" si="92"/>
        <v>8.0363980810888275E-2</v>
      </c>
      <c r="E139" s="11">
        <v>0.12684088667506432</v>
      </c>
      <c r="F139" s="11">
        <f t="shared" ref="F139" si="98">SUM(D139:E139)</f>
        <v>0.2072048674859526</v>
      </c>
      <c r="G139" s="200">
        <f t="shared" si="94"/>
        <v>3.4209605685339151E-2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2.0493703528553917</v>
      </c>
      <c r="C140" s="11">
        <v>2.180193322763571</v>
      </c>
      <c r="D140" s="11">
        <f>C140-B140</f>
        <v>0.13082296990817932</v>
      </c>
      <c r="E140" s="11">
        <v>1.2076127177600982</v>
      </c>
      <c r="F140" s="11">
        <f>SUM(D140:E140)</f>
        <v>1.3384356876682775</v>
      </c>
      <c r="G140" s="200">
        <f t="shared" si="94"/>
        <v>3.1366458584763057E-2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0.45978270204043509</v>
      </c>
      <c r="C141" s="11">
        <v>0.61331049600117671</v>
      </c>
      <c r="D141" s="11">
        <f t="shared" ref="D141:D147" si="99">C141-B141</f>
        <v>0.15352779396074162</v>
      </c>
      <c r="E141" s="11">
        <v>0.3166466061051007</v>
      </c>
      <c r="F141" s="11">
        <f t="shared" ref="F141:F142" si="100">SUM(D141:E141)</f>
        <v>0.47017440006584232</v>
      </c>
      <c r="G141" s="200">
        <f t="shared" si="94"/>
        <v>3.5547328991932803E-2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1.7584617617040599E-2</v>
      </c>
      <c r="C142" s="11">
        <v>1.562263282795332E-2</v>
      </c>
      <c r="D142" s="11">
        <f t="shared" si="99"/>
        <v>-1.9619847890872798E-3</v>
      </c>
      <c r="E142" s="11">
        <v>8.4235619976304049E-3</v>
      </c>
      <c r="F142" s="11">
        <f t="shared" si="100"/>
        <v>6.4615772085431251E-3</v>
      </c>
      <c r="G142" s="200">
        <f t="shared" si="94"/>
        <v>2.643582564382374E-2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0.82758564911052868</v>
      </c>
      <c r="C143" s="11">
        <v>1.0347644614412805</v>
      </c>
      <c r="D143" s="11">
        <f t="shared" si="99"/>
        <v>0.20717881233075186</v>
      </c>
      <c r="E143" s="11">
        <v>0.48112182436780604</v>
      </c>
      <c r="F143" s="11">
        <f t="shared" ref="F143:F144" si="101">SUM(D143:E143)</f>
        <v>0.6883006366985579</v>
      </c>
      <c r="G143" s="200">
        <f t="shared" si="94"/>
        <v>3.1023684870278068E-2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0.28446746978395465</v>
      </c>
      <c r="C144" s="11">
        <v>0.4107442893951177</v>
      </c>
      <c r="D144" s="11">
        <f t="shared" si="99"/>
        <v>0.12627681961116305</v>
      </c>
      <c r="E144" s="11">
        <v>0.19239368392278156</v>
      </c>
      <c r="F144" s="11">
        <f t="shared" si="101"/>
        <v>0.3186705035339446</v>
      </c>
      <c r="G144" s="200">
        <f t="shared" si="94"/>
        <v>3.5040369931387039E-2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8.5690933655871382E-2</v>
      </c>
      <c r="C145" s="11">
        <v>0.17994279648864789</v>
      </c>
      <c r="D145" s="11">
        <f t="shared" si="99"/>
        <v>9.4251862832776506E-2</v>
      </c>
      <c r="E145" s="11">
        <v>6.5514778383417849E-2</v>
      </c>
      <c r="F145" s="11">
        <f t="shared" ref="F145:F146" si="102">SUM(D145:E145)</f>
        <v>0.15976664121619435</v>
      </c>
      <c r="G145" s="200">
        <f t="shared" si="94"/>
        <v>3.8585419978495183E-2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0.20601866286126769</v>
      </c>
      <c r="C146" s="11">
        <v>0.28013162983519085</v>
      </c>
      <c r="D146" s="11">
        <f t="shared" si="99"/>
        <v>7.4112966973923167E-2</v>
      </c>
      <c r="E146" s="11">
        <v>0.16299274064120603</v>
      </c>
      <c r="F146" s="11">
        <f t="shared" si="102"/>
        <v>0.2371057076151292</v>
      </c>
      <c r="G146" s="200">
        <f t="shared" si="94"/>
        <v>3.962220813677253E-2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0.11128771446481481</v>
      </c>
      <c r="C147" s="11">
        <v>0.36988817951491298</v>
      </c>
      <c r="D147" s="11">
        <f t="shared" si="99"/>
        <v>0.25860046505009815</v>
      </c>
      <c r="E147" s="11">
        <v>0.17310077830259943</v>
      </c>
      <c r="F147" s="11">
        <f t="shared" ref="F147" si="103">SUM(D147:E147)</f>
        <v>0.43170124335269755</v>
      </c>
      <c r="G147" s="200">
        <f t="shared" si="94"/>
        <v>6.4545723767831298E-2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1.1592530302046111</v>
      </c>
      <c r="C148" s="11">
        <v>1.4563705872575186</v>
      </c>
      <c r="D148" s="11">
        <f t="shared" ref="D148" si="104">C148-B148</f>
        <v>0.29711755705290743</v>
      </c>
      <c r="E148" s="11">
        <v>0.76954732692791539</v>
      </c>
      <c r="F148" s="11">
        <f t="shared" ref="F148" si="105">SUM(D148:E148)</f>
        <v>1.0666648839808228</v>
      </c>
      <c r="G148" s="200">
        <f t="shared" ref="G148:G149" si="106">IF(B148&gt;0,(1+(E148/B148))^(1/($C$6-$B$6))-1,0)</f>
        <v>3.4524076665533032E-2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16.776511731614971</v>
      </c>
      <c r="C149" s="11">
        <f t="shared" ref="C149:F149" si="107">SUM(C123:C148)</f>
        <v>18.81495202393414</v>
      </c>
      <c r="D149" s="11">
        <f t="shared" si="107"/>
        <v>2.0384402923191769</v>
      </c>
      <c r="E149" s="11">
        <f t="shared" si="107"/>
        <v>9.2344615705426669</v>
      </c>
      <c r="F149" s="11">
        <f t="shared" si="107"/>
        <v>11.272901862861845</v>
      </c>
      <c r="G149" s="200">
        <f t="shared" si="106"/>
        <v>2.9667478258143865E-2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2.2424320673150491</v>
      </c>
      <c r="C152" s="11">
        <v>2.1692317026165657</v>
      </c>
      <c r="D152" s="11">
        <f>C152-B152</f>
        <v>-7.3200364698483344E-2</v>
      </c>
      <c r="E152" s="11">
        <v>1.0900675529028026</v>
      </c>
      <c r="F152" s="11">
        <f>SUM(D152:E152)</f>
        <v>1.0168671882043192</v>
      </c>
      <c r="G152" s="200">
        <f>IF(B152&gt;0,(1+(E152/B152))^(1/($C$6-$B$6))-1,0)</f>
        <v>2.6762631161648676E-2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0.82733630012486203</v>
      </c>
      <c r="C153" s="11">
        <v>1.0537734734464936</v>
      </c>
      <c r="D153" s="11">
        <f t="shared" ref="D153:D168" si="110">C153-B153</f>
        <v>0.2264371733216316</v>
      </c>
      <c r="E153" s="11">
        <v>0.56623798244343926</v>
      </c>
      <c r="F153" s="11">
        <f t="shared" ref="F153:F160" si="111">SUM(D153:E153)</f>
        <v>0.79267515576507086</v>
      </c>
      <c r="G153" s="200">
        <f t="shared" ref="G153:G155" si="112">IF(B153&gt;0,(1+(E153/B153))^(1/($C$6-$B$6))-1,0)</f>
        <v>3.5372286621816018E-2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1.7698352923352378</v>
      </c>
      <c r="C154" s="11">
        <v>1.8982395711459279</v>
      </c>
      <c r="D154" s="11">
        <f t="shared" si="110"/>
        <v>0.12840427881069005</v>
      </c>
      <c r="E154" s="11">
        <v>0.70280304595714482</v>
      </c>
      <c r="F154" s="11">
        <f t="shared" si="111"/>
        <v>0.83120732476783488</v>
      </c>
      <c r="G154" s="200">
        <f t="shared" si="112"/>
        <v>2.2543635274961948E-2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0.33768142511364635</v>
      </c>
      <c r="C155" s="11">
        <v>0.36942258354267393</v>
      </c>
      <c r="D155" s="11">
        <f t="shared" si="110"/>
        <v>3.1741158429027583E-2</v>
      </c>
      <c r="E155" s="11">
        <v>0.18011105011969045</v>
      </c>
      <c r="F155" s="11">
        <f t="shared" si="111"/>
        <v>0.21185220854871803</v>
      </c>
      <c r="G155" s="200">
        <f t="shared" si="112"/>
        <v>2.8908063675680218E-2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0.15092718704570862</v>
      </c>
      <c r="C156" s="11">
        <v>0.11465470053104052</v>
      </c>
      <c r="D156" s="11">
        <f t="shared" si="110"/>
        <v>-3.6272486514668106E-2</v>
      </c>
      <c r="E156" s="11">
        <v>6.0109979105452217E-2</v>
      </c>
      <c r="F156" s="11">
        <f t="shared" si="111"/>
        <v>2.3837492590784111E-2</v>
      </c>
      <c r="G156" s="200">
        <f>IF(B156&gt;0,(1+(E156/B156))^(1/($C$6-$B$6))-1,0)</f>
        <v>2.2600728799330394E-2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1.2624632467174572</v>
      </c>
      <c r="C157" s="11">
        <v>1.4360873549519659</v>
      </c>
      <c r="D157" s="11">
        <f t="shared" si="110"/>
        <v>0.17362410823450869</v>
      </c>
      <c r="E157" s="11">
        <v>0.65032275104311255</v>
      </c>
      <c r="F157" s="11">
        <f t="shared" si="111"/>
        <v>0.82394685927762124</v>
      </c>
      <c r="G157" s="200">
        <f t="shared" ref="G157:G178" si="113">IF(B157&gt;0,(1+(E157/B157))^(1/($C$6-$B$6))-1,0)</f>
        <v>2.8086941027906764E-2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0.62142055557758202</v>
      </c>
      <c r="C158" s="11">
        <v>0.53400878825693021</v>
      </c>
      <c r="D158" s="11">
        <f t="shared" si="110"/>
        <v>-8.7411767320651812E-2</v>
      </c>
      <c r="E158" s="11">
        <v>0.21017826624769065</v>
      </c>
      <c r="F158" s="11">
        <f t="shared" si="111"/>
        <v>0.12276649892703884</v>
      </c>
      <c r="G158" s="200">
        <f t="shared" si="113"/>
        <v>1.9612654032002297E-2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0.25324384149031909</v>
      </c>
      <c r="C159" s="11">
        <v>0.41373826129940955</v>
      </c>
      <c r="D159" s="11">
        <f t="shared" si="110"/>
        <v>0.16049441980909046</v>
      </c>
      <c r="E159" s="11">
        <v>0.21096233600068864</v>
      </c>
      <c r="F159" s="11">
        <f t="shared" si="111"/>
        <v>0.3714567558097791</v>
      </c>
      <c r="G159" s="200">
        <f t="shared" si="113"/>
        <v>4.1225514194802138E-2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0.19000997986073284</v>
      </c>
      <c r="C160" s="11">
        <v>0.15581499390519066</v>
      </c>
      <c r="D160" s="11">
        <f t="shared" si="110"/>
        <v>-3.4194985955542184E-2</v>
      </c>
      <c r="E160" s="11">
        <v>5.467141304642293E-2</v>
      </c>
      <c r="F160" s="11">
        <f t="shared" si="111"/>
        <v>2.0476427090880746E-2</v>
      </c>
      <c r="G160" s="200">
        <f t="shared" si="113"/>
        <v>1.7001598370576021E-2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0.39563008333533373</v>
      </c>
      <c r="C161" s="11">
        <v>0.31939125742115287</v>
      </c>
      <c r="D161" s="11">
        <f t="shared" si="110"/>
        <v>-7.6238825914180852E-2</v>
      </c>
      <c r="E161" s="11">
        <v>0.15456421353065472</v>
      </c>
      <c r="F161" s="11">
        <f t="shared" ref="F161:F162" si="114">SUM(D161:E161)</f>
        <v>7.8325387616473868E-2</v>
      </c>
      <c r="G161" s="200">
        <f t="shared" si="113"/>
        <v>2.2229598631724468E-2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1.368027646130701</v>
      </c>
      <c r="C162" s="11">
        <v>1.5674476712482615</v>
      </c>
      <c r="D162" s="11">
        <f t="shared" si="110"/>
        <v>0.19942002511756041</v>
      </c>
      <c r="E162" s="11">
        <v>0.68807398324892732</v>
      </c>
      <c r="F162" s="11">
        <f t="shared" si="114"/>
        <v>0.88749400836648773</v>
      </c>
      <c r="G162" s="200">
        <f t="shared" si="113"/>
        <v>2.7535054652570778E-2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1.7146858760930097</v>
      </c>
      <c r="C163" s="11">
        <v>2.1500662787006712</v>
      </c>
      <c r="D163" s="11">
        <f t="shared" si="110"/>
        <v>0.43538040260766153</v>
      </c>
      <c r="E163" s="11">
        <v>1.0570136957132974</v>
      </c>
      <c r="F163" s="11">
        <f t="shared" ref="F163:F166" si="115">SUM(D163:E163)</f>
        <v>1.4923940983209589</v>
      </c>
      <c r="G163" s="200">
        <f t="shared" si="113"/>
        <v>3.2533392062533251E-2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0.38064265218471183</v>
      </c>
      <c r="C164" s="11">
        <v>0.45756206203520844</v>
      </c>
      <c r="D164" s="11">
        <f t="shared" si="110"/>
        <v>7.6919409850496612E-2</v>
      </c>
      <c r="E164" s="11">
        <v>0.24732073705478838</v>
      </c>
      <c r="F164" s="11">
        <f t="shared" si="115"/>
        <v>0.32424014690528502</v>
      </c>
      <c r="G164" s="200">
        <f t="shared" si="113"/>
        <v>3.3937907535113165E-2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0.25159111020082014</v>
      </c>
      <c r="C165" s="11">
        <v>0.34067849163683023</v>
      </c>
      <c r="D165" s="11">
        <f t="shared" si="110"/>
        <v>8.9087381436010082E-2</v>
      </c>
      <c r="E165" s="11">
        <v>0.18285143769362261</v>
      </c>
      <c r="F165" s="11">
        <f t="shared" si="115"/>
        <v>0.27193881912963269</v>
      </c>
      <c r="G165" s="200">
        <f t="shared" si="113"/>
        <v>3.7088465426402761E-2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0.8186090896870809</v>
      </c>
      <c r="C166" s="11">
        <v>1.0231240760104079</v>
      </c>
      <c r="D166" s="11">
        <f t="shared" si="110"/>
        <v>0.20451498632332699</v>
      </c>
      <c r="E166" s="11">
        <v>0.41845107645110807</v>
      </c>
      <c r="F166" s="11">
        <f t="shared" si="115"/>
        <v>0.62296606277443511</v>
      </c>
      <c r="G166" s="200">
        <f t="shared" si="113"/>
        <v>2.7908089705794614E-2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0.31060943308825911</v>
      </c>
      <c r="C167" s="11">
        <v>0.36262211693377161</v>
      </c>
      <c r="D167" s="11">
        <f t="shared" si="110"/>
        <v>5.2012683845512497E-2</v>
      </c>
      <c r="E167" s="11">
        <v>0.19372691729833361</v>
      </c>
      <c r="F167" s="11">
        <f t="shared" ref="F167" si="116">SUM(D167:E167)</f>
        <v>0.2457396011438461</v>
      </c>
      <c r="G167" s="200">
        <f t="shared" si="113"/>
        <v>3.2841568855214609E-2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0.23840183638787668</v>
      </c>
      <c r="C168" s="11">
        <v>0.35133775793516508</v>
      </c>
      <c r="D168" s="11">
        <f t="shared" si="110"/>
        <v>0.1129359215472884</v>
      </c>
      <c r="E168" s="11">
        <v>0.16233441060725953</v>
      </c>
      <c r="F168" s="11">
        <f t="shared" ref="F168" si="117">SUM(D168:E168)</f>
        <v>0.27527033215454794</v>
      </c>
      <c r="G168" s="200">
        <f t="shared" si="113"/>
        <v>3.5229411356419549E-2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1.1924512671679302</v>
      </c>
      <c r="C169" s="11">
        <v>1.2871462848951805</v>
      </c>
      <c r="D169" s="11">
        <f>C169-B169</f>
        <v>9.4695017727250308E-2</v>
      </c>
      <c r="E169" s="11">
        <v>0.72442302775702527</v>
      </c>
      <c r="F169" s="11">
        <f>SUM(D169:E169)</f>
        <v>0.81911804548427558</v>
      </c>
      <c r="G169" s="200">
        <f t="shared" si="113"/>
        <v>3.2151701755644302E-2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0.613080797486106</v>
      </c>
      <c r="C170" s="11">
        <v>0.89765752150105838</v>
      </c>
      <c r="D170" s="11">
        <f t="shared" ref="D170:D176" si="118">C170-B170</f>
        <v>0.28457672401495238</v>
      </c>
      <c r="E170" s="11">
        <v>0.45554609464559359</v>
      </c>
      <c r="F170" s="11">
        <f t="shared" ref="F170:F171" si="119">SUM(D170:E170)</f>
        <v>0.74012281866054597</v>
      </c>
      <c r="G170" s="200">
        <f t="shared" si="113"/>
        <v>3.7736818706785691E-2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1.532941515825704E-2</v>
      </c>
      <c r="C171" s="11">
        <v>1.1386511927373284E-2</v>
      </c>
      <c r="D171" s="11">
        <f t="shared" si="118"/>
        <v>-3.9429032308837559E-3</v>
      </c>
      <c r="E171" s="11">
        <v>6.7645755034435829E-3</v>
      </c>
      <c r="F171" s="11">
        <f t="shared" si="119"/>
        <v>2.821672272559827E-3</v>
      </c>
      <c r="G171" s="200">
        <f t="shared" si="113"/>
        <v>2.466815359936736E-2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0.69107475011756059</v>
      </c>
      <c r="C172" s="11">
        <v>0.82155991005582285</v>
      </c>
      <c r="D172" s="11">
        <f t="shared" si="118"/>
        <v>0.13048515993826226</v>
      </c>
      <c r="E172" s="11">
        <v>0.33110956196028257</v>
      </c>
      <c r="F172" s="11">
        <f t="shared" ref="F172:F173" si="120">SUM(D172:E172)</f>
        <v>0.46159472189854484</v>
      </c>
      <c r="G172" s="200">
        <f t="shared" si="113"/>
        <v>2.6440104939156273E-2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0.30872570716804171</v>
      </c>
      <c r="C173" s="11">
        <v>0.39407710266168838</v>
      </c>
      <c r="D173" s="11">
        <f t="shared" si="118"/>
        <v>8.5351395493646676E-2</v>
      </c>
      <c r="E173" s="11">
        <v>0.17730406368168899</v>
      </c>
      <c r="F173" s="11">
        <f t="shared" si="120"/>
        <v>0.26265545917533567</v>
      </c>
      <c r="G173" s="200">
        <f t="shared" si="113"/>
        <v>3.0716761338328791E-2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0.19085887059281395</v>
      </c>
      <c r="C174" s="11">
        <v>0.2871602008344466</v>
      </c>
      <c r="D174" s="11">
        <f t="shared" si="118"/>
        <v>9.6301330241632649E-2</v>
      </c>
      <c r="E174" s="11">
        <v>0.1170887070091032</v>
      </c>
      <c r="F174" s="11">
        <f t="shared" ref="F174:F175" si="121">SUM(D174:E174)</f>
        <v>0.21339003725073585</v>
      </c>
      <c r="G174" s="200">
        <f t="shared" si="113"/>
        <v>3.2407053067999403E-2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0.36699410255675385</v>
      </c>
      <c r="C175" s="11">
        <v>0.44236603985431572</v>
      </c>
      <c r="D175" s="11">
        <f t="shared" si="118"/>
        <v>7.5371937297561864E-2</v>
      </c>
      <c r="E175" s="11">
        <v>0.27211084666730589</v>
      </c>
      <c r="F175" s="11">
        <f t="shared" si="121"/>
        <v>0.34748278396486776</v>
      </c>
      <c r="G175" s="200">
        <f t="shared" si="113"/>
        <v>3.7673851510115375E-2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0.13290248965519974</v>
      </c>
      <c r="C176" s="11">
        <v>0.41705616824448649</v>
      </c>
      <c r="D176" s="11">
        <f t="shared" si="118"/>
        <v>0.28415367858928675</v>
      </c>
      <c r="E176" s="11">
        <v>0.18742566291808613</v>
      </c>
      <c r="F176" s="11">
        <f t="shared" ref="F176" si="122">SUM(D176:E176)</f>
        <v>0.47157934150737291</v>
      </c>
      <c r="G176" s="200">
        <f t="shared" si="113"/>
        <v>6.0402638053054902E-2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1.037707444252248</v>
      </c>
      <c r="C177" s="11">
        <v>1.2807197028069519</v>
      </c>
      <c r="D177" s="11">
        <f t="shared" ref="D177" si="123">C177-B177</f>
        <v>0.24301225855470387</v>
      </c>
      <c r="E177" s="11">
        <v>0.67120263730932517</v>
      </c>
      <c r="F177" s="11">
        <f t="shared" ref="F177" si="124">SUM(D177:E177)</f>
        <v>0.91421489586402904</v>
      </c>
      <c r="G177" s="200">
        <f t="shared" si="113"/>
        <v>3.3815292220400694E-2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17.6826724668433</v>
      </c>
      <c r="C178" s="11">
        <f t="shared" ref="C178:F178" si="125">SUM(C152:C177)</f>
        <v>20.556330584398989</v>
      </c>
      <c r="D178" s="11">
        <f t="shared" si="125"/>
        <v>2.8736581175556921</v>
      </c>
      <c r="E178" s="11">
        <f t="shared" si="125"/>
        <v>9.7727760259162899</v>
      </c>
      <c r="F178" s="11">
        <f t="shared" si="125"/>
        <v>12.646434143471986</v>
      </c>
      <c r="G178" s="200">
        <f t="shared" si="113"/>
        <v>2.9766381237592121E-2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4.6452919216033033</v>
      </c>
      <c r="C181" s="11">
        <v>4.2986016575835864</v>
      </c>
      <c r="D181" s="11">
        <f>C181-B181</f>
        <v>-0.34669026401971692</v>
      </c>
      <c r="E181" s="11">
        <v>1.8540328629880916</v>
      </c>
      <c r="F181" s="11">
        <f>SUM(D181:E181)</f>
        <v>1.5073425989683746</v>
      </c>
      <c r="G181" s="200">
        <f>IF(B181&gt;0,(1+(E181/B181))^(1/($C$6-$B$6))-1,0)</f>
        <v>2.2642133388826702E-2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1.8076472119841767</v>
      </c>
      <c r="C182" s="11">
        <v>1.7853927868291439</v>
      </c>
      <c r="D182" s="11">
        <f t="shared" ref="D182:D197" si="128">C182-B182</f>
        <v>-2.2254425155032731E-2</v>
      </c>
      <c r="E182" s="11">
        <v>0.8434742960601016</v>
      </c>
      <c r="F182" s="11">
        <f t="shared" ref="F182:F189" si="129">SUM(D182:E182)</f>
        <v>0.82121987090506887</v>
      </c>
      <c r="G182" s="200">
        <f t="shared" ref="G182:G184" si="130">IF(B182&gt;0,(1+(E182/B182))^(1/($C$6-$B$6))-1,0)</f>
        <v>2.5859135972579494E-2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2.379452544357473</v>
      </c>
      <c r="C183" s="11">
        <v>2.5899082131775795</v>
      </c>
      <c r="D183" s="11">
        <f t="shared" si="128"/>
        <v>0.21045566882010647</v>
      </c>
      <c r="E183" s="11">
        <v>0.73129522861807994</v>
      </c>
      <c r="F183" s="11">
        <f t="shared" si="129"/>
        <v>0.94175089743818641</v>
      </c>
      <c r="G183" s="200">
        <f t="shared" si="130"/>
        <v>1.8026734998595195E-2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1.1918344170467889</v>
      </c>
      <c r="C184" s="11">
        <v>1.2950616866731988</v>
      </c>
      <c r="D184" s="11">
        <f t="shared" si="128"/>
        <v>0.10322726962640982</v>
      </c>
      <c r="E184" s="11">
        <v>0.69412715145296577</v>
      </c>
      <c r="F184" s="11">
        <f t="shared" si="129"/>
        <v>0.7973544210793756</v>
      </c>
      <c r="G184" s="200">
        <f t="shared" si="130"/>
        <v>3.106915383342912E-2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0.5430671401193069</v>
      </c>
      <c r="C185" s="11">
        <v>0.61538020645430569</v>
      </c>
      <c r="D185" s="11">
        <f t="shared" si="128"/>
        <v>7.2313066334998788E-2</v>
      </c>
      <c r="E185" s="11">
        <v>0.22915994253229316</v>
      </c>
      <c r="F185" s="11">
        <f t="shared" si="129"/>
        <v>0.30147300886729195</v>
      </c>
      <c r="G185" s="200">
        <f>IF(B185&gt;0,(1+(E185/B185))^(1/($C$6-$B$6))-1,0)</f>
        <v>2.3747294135957553E-2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2.6601857486003291</v>
      </c>
      <c r="C186" s="11">
        <v>2.9638818980681871</v>
      </c>
      <c r="D186" s="11">
        <f t="shared" si="128"/>
        <v>0.30369614946785806</v>
      </c>
      <c r="E186" s="11">
        <v>1.1565104963809196</v>
      </c>
      <c r="F186" s="11">
        <f t="shared" si="129"/>
        <v>1.4602066458487777</v>
      </c>
      <c r="G186" s="200">
        <f t="shared" ref="G186:G205" si="131">IF(B186&gt;0,(1+(E186/B186))^(1/($C$6-$B$6))-1,0)</f>
        <v>2.4357871410601195E-2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0.87571437154808507</v>
      </c>
      <c r="C187" s="11">
        <v>0.50679133131111964</v>
      </c>
      <c r="D187" s="11">
        <f t="shared" si="128"/>
        <v>-0.36892304023696543</v>
      </c>
      <c r="E187" s="11">
        <v>0.22488260691469628</v>
      </c>
      <c r="F187" s="11">
        <f t="shared" si="129"/>
        <v>-0.14404043332226915</v>
      </c>
      <c r="G187" s="200">
        <f t="shared" si="131"/>
        <v>1.5354557697591753E-2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0.90928450852023313</v>
      </c>
      <c r="C188" s="11">
        <v>1.7617913356753299</v>
      </c>
      <c r="D188" s="11">
        <f t="shared" si="128"/>
        <v>0.85250682715509674</v>
      </c>
      <c r="E188" s="11">
        <v>0.89331538642791308</v>
      </c>
      <c r="F188" s="11">
        <f t="shared" si="129"/>
        <v>1.7458222135830099</v>
      </c>
      <c r="G188" s="200">
        <f t="shared" si="131"/>
        <v>4.667849987143291E-2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0.61677211041063118</v>
      </c>
      <c r="C189" s="11">
        <v>0.48807989012272529</v>
      </c>
      <c r="D189" s="11">
        <f t="shared" si="128"/>
        <v>-0.12869222028790589</v>
      </c>
      <c r="E189" s="11">
        <v>0.13056827719324787</v>
      </c>
      <c r="F189" s="11">
        <f t="shared" si="129"/>
        <v>1.8760569053419829E-3</v>
      </c>
      <c r="G189" s="200">
        <f t="shared" si="131"/>
        <v>1.2883698780162378E-2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0.91252557052267547</v>
      </c>
      <c r="C190" s="11">
        <v>0.71636556961248166</v>
      </c>
      <c r="D190" s="11">
        <f t="shared" si="128"/>
        <v>-0.19616000091019381</v>
      </c>
      <c r="E190" s="11">
        <v>0.27174650594713973</v>
      </c>
      <c r="F190" s="11">
        <f t="shared" ref="F190:F191" si="132">SUM(D190:E190)</f>
        <v>7.5586505036945917E-2</v>
      </c>
      <c r="G190" s="200">
        <f t="shared" si="131"/>
        <v>1.7529704703652227E-2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3.6280429493873743</v>
      </c>
      <c r="C191" s="11">
        <v>3.447693560360654</v>
      </c>
      <c r="D191" s="11">
        <f t="shared" si="128"/>
        <v>-0.18034938902672026</v>
      </c>
      <c r="E191" s="11">
        <v>1.4939379167768152</v>
      </c>
      <c r="F191" s="11">
        <f t="shared" si="132"/>
        <v>1.3135885277500949</v>
      </c>
      <c r="G191" s="200">
        <f t="shared" si="131"/>
        <v>2.3256162425998594E-2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4.7212397964101287</v>
      </c>
      <c r="C192" s="11">
        <v>3.5523212811552929</v>
      </c>
      <c r="D192" s="11">
        <f t="shared" si="128"/>
        <v>-1.1689185152548358</v>
      </c>
      <c r="E192" s="11">
        <v>2.0953337817247131</v>
      </c>
      <c r="F192" s="11">
        <f t="shared" ref="F192:F195" si="133">SUM(D192:E192)</f>
        <v>0.92641526646987726</v>
      </c>
      <c r="G192" s="200">
        <f t="shared" si="131"/>
        <v>2.4787936799395727E-2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1.2061270070869645</v>
      </c>
      <c r="C193" s="11">
        <v>0.20616289356849507</v>
      </c>
      <c r="D193" s="11">
        <f t="shared" si="128"/>
        <v>-0.99996411351846948</v>
      </c>
      <c r="E193" s="11">
        <v>0.39070266016034366</v>
      </c>
      <c r="F193" s="11">
        <f t="shared" si="133"/>
        <v>-0.60926145335812576</v>
      </c>
      <c r="G193" s="200">
        <f t="shared" si="131"/>
        <v>1.8883126488890234E-2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0.35690353713605882</v>
      </c>
      <c r="C194" s="11">
        <v>0.33385874465839405</v>
      </c>
      <c r="D194" s="11">
        <f t="shared" si="128"/>
        <v>-2.3044792477664777E-2</v>
      </c>
      <c r="E194" s="11">
        <v>0.17750707023256646</v>
      </c>
      <c r="F194" s="11">
        <f t="shared" si="133"/>
        <v>0.15446227775490168</v>
      </c>
      <c r="G194" s="200">
        <f t="shared" si="131"/>
        <v>2.7278694797957304E-2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3.6604300689793527</v>
      </c>
      <c r="C195" s="11">
        <v>3.5136407053497414</v>
      </c>
      <c r="D195" s="11">
        <f t="shared" si="128"/>
        <v>-0.14678936362961137</v>
      </c>
      <c r="E195" s="11">
        <v>1.2359511205354929</v>
      </c>
      <c r="F195" s="11">
        <f t="shared" si="133"/>
        <v>1.0891617569058816</v>
      </c>
      <c r="G195" s="200">
        <f t="shared" si="131"/>
        <v>1.9583676404125505E-2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2.6623126519763178</v>
      </c>
      <c r="C196" s="11">
        <v>2.2044226946413161</v>
      </c>
      <c r="D196" s="11">
        <f t="shared" si="128"/>
        <v>-0.45788995733500171</v>
      </c>
      <c r="E196" s="11">
        <v>0.91696852365964054</v>
      </c>
      <c r="F196" s="11">
        <f t="shared" ref="F196" si="134">SUM(D196:E196)</f>
        <v>0.45907856632463884</v>
      </c>
      <c r="G196" s="200">
        <f t="shared" si="131"/>
        <v>1.9927067084330563E-2</v>
      </c>
    </row>
    <row r="197" spans="1:14" x14ac:dyDescent="0.2">
      <c r="A197" t="str">
        <f t="shared" si="127"/>
        <v>54 Textiles, printing and other skilled trades</v>
      </c>
      <c r="B197" s="11">
        <v>1.416380088514797</v>
      </c>
      <c r="C197" s="11">
        <v>1.7764122647428071</v>
      </c>
      <c r="D197" s="11">
        <f t="shared" si="128"/>
        <v>0.36003217622801009</v>
      </c>
      <c r="E197" s="11">
        <v>0.68553569180543161</v>
      </c>
      <c r="F197" s="11">
        <f t="shared" ref="F197" si="135">SUM(D197:E197)</f>
        <v>1.0455678680334417</v>
      </c>
      <c r="G197" s="200">
        <f t="shared" si="131"/>
        <v>2.666565349062533E-2</v>
      </c>
    </row>
    <row r="198" spans="1:14" x14ac:dyDescent="0.2">
      <c r="A198" t="str">
        <f t="shared" si="127"/>
        <v>61 Caring personal service occupations</v>
      </c>
      <c r="B198" s="11">
        <v>6.6026880795532419</v>
      </c>
      <c r="C198" s="11">
        <v>7.5897343676187559</v>
      </c>
      <c r="D198" s="11">
        <f>C198-B198</f>
        <v>0.98704628806551398</v>
      </c>
      <c r="E198" s="11">
        <v>3.9730649026386153</v>
      </c>
      <c r="F198" s="11">
        <f>SUM(D198:E198)</f>
        <v>4.9601111907041293</v>
      </c>
      <c r="G198" s="200">
        <f t="shared" si="131"/>
        <v>3.190417083809205E-2</v>
      </c>
    </row>
    <row r="199" spans="1:14" x14ac:dyDescent="0.2">
      <c r="A199" t="str">
        <f t="shared" si="127"/>
        <v>62 Leisure, travel and related personal service occupations</v>
      </c>
      <c r="B199" s="11">
        <v>1.6992611340230241</v>
      </c>
      <c r="C199" s="11">
        <v>1.3096564143278333</v>
      </c>
      <c r="D199" s="11">
        <f t="shared" ref="D199:D205" si="136">C199-B199</f>
        <v>-0.38960471969519084</v>
      </c>
      <c r="E199" s="11">
        <v>0.67734034503562535</v>
      </c>
      <c r="F199" s="11">
        <f t="shared" ref="F199:F200" si="137">SUM(D199:E199)</f>
        <v>0.28773562534043451</v>
      </c>
      <c r="G199" s="200">
        <f t="shared" si="131"/>
        <v>2.2617175237549025E-2</v>
      </c>
    </row>
    <row r="200" spans="1:14" x14ac:dyDescent="0.2">
      <c r="A200" t="str">
        <f t="shared" si="127"/>
        <v>63 Community and civil enforcement occupations</v>
      </c>
      <c r="B200" s="11">
        <v>5.2158334067952235E-2</v>
      </c>
      <c r="C200" s="11">
        <v>3.6493160588529534E-2</v>
      </c>
      <c r="D200" s="11">
        <f t="shared" si="136"/>
        <v>-1.56651734794227E-2</v>
      </c>
      <c r="E200" s="11">
        <v>1.3777191904599181E-2</v>
      </c>
      <c r="F200" s="11">
        <f t="shared" si="137"/>
        <v>-1.887981574823519E-3</v>
      </c>
      <c r="G200" s="200">
        <f t="shared" si="131"/>
        <v>1.574895505467655E-2</v>
      </c>
    </row>
    <row r="201" spans="1:14" x14ac:dyDescent="0.2">
      <c r="A201" t="str">
        <f t="shared" si="127"/>
        <v>71 Sales occupations</v>
      </c>
      <c r="B201" s="11">
        <v>5.2124477493808472</v>
      </c>
      <c r="C201" s="11">
        <v>5.4195133431690623</v>
      </c>
      <c r="D201" s="11">
        <f t="shared" si="136"/>
        <v>0.2070655937882151</v>
      </c>
      <c r="E201" s="11">
        <v>2.3277802542098449</v>
      </c>
      <c r="F201" s="11">
        <f t="shared" ref="F201:F202" si="138">SUM(D201:E201)</f>
        <v>2.53484584799806</v>
      </c>
      <c r="G201" s="200">
        <f t="shared" si="131"/>
        <v>2.4918937249510886E-2</v>
      </c>
    </row>
    <row r="202" spans="1:14" x14ac:dyDescent="0.2">
      <c r="A202" t="str">
        <f t="shared" si="127"/>
        <v>72 Customer service occupations</v>
      </c>
      <c r="B202" s="11">
        <v>1.072756544200101</v>
      </c>
      <c r="C202" s="11">
        <v>1.1598403927298184</v>
      </c>
      <c r="D202" s="11">
        <f t="shared" si="136"/>
        <v>8.70838485297174E-2</v>
      </c>
      <c r="E202" s="11">
        <v>0.4991620065025254</v>
      </c>
      <c r="F202" s="11">
        <f t="shared" si="138"/>
        <v>0.5862458550322428</v>
      </c>
      <c r="G202" s="200">
        <f t="shared" si="131"/>
        <v>2.5798180592943698E-2</v>
      </c>
    </row>
    <row r="203" spans="1:14" x14ac:dyDescent="0.2">
      <c r="A203" t="str">
        <f t="shared" si="127"/>
        <v>81 Process, plant and machine operatives</v>
      </c>
      <c r="B203" s="11">
        <v>1.0695836250835453</v>
      </c>
      <c r="C203" s="11">
        <v>1.3147354345380431</v>
      </c>
      <c r="D203" s="11">
        <f t="shared" si="136"/>
        <v>0.24515180945449777</v>
      </c>
      <c r="E203" s="11">
        <v>0.44818742178466114</v>
      </c>
      <c r="F203" s="11">
        <f t="shared" ref="F203:F204" si="139">SUM(D203:E203)</f>
        <v>0.69333923123915886</v>
      </c>
      <c r="G203" s="200">
        <f t="shared" si="131"/>
        <v>2.3605870378230032E-2</v>
      </c>
    </row>
    <row r="204" spans="1:14" x14ac:dyDescent="0.2">
      <c r="A204" t="str">
        <f t="shared" si="127"/>
        <v>82 Transport and mobile machine drivers and operatives</v>
      </c>
      <c r="B204" s="11">
        <v>1.6652241883245016</v>
      </c>
      <c r="C204" s="11">
        <v>1.9740562394705286</v>
      </c>
      <c r="D204" s="11">
        <f t="shared" si="136"/>
        <v>0.30883205114602696</v>
      </c>
      <c r="E204" s="11">
        <v>0.92371888657706525</v>
      </c>
      <c r="F204" s="11">
        <f t="shared" si="139"/>
        <v>1.2325509377230923</v>
      </c>
      <c r="G204" s="200">
        <f t="shared" si="131"/>
        <v>2.9856353692911064E-2</v>
      </c>
    </row>
    <row r="205" spans="1:14" x14ac:dyDescent="0.2">
      <c r="A205" t="str">
        <f t="shared" si="127"/>
        <v>91 Elementary trades and related occupations</v>
      </c>
      <c r="B205" s="11">
        <v>0.56655120975771589</v>
      </c>
      <c r="C205" s="11">
        <v>1.3436905814783948</v>
      </c>
      <c r="D205" s="11">
        <f t="shared" si="136"/>
        <v>0.77713937172067893</v>
      </c>
      <c r="E205" s="11">
        <v>0.49890539629864955</v>
      </c>
      <c r="F205" s="11">
        <f t="shared" ref="F205" si="140">SUM(D205:E205)</f>
        <v>1.2760447680193285</v>
      </c>
      <c r="G205" s="200">
        <f t="shared" si="131"/>
        <v>4.3005118426079791E-2</v>
      </c>
    </row>
    <row r="206" spans="1:14" x14ac:dyDescent="0.2">
      <c r="A206" t="str">
        <f t="shared" si="127"/>
        <v>92 Elementary administration and service occupations</v>
      </c>
      <c r="B206" s="11">
        <v>4.8651095765172201</v>
      </c>
      <c r="C206" s="11">
        <v>3.6645139170595216</v>
      </c>
      <c r="D206" s="11">
        <f t="shared" ref="D206" si="141">C206-B206</f>
        <v>-1.2005956594576985</v>
      </c>
      <c r="E206" s="11">
        <v>1.9975694865355558</v>
      </c>
      <c r="F206" s="11">
        <f t="shared" ref="F206" si="142">SUM(D206:E206)</f>
        <v>0.79697382707785724</v>
      </c>
      <c r="G206" s="200">
        <f t="shared" ref="G206:G207" si="143">IF(B206&gt;0,(1+(E206/B206))^(1/($C$6-$B$6))-1,0)</f>
        <v>2.3198914822894379E-2</v>
      </c>
    </row>
    <row r="207" spans="1:14" x14ac:dyDescent="0.2">
      <c r="A207" t="str">
        <f t="shared" si="127"/>
        <v>All occupations</v>
      </c>
      <c r="B207" s="11">
        <f>SUM(B181:B206)</f>
        <v>56.998992085112157</v>
      </c>
      <c r="C207" s="11">
        <f t="shared" ref="C207:F207" si="144">SUM(C181:C206)</f>
        <v>55.868000570964853</v>
      </c>
      <c r="D207" s="11">
        <f t="shared" si="144"/>
        <v>-1.1309915141472999</v>
      </c>
      <c r="E207" s="11">
        <f t="shared" si="144"/>
        <v>25.384555410897597</v>
      </c>
      <c r="F207" s="11">
        <f t="shared" si="144"/>
        <v>24.25356389675029</v>
      </c>
      <c r="G207" s="200">
        <f t="shared" si="143"/>
        <v>2.4860812869377691E-2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3.345524874230851</v>
      </c>
      <c r="C210" s="11">
        <v>2.4074098021855499</v>
      </c>
      <c r="D210" s="11">
        <f>C210-B210</f>
        <v>-0.93811507204530109</v>
      </c>
      <c r="E210" s="11">
        <v>1.2442356794806542</v>
      </c>
      <c r="F210" s="11">
        <f>SUM(D210:E210)</f>
        <v>0.30612060743535308</v>
      </c>
      <c r="G210" s="200">
        <f>IF(B210&gt;0,(1+(E210/B210))^(1/($C$6-$B$6))-1,0)</f>
        <v>2.1304042816661761E-2</v>
      </c>
    </row>
    <row r="211" spans="1:7" x14ac:dyDescent="0.2">
      <c r="A211" t="str">
        <f t="shared" si="146"/>
        <v>12 Other managers and proprietors</v>
      </c>
      <c r="B211" s="11">
        <v>1.737630971839883</v>
      </c>
      <c r="C211" s="11">
        <v>1.7153384460185797</v>
      </c>
      <c r="D211" s="11">
        <f t="shared" ref="D211:D226" si="147">C211-B211</f>
        <v>-2.2292525821303366E-2</v>
      </c>
      <c r="E211" s="11">
        <v>0.93183408786784427</v>
      </c>
      <c r="F211" s="11">
        <f t="shared" ref="F211:F218" si="148">SUM(D211:E211)</f>
        <v>0.90954156204654091</v>
      </c>
      <c r="G211" s="200">
        <f t="shared" ref="G211:G213" si="149">IF(B211&gt;0,(1+(E211/B211))^(1/($C$6-$B$6))-1,0)</f>
        <v>2.9037289735348581E-2</v>
      </c>
    </row>
    <row r="212" spans="1:7" x14ac:dyDescent="0.2">
      <c r="A212" t="str">
        <f t="shared" si="146"/>
        <v>21 Science, research, engineering and technology professionals</v>
      </c>
      <c r="B212" s="11">
        <v>1.6166247403780609</v>
      </c>
      <c r="C212" s="11">
        <v>1.7498157474987741</v>
      </c>
      <c r="D212" s="11">
        <f t="shared" si="147"/>
        <v>0.13319100712071319</v>
      </c>
      <c r="E212" s="11">
        <v>0.59606365689381013</v>
      </c>
      <c r="F212" s="11">
        <f t="shared" si="148"/>
        <v>0.72925466401452332</v>
      </c>
      <c r="G212" s="200">
        <f t="shared" si="149"/>
        <v>2.1144970216234071E-2</v>
      </c>
    </row>
    <row r="213" spans="1:7" x14ac:dyDescent="0.2">
      <c r="A213" t="str">
        <f t="shared" si="146"/>
        <v>22 Health professionals</v>
      </c>
      <c r="B213" s="11">
        <v>0.76367053280582009</v>
      </c>
      <c r="C213" s="11">
        <v>0.61182420068870702</v>
      </c>
      <c r="D213" s="11">
        <f t="shared" si="147"/>
        <v>-0.15184633211711307</v>
      </c>
      <c r="E213" s="11">
        <v>0.33217988625154943</v>
      </c>
      <c r="F213" s="11">
        <f t="shared" si="148"/>
        <v>0.18033355413443636</v>
      </c>
      <c r="G213" s="200">
        <f t="shared" si="149"/>
        <v>2.436881724076434E-2</v>
      </c>
    </row>
    <row r="214" spans="1:7" x14ac:dyDescent="0.2">
      <c r="A214" t="str">
        <f t="shared" si="146"/>
        <v>23 Teaching and other educational professionals</v>
      </c>
      <c r="B214" s="11">
        <v>0.3904558213424289</v>
      </c>
      <c r="C214" s="11">
        <v>0.33180864003570321</v>
      </c>
      <c r="D214" s="11">
        <f t="shared" si="147"/>
        <v>-5.8647181306725693E-2</v>
      </c>
      <c r="E214" s="11">
        <v>0.15850192173258662</v>
      </c>
      <c r="F214" s="11">
        <f t="shared" si="148"/>
        <v>9.9854740425860927E-2</v>
      </c>
      <c r="G214" s="200">
        <f>IF(B214&gt;0,(1+(E214/B214))^(1/($C$6-$B$6))-1,0)</f>
        <v>2.2973697915005253E-2</v>
      </c>
    </row>
    <row r="215" spans="1:7" x14ac:dyDescent="0.2">
      <c r="A215" t="str">
        <f t="shared" si="146"/>
        <v>24 Business, media and public service professionals</v>
      </c>
      <c r="B215" s="11">
        <v>1.6954970710855426</v>
      </c>
      <c r="C215" s="11">
        <v>1.4575548376464826</v>
      </c>
      <c r="D215" s="11">
        <f t="shared" si="147"/>
        <v>-0.23794223343905996</v>
      </c>
      <c r="E215" s="11">
        <v>0.64142200061438226</v>
      </c>
      <c r="F215" s="11">
        <f t="shared" si="148"/>
        <v>0.4034797671753223</v>
      </c>
      <c r="G215" s="200">
        <f t="shared" ref="G215:G234" si="150">IF(B215&gt;0,(1+(E215/B215))^(1/($C$6-$B$6))-1,0)</f>
        <v>2.1620914726374396E-2</v>
      </c>
    </row>
    <row r="216" spans="1:7" x14ac:dyDescent="0.2">
      <c r="A216" t="str">
        <f t="shared" si="146"/>
        <v>31 Science, engineering and technology associate professionals</v>
      </c>
      <c r="B216" s="11">
        <v>0.67448968876176718</v>
      </c>
      <c r="C216" s="11">
        <v>0.60417663465386284</v>
      </c>
      <c r="D216" s="11">
        <f t="shared" si="147"/>
        <v>-7.0313054107904338E-2</v>
      </c>
      <c r="E216" s="11">
        <v>0.23520899267488693</v>
      </c>
      <c r="F216" s="11">
        <f t="shared" si="148"/>
        <v>0.16489593856698259</v>
      </c>
      <c r="G216" s="200">
        <f t="shared" si="150"/>
        <v>2.0144008844322547E-2</v>
      </c>
    </row>
    <row r="217" spans="1:7" x14ac:dyDescent="0.2">
      <c r="A217" t="str">
        <f t="shared" si="146"/>
        <v>32 Health and social care associate professionals</v>
      </c>
      <c r="B217" s="11">
        <v>0.59625402247103354</v>
      </c>
      <c r="C217" s="11">
        <v>0.78840550746166804</v>
      </c>
      <c r="D217" s="11">
        <f t="shared" si="147"/>
        <v>0.1921514849906345</v>
      </c>
      <c r="E217" s="11">
        <v>0.42512309935386583</v>
      </c>
      <c r="F217" s="11">
        <f t="shared" si="148"/>
        <v>0.61727458434450033</v>
      </c>
      <c r="G217" s="200">
        <f t="shared" si="150"/>
        <v>3.6534241913507293E-2</v>
      </c>
    </row>
    <row r="218" spans="1:7" x14ac:dyDescent="0.2">
      <c r="A218" t="str">
        <f t="shared" si="146"/>
        <v>33 Protective service occupations</v>
      </c>
      <c r="B218" s="11">
        <v>0.64710228307624729</v>
      </c>
      <c r="C218" s="11">
        <v>0.42485727312933302</v>
      </c>
      <c r="D218" s="11">
        <f t="shared" si="147"/>
        <v>-0.22224500994691426</v>
      </c>
      <c r="E218" s="11">
        <v>0.14505704961778751</v>
      </c>
      <c r="F218" s="11">
        <f t="shared" si="148"/>
        <v>-7.7187960329126754E-2</v>
      </c>
      <c r="G218" s="200">
        <f t="shared" si="150"/>
        <v>1.3575196067451278E-2</v>
      </c>
    </row>
    <row r="219" spans="1:7" x14ac:dyDescent="0.2">
      <c r="A219" t="str">
        <f t="shared" si="146"/>
        <v>34 Culture, media and sports occupations</v>
      </c>
      <c r="B219" s="11">
        <v>0.42782402553583515</v>
      </c>
      <c r="C219" s="11">
        <v>0.18949052136340605</v>
      </c>
      <c r="D219" s="11">
        <f t="shared" si="147"/>
        <v>-0.2383335041724291</v>
      </c>
      <c r="E219" s="11">
        <v>0.10661088416060374</v>
      </c>
      <c r="F219" s="11">
        <f t="shared" ref="F219:F220" si="151">SUM(D219:E219)</f>
        <v>-0.13172262001182536</v>
      </c>
      <c r="G219" s="200">
        <f t="shared" si="150"/>
        <v>1.4943757158226267E-2</v>
      </c>
    </row>
    <row r="220" spans="1:7" x14ac:dyDescent="0.2">
      <c r="A220" t="str">
        <f t="shared" si="146"/>
        <v>35 Business and public service associate professionals</v>
      </c>
      <c r="B220" s="11">
        <v>2.6312532573671454</v>
      </c>
      <c r="C220" s="11">
        <v>2.1685356953813288</v>
      </c>
      <c r="D220" s="11">
        <f t="shared" si="147"/>
        <v>-0.46271756198581659</v>
      </c>
      <c r="E220" s="11">
        <v>0.93314698028129328</v>
      </c>
      <c r="F220" s="11">
        <f t="shared" si="151"/>
        <v>0.47042941829547669</v>
      </c>
      <c r="G220" s="200">
        <f t="shared" si="150"/>
        <v>2.0441833022440958E-2</v>
      </c>
    </row>
    <row r="221" spans="1:7" x14ac:dyDescent="0.2">
      <c r="A221" t="str">
        <f t="shared" si="146"/>
        <v>41 Administrative occupations</v>
      </c>
      <c r="B221" s="11">
        <v>4.8096405279272263</v>
      </c>
      <c r="C221" s="11">
        <v>3.2160498357751433</v>
      </c>
      <c r="D221" s="11">
        <f t="shared" si="147"/>
        <v>-1.593590692152083</v>
      </c>
      <c r="E221" s="11">
        <v>1.7387997805426052</v>
      </c>
      <c r="F221" s="11">
        <f t="shared" ref="F221:F224" si="152">SUM(D221:E221)</f>
        <v>0.14520908839052216</v>
      </c>
      <c r="G221" s="200">
        <f t="shared" si="150"/>
        <v>2.0786733042298167E-2</v>
      </c>
    </row>
    <row r="222" spans="1:7" x14ac:dyDescent="0.2">
      <c r="A222" t="str">
        <f t="shared" si="146"/>
        <v>42 Secretarial and related occupations</v>
      </c>
      <c r="B222" s="11">
        <v>1.2910979880663993</v>
      </c>
      <c r="C222" s="11">
        <v>0.17867511160504862</v>
      </c>
      <c r="D222" s="11">
        <f t="shared" si="147"/>
        <v>-1.1124228764613506</v>
      </c>
      <c r="E222" s="11">
        <v>0.31224344588215092</v>
      </c>
      <c r="F222" s="11">
        <f t="shared" si="152"/>
        <v>-0.80017943057919971</v>
      </c>
      <c r="G222" s="200">
        <f t="shared" si="150"/>
        <v>1.4544546567312633E-2</v>
      </c>
    </row>
    <row r="223" spans="1:7" x14ac:dyDescent="0.2">
      <c r="A223" t="str">
        <f t="shared" si="146"/>
        <v>51 Skilled agricultural and related trades</v>
      </c>
      <c r="B223" s="11">
        <v>0.4991462055767788</v>
      </c>
      <c r="C223" s="11">
        <v>0.50214016124317074</v>
      </c>
      <c r="D223" s="11">
        <f t="shared" si="147"/>
        <v>2.9939556663919342E-3</v>
      </c>
      <c r="E223" s="11">
        <v>0.26147914224597246</v>
      </c>
      <c r="F223" s="11">
        <f t="shared" si="152"/>
        <v>0.2644730979123644</v>
      </c>
      <c r="G223" s="200">
        <f t="shared" si="150"/>
        <v>2.8480830267467505E-2</v>
      </c>
    </row>
    <row r="224" spans="1:7" x14ac:dyDescent="0.2">
      <c r="A224" t="str">
        <f t="shared" si="146"/>
        <v>52 Skilled metal, electrical and electronic trades</v>
      </c>
      <c r="B224" s="11">
        <v>2.0213255319703061</v>
      </c>
      <c r="C224" s="11">
        <v>1.7515275273877624</v>
      </c>
      <c r="D224" s="11">
        <f t="shared" si="147"/>
        <v>-0.26979800458254366</v>
      </c>
      <c r="E224" s="11">
        <v>0.69362451588072305</v>
      </c>
      <c r="F224" s="11">
        <f t="shared" si="152"/>
        <v>0.42382651129817939</v>
      </c>
      <c r="G224" s="200">
        <f t="shared" si="150"/>
        <v>1.9862693105389795E-2</v>
      </c>
    </row>
    <row r="225" spans="1:7" x14ac:dyDescent="0.2">
      <c r="A225" t="str">
        <f t="shared" si="146"/>
        <v>53 Skilled construction and building trades</v>
      </c>
      <c r="B225" s="11">
        <v>2.4131350662360083</v>
      </c>
      <c r="C225" s="11">
        <v>2.5355178069499105</v>
      </c>
      <c r="D225" s="11">
        <f t="shared" si="147"/>
        <v>0.1223827407139022</v>
      </c>
      <c r="E225" s="11">
        <v>1.1188682737766509</v>
      </c>
      <c r="F225" s="11">
        <f t="shared" ref="F225" si="153">SUM(D225:E225)</f>
        <v>1.2412510144905531</v>
      </c>
      <c r="G225" s="200">
        <f t="shared" si="150"/>
        <v>2.5721121017218129E-2</v>
      </c>
    </row>
    <row r="226" spans="1:7" x14ac:dyDescent="0.2">
      <c r="A226" t="str">
        <f t="shared" si="146"/>
        <v>54 Textiles, printing and other skilled trades</v>
      </c>
      <c r="B226" s="11">
        <v>1.2016970272852929</v>
      </c>
      <c r="C226" s="11">
        <v>1.008505500819227</v>
      </c>
      <c r="D226" s="11">
        <f t="shared" si="147"/>
        <v>-0.19319152646606597</v>
      </c>
      <c r="E226" s="11">
        <v>0.43562834900029879</v>
      </c>
      <c r="F226" s="11">
        <f t="shared" ref="F226" si="154">SUM(D226:E226)</f>
        <v>0.24243682253423282</v>
      </c>
      <c r="G226" s="200">
        <f t="shared" si="150"/>
        <v>2.0836054687334515E-2</v>
      </c>
    </row>
    <row r="227" spans="1:7" x14ac:dyDescent="0.2">
      <c r="A227" t="str">
        <f t="shared" si="146"/>
        <v>61 Caring personal service occupations</v>
      </c>
      <c r="B227" s="11">
        <v>4.1069165255805338</v>
      </c>
      <c r="C227" s="11">
        <v>3.2383680855205434</v>
      </c>
      <c r="D227" s="11">
        <f>C227-B227</f>
        <v>-0.86854844005999032</v>
      </c>
      <c r="E227" s="11">
        <v>1.7379923219625562</v>
      </c>
      <c r="F227" s="11">
        <f>SUM(D227:E227)</f>
        <v>0.86944388190256583</v>
      </c>
      <c r="G227" s="200">
        <f t="shared" si="150"/>
        <v>2.3805498802401903E-2</v>
      </c>
    </row>
    <row r="228" spans="1:7" x14ac:dyDescent="0.2">
      <c r="A228" t="str">
        <f t="shared" si="146"/>
        <v>62 Leisure, travel and related personal service occupations</v>
      </c>
      <c r="B228" s="11">
        <v>1.4954767990063589</v>
      </c>
      <c r="C228" s="11">
        <v>1.0057097947133522</v>
      </c>
      <c r="D228" s="11">
        <f t="shared" ref="D228:D234" si="155">C228-B228</f>
        <v>-0.48976700429300668</v>
      </c>
      <c r="E228" s="11">
        <v>0.5395872462996022</v>
      </c>
      <c r="F228" s="11">
        <f t="shared" ref="F228:F229" si="156">SUM(D228:E228)</f>
        <v>4.9820242006595516E-2</v>
      </c>
      <c r="G228" s="200">
        <f t="shared" si="150"/>
        <v>2.0751186584055947E-2</v>
      </c>
    </row>
    <row r="229" spans="1:7" x14ac:dyDescent="0.2">
      <c r="A229" t="str">
        <f t="shared" si="146"/>
        <v>63 Community and civil enforcement occupations</v>
      </c>
      <c r="B229" s="11">
        <v>7.0585805594968395E-2</v>
      </c>
      <c r="C229" s="11">
        <v>4.8085181982045186E-2</v>
      </c>
      <c r="D229" s="11">
        <f t="shared" si="155"/>
        <v>-2.250062361292321E-2</v>
      </c>
      <c r="E229" s="11">
        <v>2.1027076398813113E-2</v>
      </c>
      <c r="F229" s="11">
        <f t="shared" si="156"/>
        <v>-1.4735472141100964E-3</v>
      </c>
      <c r="G229" s="200">
        <f t="shared" si="150"/>
        <v>1.7534816020283728E-2</v>
      </c>
    </row>
    <row r="230" spans="1:7" x14ac:dyDescent="0.2">
      <c r="A230" t="str">
        <f t="shared" si="146"/>
        <v>71 Sales occupations</v>
      </c>
      <c r="B230" s="11">
        <v>4.3106399731745251</v>
      </c>
      <c r="C230" s="11">
        <v>3.307031325344286</v>
      </c>
      <c r="D230" s="11">
        <f t="shared" si="155"/>
        <v>-1.0036086478302391</v>
      </c>
      <c r="E230" s="11">
        <v>1.6345238406056353</v>
      </c>
      <c r="F230" s="11">
        <f t="shared" ref="F230:F231" si="157">SUM(D230:E230)</f>
        <v>0.63091519277539621</v>
      </c>
      <c r="G230" s="200">
        <f t="shared" si="150"/>
        <v>2.1664112169256233E-2</v>
      </c>
    </row>
    <row r="231" spans="1:7" x14ac:dyDescent="0.2">
      <c r="A231" t="str">
        <f t="shared" si="146"/>
        <v>72 Customer service occupations</v>
      </c>
      <c r="B231" s="11">
        <v>1.0934946066111175</v>
      </c>
      <c r="C231" s="11">
        <v>1.1355238585831309</v>
      </c>
      <c r="D231" s="11">
        <f t="shared" si="155"/>
        <v>4.2029251972013348E-2</v>
      </c>
      <c r="E231" s="11">
        <v>0.52368275637819539</v>
      </c>
      <c r="F231" s="11">
        <f t="shared" si="157"/>
        <v>0.56571200835020874</v>
      </c>
      <c r="G231" s="200">
        <f t="shared" si="150"/>
        <v>2.6430150418919052E-2</v>
      </c>
    </row>
    <row r="232" spans="1:7" x14ac:dyDescent="0.2">
      <c r="A232" t="str">
        <f t="shared" si="146"/>
        <v>81 Process, plant and machine operatives</v>
      </c>
      <c r="B232" s="11">
        <v>1.2394653456959146</v>
      </c>
      <c r="C232" s="11">
        <v>1.2649957828628393</v>
      </c>
      <c r="D232" s="11">
        <f t="shared" si="155"/>
        <v>2.5530437166924713E-2</v>
      </c>
      <c r="E232" s="11">
        <v>0.50486972607957381</v>
      </c>
      <c r="F232" s="11">
        <f t="shared" ref="F232:F233" si="158">SUM(D232:E232)</f>
        <v>0.53040016324649852</v>
      </c>
      <c r="G232" s="200">
        <f t="shared" si="150"/>
        <v>2.304099018007344E-2</v>
      </c>
    </row>
    <row r="233" spans="1:7" x14ac:dyDescent="0.2">
      <c r="A233" t="str">
        <f t="shared" si="146"/>
        <v>82 Transport and mobile machine drivers and operatives</v>
      </c>
      <c r="B233" s="11">
        <v>2.1436254937207928</v>
      </c>
      <c r="C233" s="11">
        <v>2.0866155632941195</v>
      </c>
      <c r="D233" s="11">
        <f t="shared" si="155"/>
        <v>-5.700993042667335E-2</v>
      </c>
      <c r="E233" s="11">
        <v>1.1450561401396391</v>
      </c>
      <c r="F233" s="11">
        <f t="shared" si="158"/>
        <v>1.0880462097129657</v>
      </c>
      <c r="G233" s="200">
        <f t="shared" si="150"/>
        <v>2.8943499914650284E-2</v>
      </c>
    </row>
    <row r="234" spans="1:7" x14ac:dyDescent="0.2">
      <c r="A234" t="str">
        <f t="shared" si="146"/>
        <v>91 Elementary trades and related occupations</v>
      </c>
      <c r="B234" s="11">
        <v>0.81383940194598725</v>
      </c>
      <c r="C234" s="11">
        <v>1.4605077101734745</v>
      </c>
      <c r="D234" s="11">
        <f t="shared" si="155"/>
        <v>0.64666830822748722</v>
      </c>
      <c r="E234" s="11">
        <v>0.54695368761453234</v>
      </c>
      <c r="F234" s="11">
        <f t="shared" ref="F234" si="159">SUM(D234:E234)</f>
        <v>1.1936219958420196</v>
      </c>
      <c r="G234" s="200">
        <f t="shared" si="150"/>
        <v>3.4864666070453021E-2</v>
      </c>
    </row>
    <row r="235" spans="1:7" x14ac:dyDescent="0.2">
      <c r="A235" t="str">
        <f t="shared" si="146"/>
        <v>92 Elementary administration and service occupations</v>
      </c>
      <c r="B235" s="11">
        <v>7.0783799584841587</v>
      </c>
      <c r="C235" s="11">
        <v>5.7151997725356605</v>
      </c>
      <c r="D235" s="11">
        <f t="shared" ref="D235" si="160">C235-B235</f>
        <v>-1.3631801859484982</v>
      </c>
      <c r="E235" s="11">
        <v>2.8959204567134829</v>
      </c>
      <c r="F235" s="11">
        <f t="shared" ref="F235" si="161">SUM(D235:E235)</f>
        <v>1.5327402707649846</v>
      </c>
      <c r="G235" s="200">
        <f t="shared" ref="G235:G236" si="162">IF(B235&gt;0,(1+(E235/B235))^(1/($C$6-$B$6))-1,0)</f>
        <v>2.312784615036767E-2</v>
      </c>
    </row>
    <row r="236" spans="1:7" x14ac:dyDescent="0.2">
      <c r="A236" t="str">
        <f t="shared" si="146"/>
        <v>All occupations</v>
      </c>
      <c r="B236" s="11">
        <f>SUM(B210:B235)</f>
        <v>49.114793545770972</v>
      </c>
      <c r="C236" s="11">
        <f t="shared" ref="C236:F236" si="163">SUM(C210:C235)</f>
        <v>40.90367032485311</v>
      </c>
      <c r="D236" s="11">
        <f t="shared" si="163"/>
        <v>-8.2111232209178731</v>
      </c>
      <c r="E236" s="11">
        <f t="shared" si="163"/>
        <v>19.859640998449695</v>
      </c>
      <c r="F236" s="11">
        <f t="shared" si="163"/>
        <v>11.648517777531818</v>
      </c>
      <c r="G236" s="200">
        <f t="shared" si="162"/>
        <v>2.2896568602060574E-2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2.2218162274102355</v>
      </c>
      <c r="C239" s="11">
        <v>1.6196767464392392</v>
      </c>
      <c r="D239" s="11">
        <f>C239-B239</f>
        <v>-0.60213948097099634</v>
      </c>
      <c r="E239" s="11">
        <v>0.82993721919357566</v>
      </c>
      <c r="F239" s="11">
        <f>SUM(D239:E239)</f>
        <v>0.22779773822257932</v>
      </c>
      <c r="G239" s="200">
        <f>IF(B239&gt;0,(1+(E239/B239))^(1/($C$6-$B$6))-1,0)</f>
        <v>2.1384870837064307E-2</v>
      </c>
    </row>
    <row r="240" spans="1:7" x14ac:dyDescent="0.2">
      <c r="A240" t="str">
        <f t="shared" si="165"/>
        <v>12 Other managers and proprietors</v>
      </c>
      <c r="B240" s="11">
        <v>0.90081545706291366</v>
      </c>
      <c r="C240" s="11">
        <v>0.72256944871331286</v>
      </c>
      <c r="D240" s="11">
        <f t="shared" ref="D240:D255" si="166">C240-B240</f>
        <v>-0.1782460083496008</v>
      </c>
      <c r="E240" s="11">
        <v>0.37595240137676311</v>
      </c>
      <c r="F240" s="11">
        <f t="shared" ref="F240:F247" si="167">SUM(D240:E240)</f>
        <v>0.19770639302716231</v>
      </c>
      <c r="G240" s="200">
        <f t="shared" ref="G240:G242" si="168">IF(B240&gt;0,(1+(E240/B240))^(1/($C$6-$B$6))-1,0)</f>
        <v>2.3524888039931691E-2</v>
      </c>
    </row>
    <row r="241" spans="1:7" x14ac:dyDescent="0.2">
      <c r="A241" t="str">
        <f t="shared" si="165"/>
        <v>21 Science, research, engineering and technology professionals</v>
      </c>
      <c r="B241" s="11">
        <v>0.965367470115023</v>
      </c>
      <c r="C241" s="11">
        <v>0.8164207155262031</v>
      </c>
      <c r="D241" s="11">
        <f t="shared" si="166"/>
        <v>-0.1489467545888199</v>
      </c>
      <c r="E241" s="11">
        <v>0.30978242859541305</v>
      </c>
      <c r="F241" s="11">
        <f t="shared" si="167"/>
        <v>0.16083567400659315</v>
      </c>
      <c r="G241" s="200">
        <f t="shared" si="168"/>
        <v>1.8727207951618308E-2</v>
      </c>
    </row>
    <row r="242" spans="1:7" x14ac:dyDescent="0.2">
      <c r="A242" t="str">
        <f t="shared" si="165"/>
        <v>22 Health professionals</v>
      </c>
      <c r="B242" s="11">
        <v>0.39056200641137873</v>
      </c>
      <c r="C242" s="11">
        <v>0.25968520032511999</v>
      </c>
      <c r="D242" s="11">
        <f t="shared" si="166"/>
        <v>-0.13087680608625873</v>
      </c>
      <c r="E242" s="11">
        <v>0.14956396681212816</v>
      </c>
      <c r="F242" s="11">
        <f t="shared" si="167"/>
        <v>1.8687160725869428E-2</v>
      </c>
      <c r="G242" s="200">
        <f t="shared" si="168"/>
        <v>2.1849659561436363E-2</v>
      </c>
    </row>
    <row r="243" spans="1:7" x14ac:dyDescent="0.2">
      <c r="A243" t="str">
        <f t="shared" si="165"/>
        <v>23 Teaching and other educational professionals</v>
      </c>
      <c r="B243" s="11">
        <v>0.24095523311216008</v>
      </c>
      <c r="C243" s="11">
        <v>0.21249784886887696</v>
      </c>
      <c r="D243" s="11">
        <f t="shared" si="166"/>
        <v>-2.8457384243283118E-2</v>
      </c>
      <c r="E243" s="11">
        <v>0.1006148280962081</v>
      </c>
      <c r="F243" s="11">
        <f t="shared" si="167"/>
        <v>7.2157443852924982E-2</v>
      </c>
      <c r="G243" s="200">
        <f>IF(B243&gt;0,(1+(E243/B243))^(1/($C$6-$B$6))-1,0)</f>
        <v>2.3535465704024983E-2</v>
      </c>
    </row>
    <row r="244" spans="1:7" x14ac:dyDescent="0.2">
      <c r="A244" t="str">
        <f t="shared" si="165"/>
        <v>24 Business, media and public service professionals</v>
      </c>
      <c r="B244" s="11">
        <v>1.0162155481834447</v>
      </c>
      <c r="C244" s="11">
        <v>0.70234138075639529</v>
      </c>
      <c r="D244" s="11">
        <f t="shared" si="166"/>
        <v>-0.31387416742704943</v>
      </c>
      <c r="E244" s="11">
        <v>0.34268500574794225</v>
      </c>
      <c r="F244" s="11">
        <f t="shared" si="167"/>
        <v>2.8810838320892818E-2</v>
      </c>
      <c r="G244" s="200">
        <f t="shared" ref="G244:G263" si="169">IF(B244&gt;0,(1+(E244/B244))^(1/($C$6-$B$6))-1,0)</f>
        <v>1.9561566793642182E-2</v>
      </c>
    </row>
    <row r="245" spans="1:7" x14ac:dyDescent="0.2">
      <c r="A245" t="str">
        <f t="shared" si="165"/>
        <v>31 Science, engineering and technology associate professionals</v>
      </c>
      <c r="B245" s="11">
        <v>0.52220368715390775</v>
      </c>
      <c r="C245" s="11">
        <v>0.42124905467423768</v>
      </c>
      <c r="D245" s="11">
        <f t="shared" si="166"/>
        <v>-0.10095463247967007</v>
      </c>
      <c r="E245" s="11">
        <v>0.16313427546587345</v>
      </c>
      <c r="F245" s="11">
        <f t="shared" si="167"/>
        <v>6.2179642986203376E-2</v>
      </c>
      <c r="G245" s="200">
        <f>IF(B245&gt;0,(1+(E245/B245))^(1/($C$6-$B$6))-1,0)</f>
        <v>1.8288854611303806E-2</v>
      </c>
    </row>
    <row r="246" spans="1:7" x14ac:dyDescent="0.2">
      <c r="A246" t="str">
        <f t="shared" si="165"/>
        <v>32 Health and social care associate professionals</v>
      </c>
      <c r="B246" s="11">
        <v>0.18299829459831468</v>
      </c>
      <c r="C246" s="11">
        <v>0.17602020980457175</v>
      </c>
      <c r="D246" s="11">
        <f t="shared" si="166"/>
        <v>-6.978084793742928E-3</v>
      </c>
      <c r="E246" s="11">
        <v>9.769807281763819E-2</v>
      </c>
      <c r="F246" s="11">
        <f t="shared" si="167"/>
        <v>9.0719988023895262E-2</v>
      </c>
      <c r="G246" s="200">
        <f t="shared" si="169"/>
        <v>2.8930363456097785E-2</v>
      </c>
    </row>
    <row r="247" spans="1:7" x14ac:dyDescent="0.2">
      <c r="A247" t="str">
        <f t="shared" si="165"/>
        <v>33 Protective service occupations</v>
      </c>
      <c r="B247" s="11">
        <v>0.34334806638077092</v>
      </c>
      <c r="C247" s="11">
        <v>0.25101599034081901</v>
      </c>
      <c r="D247" s="11">
        <f t="shared" si="166"/>
        <v>-9.2332076039951916E-2</v>
      </c>
      <c r="E247" s="11">
        <v>9.9815418563603667E-2</v>
      </c>
      <c r="F247" s="11">
        <f t="shared" si="167"/>
        <v>7.4833425236517509E-3</v>
      </c>
      <c r="G247" s="200">
        <f t="shared" si="169"/>
        <v>1.7158480137773546E-2</v>
      </c>
    </row>
    <row r="248" spans="1:7" x14ac:dyDescent="0.2">
      <c r="A248" t="str">
        <f t="shared" si="165"/>
        <v>34 Culture, media and sports occupations</v>
      </c>
      <c r="B248" s="11">
        <v>0.35343734458322951</v>
      </c>
      <c r="C248" s="11">
        <v>0.15192426864980221</v>
      </c>
      <c r="D248" s="11">
        <f t="shared" si="166"/>
        <v>-0.20151307593342729</v>
      </c>
      <c r="E248" s="11">
        <v>8.6967044041456804E-2</v>
      </c>
      <c r="F248" s="11">
        <f t="shared" ref="F248:F249" si="170">SUM(D248:E248)</f>
        <v>-0.11454603189197049</v>
      </c>
      <c r="G248" s="200">
        <f t="shared" si="169"/>
        <v>1.4773880206862877E-2</v>
      </c>
    </row>
    <row r="249" spans="1:7" x14ac:dyDescent="0.2">
      <c r="A249" t="str">
        <f t="shared" si="165"/>
        <v>35 Business and public service associate professionals</v>
      </c>
      <c r="B249" s="11">
        <v>1.4730047113898257</v>
      </c>
      <c r="C249" s="11">
        <v>0.91355441628622502</v>
      </c>
      <c r="D249" s="11">
        <f t="shared" si="166"/>
        <v>-0.55945029510360067</v>
      </c>
      <c r="E249" s="11">
        <v>0.43140207468169578</v>
      </c>
      <c r="F249" s="11">
        <f t="shared" si="170"/>
        <v>-0.12804822042190489</v>
      </c>
      <c r="G249" s="200">
        <f t="shared" si="169"/>
        <v>1.7271878382021377E-2</v>
      </c>
    </row>
    <row r="250" spans="1:7" x14ac:dyDescent="0.2">
      <c r="A250" t="str">
        <f t="shared" si="165"/>
        <v>41 Administrative occupations</v>
      </c>
      <c r="B250" s="11">
        <v>2.3541666762094562</v>
      </c>
      <c r="C250" s="11">
        <v>0.65478196106847986</v>
      </c>
      <c r="D250" s="11">
        <f t="shared" si="166"/>
        <v>-1.6993847151409764</v>
      </c>
      <c r="E250" s="11">
        <v>0.55882700343420599</v>
      </c>
      <c r="F250" s="11">
        <f t="shared" ref="F250:F253" si="171">SUM(D250:E250)</f>
        <v>-1.1405577117067704</v>
      </c>
      <c r="G250" s="200">
        <f t="shared" si="169"/>
        <v>1.4300926760435484E-2</v>
      </c>
    </row>
    <row r="251" spans="1:7" x14ac:dyDescent="0.2">
      <c r="A251" t="str">
        <f t="shared" si="165"/>
        <v>42 Secretarial and related occupations</v>
      </c>
      <c r="B251" s="11">
        <v>1.010984292604578</v>
      </c>
      <c r="C251" s="11">
        <v>6.9806060848270998E-2</v>
      </c>
      <c r="D251" s="11">
        <f t="shared" si="166"/>
        <v>-0.94117823175630699</v>
      </c>
      <c r="E251" s="11">
        <v>0.16602332056466587</v>
      </c>
      <c r="F251" s="11">
        <f t="shared" si="171"/>
        <v>-0.77515491119164115</v>
      </c>
      <c r="G251" s="200">
        <f t="shared" si="169"/>
        <v>1.0188276854578238E-2</v>
      </c>
    </row>
    <row r="252" spans="1:7" x14ac:dyDescent="0.2">
      <c r="A252" t="str">
        <f t="shared" si="165"/>
        <v>51 Skilled agricultural and related trades</v>
      </c>
      <c r="B252" s="11">
        <v>0.43004353357886543</v>
      </c>
      <c r="C252" s="11">
        <v>0.49986330286755032</v>
      </c>
      <c r="D252" s="11">
        <f t="shared" si="166"/>
        <v>6.9819769288684885E-2</v>
      </c>
      <c r="E252" s="11">
        <v>0.20129501509629982</v>
      </c>
      <c r="F252" s="11">
        <f t="shared" si="171"/>
        <v>0.27111478438498471</v>
      </c>
      <c r="G252" s="200">
        <f t="shared" si="169"/>
        <v>2.5927471217911835E-2</v>
      </c>
    </row>
    <row r="253" spans="1:7" x14ac:dyDescent="0.2">
      <c r="A253" t="str">
        <f t="shared" si="165"/>
        <v>52 Skilled metal, electrical and electronic trades</v>
      </c>
      <c r="B253" s="11">
        <v>0.93260049510629606</v>
      </c>
      <c r="C253" s="11">
        <v>0.53588306494179494</v>
      </c>
      <c r="D253" s="11">
        <f t="shared" si="166"/>
        <v>-0.39671743016450112</v>
      </c>
      <c r="E253" s="11">
        <v>0.28457213493784672</v>
      </c>
      <c r="F253" s="11">
        <f t="shared" si="171"/>
        <v>-0.1121452952266544</v>
      </c>
      <c r="G253" s="200">
        <f t="shared" si="169"/>
        <v>1.7912472362234366E-2</v>
      </c>
    </row>
    <row r="254" spans="1:7" x14ac:dyDescent="0.2">
      <c r="A254" t="str">
        <f t="shared" si="165"/>
        <v>53 Skilled construction and building trades</v>
      </c>
      <c r="B254" s="11">
        <v>1.1466871994824133</v>
      </c>
      <c r="C254" s="11">
        <v>1.1974329607606045</v>
      </c>
      <c r="D254" s="11">
        <f t="shared" si="166"/>
        <v>5.0745761278191193E-2</v>
      </c>
      <c r="E254" s="11">
        <v>0.4800781647560976</v>
      </c>
      <c r="F254" s="11">
        <f t="shared" ref="F254" si="172">SUM(D254:E254)</f>
        <v>0.53082392603428885</v>
      </c>
      <c r="G254" s="200">
        <f t="shared" si="169"/>
        <v>2.3588340270089825E-2</v>
      </c>
    </row>
    <row r="255" spans="1:7" x14ac:dyDescent="0.2">
      <c r="A255" t="str">
        <f t="shared" si="165"/>
        <v>54 Textiles, printing and other skilled trades</v>
      </c>
      <c r="B255" s="11">
        <v>1.0060229348591057</v>
      </c>
      <c r="C255" s="11">
        <v>0.9087665375017393</v>
      </c>
      <c r="D255" s="11">
        <f t="shared" si="166"/>
        <v>-9.7256397357366353E-2</v>
      </c>
      <c r="E255" s="11">
        <v>0.38379877912022048</v>
      </c>
      <c r="F255" s="11">
        <f t="shared" ref="F255" si="173">SUM(D255:E255)</f>
        <v>0.28654238176285413</v>
      </c>
      <c r="G255" s="200">
        <f t="shared" si="169"/>
        <v>2.1778470041505349E-2</v>
      </c>
    </row>
    <row r="256" spans="1:7" x14ac:dyDescent="0.2">
      <c r="A256" t="str">
        <f t="shared" si="165"/>
        <v>61 Caring personal service occupations</v>
      </c>
      <c r="B256" s="11">
        <v>0.80211264346470368</v>
      </c>
      <c r="C256" s="11">
        <v>0.56166502013432895</v>
      </c>
      <c r="D256" s="11">
        <f>C256-B256</f>
        <v>-0.24044762333037473</v>
      </c>
      <c r="E256" s="11">
        <v>0.21253550826155923</v>
      </c>
      <c r="F256" s="11">
        <f>SUM(D256:E256)</f>
        <v>-2.7912115068815496E-2</v>
      </c>
      <c r="G256" s="200">
        <f t="shared" si="169"/>
        <v>1.5793291736983406E-2</v>
      </c>
    </row>
    <row r="257" spans="1:7" x14ac:dyDescent="0.2">
      <c r="A257" t="str">
        <f t="shared" si="165"/>
        <v>62 Leisure, travel and related personal service occupations</v>
      </c>
      <c r="B257" s="11">
        <v>0.9308123480947772</v>
      </c>
      <c r="C257" s="11">
        <v>0.64208067421298121</v>
      </c>
      <c r="D257" s="11">
        <f t="shared" ref="D257:D263" si="174">C257-B257</f>
        <v>-0.28873167388179599</v>
      </c>
      <c r="E257" s="11">
        <v>0.33248803337510258</v>
      </c>
      <c r="F257" s="11">
        <f t="shared" ref="F257:F258" si="175">SUM(D257:E257)</f>
        <v>4.3756359493306585E-2</v>
      </c>
      <c r="G257" s="200">
        <f t="shared" si="169"/>
        <v>2.0570395111794149E-2</v>
      </c>
    </row>
    <row r="258" spans="1:7" x14ac:dyDescent="0.2">
      <c r="A258" t="str">
        <f t="shared" si="165"/>
        <v>63 Community and civil enforcement occupations</v>
      </c>
      <c r="B258" s="11">
        <v>5.7656164676056332E-2</v>
      </c>
      <c r="C258" s="11">
        <v>3.705671281476141E-2</v>
      </c>
      <c r="D258" s="11">
        <f t="shared" si="174"/>
        <v>-2.0599451861294922E-2</v>
      </c>
      <c r="E258" s="11">
        <v>1.672514041863081E-2</v>
      </c>
      <c r="F258" s="11">
        <f t="shared" si="175"/>
        <v>-3.874311442664112E-3</v>
      </c>
      <c r="G258" s="200">
        <f t="shared" si="169"/>
        <v>1.7125485530444351E-2</v>
      </c>
    </row>
    <row r="259" spans="1:7" x14ac:dyDescent="0.2">
      <c r="A259" t="str">
        <f t="shared" si="165"/>
        <v>71 Sales occupations</v>
      </c>
      <c r="B259" s="11">
        <v>2.7499571606294344</v>
      </c>
      <c r="C259" s="11">
        <v>0.99967325518294547</v>
      </c>
      <c r="D259" s="11">
        <f t="shared" si="174"/>
        <v>-1.7502839054464889</v>
      </c>
      <c r="E259" s="11">
        <v>0.65822067161889353</v>
      </c>
      <c r="F259" s="11">
        <f t="shared" ref="F259:F260" si="176">SUM(D259:E259)</f>
        <v>-1.0920632338275955</v>
      </c>
      <c r="G259" s="200">
        <f t="shared" si="169"/>
        <v>1.4408986562957082E-2</v>
      </c>
    </row>
    <row r="260" spans="1:7" x14ac:dyDescent="0.2">
      <c r="A260" t="str">
        <f t="shared" si="165"/>
        <v>72 Customer service occupations</v>
      </c>
      <c r="B260" s="11">
        <v>0.47915670493926305</v>
      </c>
      <c r="C260" s="11">
        <v>0.45823995532677136</v>
      </c>
      <c r="D260" s="11">
        <f t="shared" si="174"/>
        <v>-2.0916749612491681E-2</v>
      </c>
      <c r="E260" s="11">
        <v>0.15465909985890303</v>
      </c>
      <c r="F260" s="11">
        <f t="shared" si="176"/>
        <v>0.13374235024641135</v>
      </c>
      <c r="G260" s="200">
        <f t="shared" si="169"/>
        <v>1.8823685852106475E-2</v>
      </c>
    </row>
    <row r="261" spans="1:7" x14ac:dyDescent="0.2">
      <c r="A261" t="str">
        <f t="shared" si="165"/>
        <v>81 Process, plant and machine operatives</v>
      </c>
      <c r="B261" s="11">
        <v>0.90698178786972117</v>
      </c>
      <c r="C261" s="11">
        <v>0.36512361698566836</v>
      </c>
      <c r="D261" s="11">
        <f t="shared" si="174"/>
        <v>-0.54185817088405286</v>
      </c>
      <c r="E261" s="11">
        <v>0.22863242420150226</v>
      </c>
      <c r="F261" s="11">
        <f t="shared" ref="F261:F262" si="177">SUM(D261:E261)</f>
        <v>-0.3132257466825506</v>
      </c>
      <c r="G261" s="200">
        <f t="shared" si="169"/>
        <v>1.5099974422338347E-2</v>
      </c>
    </row>
    <row r="262" spans="1:7" x14ac:dyDescent="0.2">
      <c r="A262" t="str">
        <f t="shared" si="165"/>
        <v>82 Transport and mobile machine drivers and operatives</v>
      </c>
      <c r="B262" s="11">
        <v>1.6364990979597747</v>
      </c>
      <c r="C262" s="11">
        <v>1.1593066551965647</v>
      </c>
      <c r="D262" s="11">
        <f t="shared" si="174"/>
        <v>-0.47719244276320993</v>
      </c>
      <c r="E262" s="11">
        <v>0.63674277131768253</v>
      </c>
      <c r="F262" s="11">
        <f t="shared" si="177"/>
        <v>0.1595503285544726</v>
      </c>
      <c r="G262" s="200">
        <f t="shared" si="169"/>
        <v>2.2151628928903433E-2</v>
      </c>
    </row>
    <row r="263" spans="1:7" x14ac:dyDescent="0.2">
      <c r="A263" t="str">
        <f t="shared" si="165"/>
        <v>91 Elementary trades and related occupations</v>
      </c>
      <c r="B263" s="11">
        <v>0.88444545359075444</v>
      </c>
      <c r="C263" s="11">
        <v>1.2774877599038506</v>
      </c>
      <c r="D263" s="11">
        <f t="shared" si="174"/>
        <v>0.39304230631309611</v>
      </c>
      <c r="E263" s="11">
        <v>0.51248433300286556</v>
      </c>
      <c r="F263" s="11">
        <f t="shared" ref="F263" si="178">SUM(D263:E263)</f>
        <v>0.90552663931596167</v>
      </c>
      <c r="G263" s="200">
        <f t="shared" si="169"/>
        <v>3.0940422282595081E-2</v>
      </c>
    </row>
    <row r="264" spans="1:7" x14ac:dyDescent="0.2">
      <c r="A264" t="str">
        <f t="shared" si="165"/>
        <v>92 Elementary administration and service occupations</v>
      </c>
      <c r="B264" s="11">
        <v>5.9773719791312017</v>
      </c>
      <c r="C264" s="11">
        <v>4.0134186220733392</v>
      </c>
      <c r="D264" s="11">
        <f t="shared" ref="D264" si="179">C264-B264</f>
        <v>-1.9639533570578624</v>
      </c>
      <c r="E264" s="11">
        <v>1.9924240050137096</v>
      </c>
      <c r="F264" s="11">
        <f>SUM(D264:E264)</f>
        <v>2.8470647955847195E-2</v>
      </c>
      <c r="G264" s="200">
        <f t="shared" ref="G264:G265" si="180">IF(B264&gt;0,(1+(E264/B264))^(1/($C$6-$B$6))-1,0)</f>
        <v>1.9363615385085353E-2</v>
      </c>
    </row>
    <row r="265" spans="1:7" x14ac:dyDescent="0.2">
      <c r="A265" t="str">
        <f t="shared" si="165"/>
        <v>All occupations</v>
      </c>
      <c r="B265" s="11">
        <f>SUM(B239:B264)</f>
        <v>29.916222518597607</v>
      </c>
      <c r="C265" s="11">
        <f t="shared" ref="C265:F265" si="181">SUM(C239:C264)</f>
        <v>19.627541440204453</v>
      </c>
      <c r="D265" s="11">
        <f t="shared" si="181"/>
        <v>-10.288681078393152</v>
      </c>
      <c r="E265" s="11">
        <f t="shared" si="181"/>
        <v>9.8070591403704839</v>
      </c>
      <c r="F265" s="11">
        <f t="shared" si="181"/>
        <v>-0.48162193802266773</v>
      </c>
      <c r="G265" s="200">
        <f t="shared" si="180"/>
        <v>1.9082219603141048E-2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0.38631107462703979</v>
      </c>
      <c r="C268" s="11">
        <v>0.52263224420870169</v>
      </c>
      <c r="D268" s="11">
        <f>C268-B268</f>
        <v>0.13632116958166191</v>
      </c>
      <c r="E268" s="11">
        <v>0.13577154818395001</v>
      </c>
      <c r="F268" s="11">
        <f>SUM(D268:E268)</f>
        <v>0.27209271776561195</v>
      </c>
      <c r="G268" s="200">
        <f>IF(B268&gt;0,(1+(E268/B268))^(1/($C$6-$B$6))-1,0)</f>
        <v>2.028179756103099E-2</v>
      </c>
    </row>
    <row r="269" spans="1:7" x14ac:dyDescent="0.2">
      <c r="A269" t="str">
        <f t="shared" si="183"/>
        <v>12 Other managers and proprietors</v>
      </c>
      <c r="B269" s="11">
        <v>0.30559543058019206</v>
      </c>
      <c r="C269" s="11">
        <v>0.47367857034407745</v>
      </c>
      <c r="D269" s="11">
        <f t="shared" ref="D269:D284" si="184">C269-B269</f>
        <v>0.16808313976388539</v>
      </c>
      <c r="E269" s="11">
        <v>0.13226458187090412</v>
      </c>
      <c r="F269" s="11">
        <f t="shared" ref="F269:F276" si="185">SUM(D269:E269)</f>
        <v>0.30034772163478951</v>
      </c>
      <c r="G269" s="200">
        <f t="shared" ref="G269:G271" si="186">IF(B269&gt;0,(1+(E269/B269))^(1/($C$6-$B$6))-1,0)</f>
        <v>2.4265540479467829E-2</v>
      </c>
    </row>
    <row r="270" spans="1:7" x14ac:dyDescent="0.2">
      <c r="A270" t="str">
        <f t="shared" si="183"/>
        <v>21 Science, research, engineering and technology professionals</v>
      </c>
      <c r="B270" s="11">
        <v>0.23940769257238634</v>
      </c>
      <c r="C270" s="11">
        <v>0.60833410532677956</v>
      </c>
      <c r="D270" s="11">
        <f t="shared" si="184"/>
        <v>0.3689264127543932</v>
      </c>
      <c r="E270" s="11">
        <v>0.12959985204899135</v>
      </c>
      <c r="F270" s="11">
        <f t="shared" si="185"/>
        <v>0.49852626480338458</v>
      </c>
      <c r="G270" s="200">
        <f t="shared" si="186"/>
        <v>2.9263273267331913E-2</v>
      </c>
    </row>
    <row r="271" spans="1:7" x14ac:dyDescent="0.2">
      <c r="A271" t="str">
        <f t="shared" si="183"/>
        <v>22 Health professionals</v>
      </c>
      <c r="B271" s="11">
        <v>6.4174092649698949E-2</v>
      </c>
      <c r="C271" s="11">
        <v>0.16080073806561468</v>
      </c>
      <c r="D271" s="11">
        <f t="shared" si="184"/>
        <v>9.662664541591573E-2</v>
      </c>
      <c r="E271" s="11">
        <v>4.0586463638292498E-2</v>
      </c>
      <c r="F271" s="11">
        <f t="shared" si="185"/>
        <v>0.13721310905420822</v>
      </c>
      <c r="G271" s="200">
        <f t="shared" si="186"/>
        <v>3.3211434706795995E-2</v>
      </c>
    </row>
    <row r="272" spans="1:7" x14ac:dyDescent="0.2">
      <c r="A272" t="str">
        <f t="shared" si="183"/>
        <v>23 Teaching and other educational professionals</v>
      </c>
      <c r="B272" s="11">
        <v>5.6753238056809818E-2</v>
      </c>
      <c r="C272" s="11">
        <v>9.3069634476004512E-2</v>
      </c>
      <c r="D272" s="11">
        <f t="shared" si="184"/>
        <v>3.6316396419194694E-2</v>
      </c>
      <c r="E272" s="11">
        <v>2.6575013915250086E-2</v>
      </c>
      <c r="F272" s="11">
        <f t="shared" si="185"/>
        <v>6.2891410334444786E-2</v>
      </c>
      <c r="G272" s="200">
        <f>IF(B272&gt;0,(1+(E272/B272))^(1/($C$6-$B$6))-1,0)</f>
        <v>2.5935619614882999E-2</v>
      </c>
    </row>
    <row r="273" spans="1:7" x14ac:dyDescent="0.2">
      <c r="A273" t="str">
        <f t="shared" si="183"/>
        <v>24 Business, media and public service professionals</v>
      </c>
      <c r="B273" s="11">
        <v>0.22244221943996409</v>
      </c>
      <c r="C273" s="11">
        <v>0.41518047689284948</v>
      </c>
      <c r="D273" s="11">
        <f t="shared" si="184"/>
        <v>0.19273825745288539</v>
      </c>
      <c r="E273" s="11">
        <v>0.10199589191251719</v>
      </c>
      <c r="F273" s="11">
        <f t="shared" si="185"/>
        <v>0.2947341493654026</v>
      </c>
      <c r="G273" s="200">
        <f t="shared" ref="G273" si="187">IF(B273&gt;0,(1+(E273/B273))^(1/($C$6-$B$6))-1,0)</f>
        <v>2.5481058506664711E-2</v>
      </c>
    </row>
    <row r="274" spans="1:7" x14ac:dyDescent="0.2">
      <c r="A274" t="str">
        <f t="shared" si="183"/>
        <v>31 Science, engineering and technology associate professionals</v>
      </c>
      <c r="B274" s="11">
        <v>0.11934529762418299</v>
      </c>
      <c r="C274" s="11">
        <v>0.2750690046536603</v>
      </c>
      <c r="D274" s="11">
        <f t="shared" si="184"/>
        <v>0.1557237070294773</v>
      </c>
      <c r="E274" s="11">
        <v>6.6722036563965331E-2</v>
      </c>
      <c r="F274" s="11">
        <f t="shared" si="185"/>
        <v>0.22244574359344263</v>
      </c>
      <c r="G274" s="200">
        <f>IF(B274&gt;0,(1+(E274/B274))^(1/($C$6-$B$6))-1,0)</f>
        <v>3.0048454689223014E-2</v>
      </c>
    </row>
    <row r="275" spans="1:7" x14ac:dyDescent="0.2">
      <c r="A275" t="str">
        <f t="shared" si="183"/>
        <v>32 Health and social care associate professionals</v>
      </c>
      <c r="B275" s="11">
        <v>3.7524958369120349E-2</v>
      </c>
      <c r="C275" s="11">
        <v>0.13291560568967681</v>
      </c>
      <c r="D275" s="11">
        <f t="shared" si="184"/>
        <v>9.5390647320556465E-2</v>
      </c>
      <c r="E275" s="11">
        <v>3.450589666217628E-2</v>
      </c>
      <c r="F275" s="11">
        <f t="shared" si="185"/>
        <v>0.12989654398273276</v>
      </c>
      <c r="G275" s="200">
        <f t="shared" ref="G275:G292" si="188">IF(B275&gt;0,(1+(E275/B275))^(1/($C$6-$B$6))-1,0)</f>
        <v>4.4431327844906665E-2</v>
      </c>
    </row>
    <row r="276" spans="1:7" x14ac:dyDescent="0.2">
      <c r="A276" t="str">
        <f t="shared" si="183"/>
        <v>33 Protective service occupations</v>
      </c>
      <c r="B276" s="11">
        <v>4.4774528122994907E-2</v>
      </c>
      <c r="C276" s="11">
        <v>2.8066201545759149E-2</v>
      </c>
      <c r="D276" s="11">
        <f t="shared" si="184"/>
        <v>-1.6708326577235758E-2</v>
      </c>
      <c r="E276" s="11">
        <v>5.5550417595754357E-3</v>
      </c>
      <c r="F276" s="11">
        <f t="shared" si="185"/>
        <v>-1.1153284817660323E-2</v>
      </c>
      <c r="G276" s="200">
        <f t="shared" si="188"/>
        <v>7.8273659577232646E-3</v>
      </c>
    </row>
    <row r="277" spans="1:7" x14ac:dyDescent="0.2">
      <c r="A277" t="str">
        <f t="shared" si="183"/>
        <v>34 Culture, media and sports occupations</v>
      </c>
      <c r="B277" s="11">
        <v>0.11693271444195477</v>
      </c>
      <c r="C277" s="11">
        <v>0.17607350918114001</v>
      </c>
      <c r="D277" s="11">
        <f t="shared" si="184"/>
        <v>5.9140794739185237E-2</v>
      </c>
      <c r="E277" s="11">
        <v>4.2498250127323049E-2</v>
      </c>
      <c r="F277" s="11">
        <f t="shared" ref="F277:F278" si="189">SUM(D277:E277)</f>
        <v>0.10163904486650829</v>
      </c>
      <c r="G277" s="200">
        <f t="shared" si="188"/>
        <v>2.0882539866062144E-2</v>
      </c>
    </row>
    <row r="278" spans="1:7" x14ac:dyDescent="0.2">
      <c r="A278" t="str">
        <f t="shared" si="183"/>
        <v>35 Business and public service associate professionals</v>
      </c>
      <c r="B278" s="11">
        <v>0.31945144195583658</v>
      </c>
      <c r="C278" s="11">
        <v>0.45463765434540543</v>
      </c>
      <c r="D278" s="11">
        <f t="shared" si="184"/>
        <v>0.13518621238956885</v>
      </c>
      <c r="E278" s="11">
        <v>0.10857639806901079</v>
      </c>
      <c r="F278" s="11">
        <f t="shared" si="189"/>
        <v>0.24376261045857964</v>
      </c>
      <c r="G278" s="200">
        <f t="shared" si="188"/>
        <v>1.9697006404780337E-2</v>
      </c>
    </row>
    <row r="279" spans="1:7" x14ac:dyDescent="0.2">
      <c r="A279" t="str">
        <f t="shared" si="183"/>
        <v>41 Administrative occupations</v>
      </c>
      <c r="B279" s="11">
        <v>0.56046615403215005</v>
      </c>
      <c r="C279" s="11">
        <v>0.35621246664681927</v>
      </c>
      <c r="D279" s="11">
        <f t="shared" si="184"/>
        <v>-0.20425368738533078</v>
      </c>
      <c r="E279" s="11">
        <v>0.11654219758759653</v>
      </c>
      <c r="F279" s="11">
        <f t="shared" ref="F279:F282" si="190">SUM(D279:E279)</f>
        <v>-8.7711489797734257E-2</v>
      </c>
      <c r="G279" s="200">
        <f t="shared" si="188"/>
        <v>1.2673959317156536E-2</v>
      </c>
    </row>
    <row r="280" spans="1:7" x14ac:dyDescent="0.2">
      <c r="A280" t="str">
        <f t="shared" si="183"/>
        <v>42 Secretarial and related occupations</v>
      </c>
      <c r="B280" s="11">
        <v>0.24974586084060343</v>
      </c>
      <c r="C280" s="11">
        <v>0.1149451120216123</v>
      </c>
      <c r="D280" s="11">
        <f t="shared" si="184"/>
        <v>-0.13480074881899112</v>
      </c>
      <c r="E280" s="11">
        <v>6.1288990824109948E-2</v>
      </c>
      <c r="F280" s="11">
        <f t="shared" si="190"/>
        <v>-7.3511757994881174E-2</v>
      </c>
      <c r="G280" s="200">
        <f t="shared" si="188"/>
        <v>1.4738294851684541E-2</v>
      </c>
    </row>
    <row r="281" spans="1:7" x14ac:dyDescent="0.2">
      <c r="A281" t="str">
        <f t="shared" si="183"/>
        <v>51 Skilled agricultural and related trades</v>
      </c>
      <c r="B281" s="11">
        <v>0.22034463950552632</v>
      </c>
      <c r="C281" s="11">
        <v>0.15816886323549631</v>
      </c>
      <c r="D281" s="11">
        <f t="shared" si="184"/>
        <v>-6.2175776270030014E-2</v>
      </c>
      <c r="E281" s="11">
        <v>6.4872807707904642E-2</v>
      </c>
      <c r="F281" s="11">
        <f t="shared" si="190"/>
        <v>2.697031437874628E-3</v>
      </c>
      <c r="G281" s="200">
        <f t="shared" si="188"/>
        <v>1.7352773193030524E-2</v>
      </c>
    </row>
    <row r="282" spans="1:7" x14ac:dyDescent="0.2">
      <c r="A282" t="str">
        <f t="shared" si="183"/>
        <v>52 Skilled metal, electrical and electronic trades</v>
      </c>
      <c r="B282" s="11">
        <v>0.31723577510443091</v>
      </c>
      <c r="C282" s="11">
        <v>0.25907945190723447</v>
      </c>
      <c r="D282" s="11">
        <f t="shared" si="184"/>
        <v>-5.8156323197196436E-2</v>
      </c>
      <c r="E282" s="11">
        <v>9.27724612271663E-2</v>
      </c>
      <c r="F282" s="11">
        <f t="shared" si="190"/>
        <v>3.4616138029969865E-2</v>
      </c>
      <c r="G282" s="200">
        <f t="shared" si="188"/>
        <v>1.7249210760271971E-2</v>
      </c>
    </row>
    <row r="283" spans="1:7" x14ac:dyDescent="0.2">
      <c r="A283" t="str">
        <f t="shared" si="183"/>
        <v>53 Skilled construction and building trades</v>
      </c>
      <c r="B283" s="11">
        <v>0.50042269457738198</v>
      </c>
      <c r="C283" s="11">
        <v>0.13278573453204781</v>
      </c>
      <c r="D283" s="11">
        <f t="shared" si="184"/>
        <v>-0.36763696004533419</v>
      </c>
      <c r="E283" s="11">
        <v>8.6356479085592436E-2</v>
      </c>
      <c r="F283" s="11">
        <f t="shared" ref="F283" si="191">SUM(D283:E283)</f>
        <v>-0.28128048095974179</v>
      </c>
      <c r="G283" s="200">
        <f t="shared" si="188"/>
        <v>1.0669546204968183E-2</v>
      </c>
    </row>
    <row r="284" spans="1:7" x14ac:dyDescent="0.2">
      <c r="A284" t="str">
        <f t="shared" si="183"/>
        <v>54 Textiles, printing and other skilled trades</v>
      </c>
      <c r="B284" s="11">
        <v>0.38143016202158059</v>
      </c>
      <c r="C284" s="11">
        <v>0.2150741076763884</v>
      </c>
      <c r="D284" s="11">
        <f t="shared" si="184"/>
        <v>-0.16635605434519218</v>
      </c>
      <c r="E284" s="11">
        <v>7.6774344915791021E-2</v>
      </c>
      <c r="F284" s="11">
        <f t="shared" ref="F284" si="192">SUM(D284:E284)</f>
        <v>-8.9581709429401163E-2</v>
      </c>
      <c r="G284" s="200">
        <f t="shared" si="188"/>
        <v>1.2300896856861865E-2</v>
      </c>
    </row>
    <row r="285" spans="1:7" x14ac:dyDescent="0.2">
      <c r="A285" t="str">
        <f t="shared" si="183"/>
        <v>61 Caring personal service occupations</v>
      </c>
      <c r="B285" s="11">
        <v>0.1630227294185029</v>
      </c>
      <c r="C285" s="11">
        <v>0.2490800902843148</v>
      </c>
      <c r="D285" s="11">
        <f>C285-B285</f>
        <v>8.6057360865811894E-2</v>
      </c>
      <c r="E285" s="11">
        <v>5.5438771604338542E-2</v>
      </c>
      <c r="F285" s="11">
        <f>SUM(D285:E285)</f>
        <v>0.14149613247015044</v>
      </c>
      <c r="G285" s="200">
        <f t="shared" si="188"/>
        <v>1.9706333792961273E-2</v>
      </c>
    </row>
    <row r="286" spans="1:7" x14ac:dyDescent="0.2">
      <c r="A286" t="str">
        <f t="shared" si="183"/>
        <v>62 Leisure, travel and related personal service occupations</v>
      </c>
      <c r="B286" s="11">
        <v>0.28808124343091329</v>
      </c>
      <c r="C286" s="11">
        <v>0.17918349531783559</v>
      </c>
      <c r="D286" s="11">
        <f t="shared" ref="D286:D292" si="193">C286-B286</f>
        <v>-0.1088977481130777</v>
      </c>
      <c r="E286" s="11">
        <v>6.0260357146452712E-2</v>
      </c>
      <c r="F286" s="11">
        <f t="shared" ref="F286:F287" si="194">SUM(D286:E286)</f>
        <v>-4.8637390966624991E-2</v>
      </c>
      <c r="G286" s="200">
        <f t="shared" si="188"/>
        <v>1.2743250182378985E-2</v>
      </c>
    </row>
    <row r="287" spans="1:7" x14ac:dyDescent="0.2">
      <c r="A287" t="str">
        <f t="shared" si="183"/>
        <v>63 Community and civil enforcement occupations</v>
      </c>
      <c r="B287" s="11">
        <v>1.5791602333163846E-2</v>
      </c>
      <c r="C287" s="11">
        <v>5.4910087642701414E-3</v>
      </c>
      <c r="D287" s="11">
        <f t="shared" si="193"/>
        <v>-1.0300593568893703E-2</v>
      </c>
      <c r="E287" s="11">
        <v>1.7630332449987403E-3</v>
      </c>
      <c r="F287" s="11">
        <f t="shared" si="194"/>
        <v>-8.5375603238949625E-3</v>
      </c>
      <c r="G287" s="200">
        <f t="shared" si="188"/>
        <v>7.0809354166279093E-3</v>
      </c>
    </row>
    <row r="288" spans="1:7" x14ac:dyDescent="0.2">
      <c r="A288" t="str">
        <f t="shared" si="183"/>
        <v>71 Sales occupations</v>
      </c>
      <c r="B288" s="11">
        <v>0.98760551513546191</v>
      </c>
      <c r="C288" s="11">
        <v>0.73222297175772655</v>
      </c>
      <c r="D288" s="11">
        <f t="shared" si="193"/>
        <v>-0.25538254337773536</v>
      </c>
      <c r="E288" s="11">
        <v>0.2065953731222317</v>
      </c>
      <c r="F288" s="11">
        <f t="shared" ref="F288:F289" si="195">SUM(D288:E288)</f>
        <v>-4.8787170255503665E-2</v>
      </c>
      <c r="G288" s="200">
        <f t="shared" si="188"/>
        <v>1.2743797909314569E-2</v>
      </c>
    </row>
    <row r="289" spans="1:7" x14ac:dyDescent="0.2">
      <c r="A289" t="str">
        <f t="shared" si="183"/>
        <v>72 Customer service occupations</v>
      </c>
      <c r="B289" s="11">
        <v>0.18722428968809077</v>
      </c>
      <c r="C289" s="11">
        <v>0.33599046873909333</v>
      </c>
      <c r="D289" s="11">
        <f t="shared" si="193"/>
        <v>0.14876617905100256</v>
      </c>
      <c r="E289" s="11">
        <v>7.9288157862585182E-2</v>
      </c>
      <c r="F289" s="11">
        <f t="shared" si="195"/>
        <v>0.22805433691358773</v>
      </c>
      <c r="G289" s="200">
        <f t="shared" si="188"/>
        <v>2.382018381317641E-2</v>
      </c>
    </row>
    <row r="290" spans="1:7" x14ac:dyDescent="0.2">
      <c r="A290" t="str">
        <f t="shared" si="183"/>
        <v>81 Process, plant and machine operatives</v>
      </c>
      <c r="B290" s="11">
        <v>0.30434545996740919</v>
      </c>
      <c r="C290" s="11">
        <v>9.3606386303316455E-2</v>
      </c>
      <c r="D290" s="11">
        <f t="shared" si="193"/>
        <v>-0.21073907366409272</v>
      </c>
      <c r="E290" s="11">
        <v>3.474524626813362E-2</v>
      </c>
      <c r="F290" s="11">
        <f t="shared" ref="F290:F291" si="196">SUM(D290:E290)</f>
        <v>-0.17599382739595909</v>
      </c>
      <c r="G290" s="200">
        <f t="shared" si="188"/>
        <v>7.2329794708894113E-3</v>
      </c>
    </row>
    <row r="291" spans="1:7" x14ac:dyDescent="0.2">
      <c r="A291" t="str">
        <f t="shared" si="183"/>
        <v>82 Transport and mobile machine drivers and operatives</v>
      </c>
      <c r="B291" s="11">
        <v>0.8016470404035051</v>
      </c>
      <c r="C291" s="11">
        <v>0.59749248147345135</v>
      </c>
      <c r="D291" s="11">
        <f t="shared" si="193"/>
        <v>-0.20415455893005374</v>
      </c>
      <c r="E291" s="11">
        <v>0.27538104993112733</v>
      </c>
      <c r="F291" s="11">
        <f t="shared" si="196"/>
        <v>7.1226491001073589E-2</v>
      </c>
      <c r="G291" s="200">
        <f t="shared" si="188"/>
        <v>1.9881206678026953E-2</v>
      </c>
    </row>
    <row r="292" spans="1:7" x14ac:dyDescent="0.2">
      <c r="A292" t="str">
        <f t="shared" si="183"/>
        <v>91 Elementary trades and related occupations</v>
      </c>
      <c r="B292" s="11">
        <v>0.40028098768955317</v>
      </c>
      <c r="C292" s="11">
        <v>0.90716245291510322</v>
      </c>
      <c r="D292" s="11">
        <f t="shared" si="193"/>
        <v>0.50688146522555</v>
      </c>
      <c r="E292" s="11">
        <v>0.24631330281947977</v>
      </c>
      <c r="F292" s="11">
        <f t="shared" ref="F292" si="197">SUM(D292:E292)</f>
        <v>0.75319476804502972</v>
      </c>
      <c r="G292" s="200">
        <f t="shared" si="188"/>
        <v>3.2486686185613678E-2</v>
      </c>
    </row>
    <row r="293" spans="1:7" x14ac:dyDescent="0.2">
      <c r="A293" t="str">
        <f t="shared" si="183"/>
        <v>92 Elementary administration and service occupations</v>
      </c>
      <c r="B293" s="11">
        <v>2.3131311953949902</v>
      </c>
      <c r="C293" s="11">
        <v>0.98740754022659194</v>
      </c>
      <c r="D293" s="11">
        <f t="shared" ref="D293" si="198">C293-B293</f>
        <v>-1.3257236551683982</v>
      </c>
      <c r="E293" s="11">
        <v>0.33589621141433712</v>
      </c>
      <c r="F293" s="11">
        <f t="shared" ref="F293" si="199">SUM(D293:E293)</f>
        <v>-0.98982744375406106</v>
      </c>
      <c r="G293" s="200">
        <f t="shared" ref="G293:G294" si="200">IF(B293&gt;0,(1+(E293/B293))^(1/($C$6-$B$6))-1,0)</f>
        <v>9.0803420144183189E-3</v>
      </c>
    </row>
    <row r="294" spans="1:7" x14ac:dyDescent="0.2">
      <c r="A294" s="24" t="str">
        <f t="shared" si="183"/>
        <v>All occupations</v>
      </c>
      <c r="B294" s="34">
        <f>SUM(B268:B293)</f>
        <v>9.6034880379834462</v>
      </c>
      <c r="C294" s="34">
        <f t="shared" ref="C294:F294" si="201">SUM(C268:C293)</f>
        <v>8.664360376530972</v>
      </c>
      <c r="D294" s="34">
        <f t="shared" si="201"/>
        <v>-0.93912766145247328</v>
      </c>
      <c r="E294" s="34">
        <f t="shared" si="201"/>
        <v>2.6189397595138018</v>
      </c>
      <c r="F294" s="34">
        <f t="shared" si="201"/>
        <v>1.679812098061328</v>
      </c>
      <c r="G294" s="234">
        <f t="shared" si="200"/>
        <v>1.620633674994143E-2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Buckinghamshire Thames Valley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-0.93541141326314658</v>
      </c>
      <c r="Q7" s="11">
        <f>'Occ T1'!J16</f>
        <v>12.293940525414511</v>
      </c>
    </row>
    <row r="8" spans="1:17" x14ac:dyDescent="0.2">
      <c r="O8" t="str">
        <f>name!E11</f>
        <v>Process, plant and machine operatives</v>
      </c>
      <c r="P8" s="11">
        <f>'Occ T1'!H15</f>
        <v>4.5669783968250499E-2</v>
      </c>
      <c r="Q8" s="11">
        <f>'Occ T1'!J15</f>
        <v>5.5957657384775086</v>
      </c>
    </row>
    <row r="9" spans="1:17" x14ac:dyDescent="0.2">
      <c r="O9" t="str">
        <f>name!E10</f>
        <v>Sales and customer service occupations</v>
      </c>
      <c r="P9" s="11">
        <f>'Occ T1'!H14</f>
        <v>0.29618163019976507</v>
      </c>
      <c r="Q9" s="11">
        <f>'Occ T1'!J14</f>
        <v>10.530250549447594</v>
      </c>
    </row>
    <row r="10" spans="1:17" x14ac:dyDescent="0.2">
      <c r="O10" t="str">
        <f>name!E9</f>
        <v>Caring, leisure and other service occupations</v>
      </c>
      <c r="P10" s="11">
        <f>'Occ T1'!H13</f>
        <v>1.4562983380363725</v>
      </c>
      <c r="Q10" s="11">
        <f>'Occ T1'!J13</f>
        <v>15.401962548013849</v>
      </c>
    </row>
    <row r="11" spans="1:17" x14ac:dyDescent="0.2">
      <c r="O11" t="str">
        <f>name!E8</f>
        <v>Skilled trades occupations</v>
      </c>
      <c r="P11" s="11">
        <f>'Occ T1'!H12</f>
        <v>0.57708579003964289</v>
      </c>
      <c r="Q11" s="11">
        <f>'Occ T1'!J12</f>
        <v>11.042286597458457</v>
      </c>
    </row>
    <row r="12" spans="1:17" x14ac:dyDescent="0.2">
      <c r="O12" t="str">
        <f>name!E7</f>
        <v>Administrative and secretarial occupations</v>
      </c>
      <c r="P12" s="11">
        <f>'Occ T1'!H11</f>
        <v>-2.3066256159034637</v>
      </c>
      <c r="Q12" s="11">
        <f>'Occ T1'!J11</f>
        <v>11.833035406361439</v>
      </c>
    </row>
    <row r="13" spans="1:17" x14ac:dyDescent="0.2">
      <c r="O13" t="str">
        <f>name!E6</f>
        <v>Associate professional occupations</v>
      </c>
      <c r="P13" s="11">
        <f>'Occ T1'!H10</f>
        <v>4.4743584257584459</v>
      </c>
      <c r="Q13" s="11">
        <f>'Occ T1'!J10</f>
        <v>24.124391600997079</v>
      </c>
    </row>
    <row r="14" spans="1:17" x14ac:dyDescent="0.2">
      <c r="O14" t="str">
        <f>name!E5</f>
        <v>Professional occupations</v>
      </c>
      <c r="P14" s="11">
        <f>'Occ T1'!H9</f>
        <v>11.032591028004262</v>
      </c>
      <c r="Q14" s="11">
        <f>'Occ T1'!J9</f>
        <v>43.884768375843137</v>
      </c>
    </row>
    <row r="15" spans="1:17" x14ac:dyDescent="0.2">
      <c r="O15" t="str">
        <f>name!E4</f>
        <v>Managers, directors and senior officials</v>
      </c>
      <c r="P15" s="11">
        <f>'Occ T1'!H8</f>
        <v>1.4878520331595411</v>
      </c>
      <c r="Q15" s="11">
        <f>'Occ T1'!J8</f>
        <v>20.223001984125879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Buckinghamshire Thames Valley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-0.37310989417487406</v>
      </c>
      <c r="Q37" s="11">
        <f>'Occ T2'!J8</f>
        <v>12.037744619400812</v>
      </c>
    </row>
    <row r="38" spans="1:17" x14ac:dyDescent="0.2">
      <c r="O38" s="10" t="str">
        <f>name!D5</f>
        <v>12 Other managers and proprietors</v>
      </c>
      <c r="P38" s="11">
        <f>'Occ T2'!H9</f>
        <v>1.8609619273344169</v>
      </c>
      <c r="Q38" s="11">
        <f>'Occ T2'!J9</f>
        <v>8.1852573647250715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7.5832003657284588</v>
      </c>
      <c r="Q39" s="11">
        <f>'Occ T2'!J10</f>
        <v>17.317530527158681</v>
      </c>
    </row>
    <row r="40" spans="1:17" x14ac:dyDescent="0.2">
      <c r="O40" s="10" t="str">
        <f>name!D7</f>
        <v>22 Health professionals</v>
      </c>
      <c r="P40" s="11">
        <f>'Occ T2'!H11</f>
        <v>1.1825458737124706E-3</v>
      </c>
      <c r="Q40" s="11">
        <f>'Occ T2'!J11</f>
        <v>5.6814925738433102</v>
      </c>
    </row>
    <row r="41" spans="1:17" x14ac:dyDescent="0.2">
      <c r="O41" s="10" t="str">
        <f>name!D8</f>
        <v>23 Teaching and other educational professionals</v>
      </c>
      <c r="P41" s="11">
        <f>'Occ T2'!H12</f>
        <v>0.32175280331404821</v>
      </c>
      <c r="Q41" s="11">
        <f>'Occ T2'!J12</f>
        <v>7.0702097269168203</v>
      </c>
    </row>
    <row r="42" spans="1:17" x14ac:dyDescent="0.2">
      <c r="O42" s="10" t="str">
        <f>name!D9</f>
        <v>24 Business, media and public service professionals</v>
      </c>
      <c r="P42" s="11">
        <f>'Occ T2'!H13</f>
        <v>3.1264553130880444</v>
      </c>
      <c r="Q42" s="11">
        <f>'Occ T2'!J13</f>
        <v>13.815535547924329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8.0979039790801011E-2</v>
      </c>
      <c r="Q43" s="11">
        <f>'Occ T2'!J14</f>
        <v>2.3369353133265518</v>
      </c>
    </row>
    <row r="44" spans="1:17" x14ac:dyDescent="0.2">
      <c r="O44" s="10" t="str">
        <f>name!D11</f>
        <v>32 Health and social care associate professionals</v>
      </c>
      <c r="P44" s="11">
        <f>'Occ T2'!H15</f>
        <v>3.5158235458382165</v>
      </c>
      <c r="Q44" s="11">
        <f>'Occ T2'!J15</f>
        <v>7.7550915490442485</v>
      </c>
    </row>
    <row r="45" spans="1:17" x14ac:dyDescent="0.2">
      <c r="O45" s="10" t="str">
        <f>name!D12</f>
        <v>33 Protective service occupations</v>
      </c>
      <c r="P45" s="11">
        <f>'Occ T2'!H16</f>
        <v>-0.23257867857784031</v>
      </c>
      <c r="Q45" s="11">
        <f>'Occ T2'!J16</f>
        <v>0.75504803381060304</v>
      </c>
    </row>
    <row r="46" spans="1:17" x14ac:dyDescent="0.2">
      <c r="O46" s="10" t="str">
        <f>name!D13</f>
        <v>34 Culture, media and sports occupations</v>
      </c>
      <c r="P46" s="11">
        <f>'Occ T2'!H17</f>
        <v>-0.23864924793675701</v>
      </c>
      <c r="Q46" s="11">
        <f>'Occ T2'!J17</f>
        <v>2.7504389800494562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1.3487837666440292</v>
      </c>
      <c r="Q47" s="11">
        <f>'Occ T2'!J18</f>
        <v>10.526877724766225</v>
      </c>
    </row>
    <row r="48" spans="1:17" x14ac:dyDescent="0.2">
      <c r="O48" s="10" t="str">
        <f>name!D15</f>
        <v>41 Administrative occupations</v>
      </c>
      <c r="P48" s="11">
        <f>'Occ T2'!H19</f>
        <v>-0.44906682305263246</v>
      </c>
      <c r="Q48" s="11">
        <f>'Occ T2'!J19</f>
        <v>11.029231038783246</v>
      </c>
    </row>
    <row r="49" spans="15:17" x14ac:dyDescent="0.2">
      <c r="O49" s="10" t="str">
        <f>name!D16</f>
        <v>42 Secretarial and related occupations</v>
      </c>
      <c r="P49" s="11">
        <f>'Occ T2'!H20</f>
        <v>-1.8575587928508321</v>
      </c>
      <c r="Q49" s="11">
        <f>'Occ T2'!J20</f>
        <v>0.80380436757819185</v>
      </c>
    </row>
    <row r="50" spans="15:17" x14ac:dyDescent="0.2">
      <c r="O50" s="10" t="str">
        <f>name!D17</f>
        <v>51 Skilled agricultural and related trades</v>
      </c>
      <c r="P50" s="11">
        <f>'Occ T2'!H21</f>
        <v>0.4276308469973622</v>
      </c>
      <c r="Q50" s="11">
        <f>'Occ T2'!J21</f>
        <v>1.8660398589262102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-0.12542321920690114</v>
      </c>
      <c r="Q51" s="11">
        <f>'Occ T2'!J22</f>
        <v>3.2076569793424352</v>
      </c>
    </row>
    <row r="52" spans="15:17" x14ac:dyDescent="0.2">
      <c r="O52" s="10" t="str">
        <f>name!D19</f>
        <v>53 Skilled construction and building trades</v>
      </c>
      <c r="P52" s="11">
        <f>'Occ T2'!H23</f>
        <v>-0.4135164727236269</v>
      </c>
      <c r="Q52" s="11">
        <f>'Occ T2'!J23</f>
        <v>2.7929419500991464</v>
      </c>
    </row>
    <row r="53" spans="15:17" x14ac:dyDescent="0.2">
      <c r="O53" s="10" t="str">
        <f>name!D20</f>
        <v>54 Textiles, printing and other skilled trades</v>
      </c>
      <c r="P53" s="11">
        <f>'Occ T2'!H24</f>
        <v>0.6883946349728145</v>
      </c>
      <c r="Q53" s="11">
        <f>'Occ T2'!J24</f>
        <v>3.1756478090906715</v>
      </c>
    </row>
    <row r="54" spans="15:17" x14ac:dyDescent="0.2">
      <c r="O54" s="10" t="str">
        <f>name!D21</f>
        <v>61 Caring personal service occupations</v>
      </c>
      <c r="P54" s="11">
        <f>'Occ T2'!H25</f>
        <v>1.8582297595064645</v>
      </c>
      <c r="Q54" s="11">
        <f>'Occ T2'!J25</f>
        <v>12.586098432632781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-0.3420901599677757</v>
      </c>
      <c r="Q55" s="11">
        <f>'Occ T2'!J26</f>
        <v>2.7609536860626149</v>
      </c>
    </row>
    <row r="56" spans="15:17" x14ac:dyDescent="0.2">
      <c r="O56" s="10" t="str">
        <f>name!D23</f>
        <v>63 Community and civil enforcement occupations</v>
      </c>
      <c r="P56" s="11">
        <f>'Occ T2'!H27</f>
        <v>-5.9841261502319693E-2</v>
      </c>
      <c r="Q56" s="11">
        <f>'Occ T2'!J27</f>
        <v>5.4910429318450388E-2</v>
      </c>
    </row>
    <row r="57" spans="15:17" x14ac:dyDescent="0.2">
      <c r="O57" s="10" t="str">
        <f>name!D24</f>
        <v>71 Sales occupations</v>
      </c>
      <c r="P57" s="11">
        <f>'Occ T2'!H28</f>
        <v>-0.77069888278312249</v>
      </c>
      <c r="Q57" s="11">
        <f>'Occ T2'!J28</f>
        <v>7.1462560934252286</v>
      </c>
    </row>
    <row r="58" spans="15:17" x14ac:dyDescent="0.2">
      <c r="O58" s="10" t="str">
        <f>name!D25</f>
        <v>72 Customer service occupations</v>
      </c>
      <c r="P58" s="11">
        <f>'Occ T2'!H29</f>
        <v>1.0668805129828867</v>
      </c>
      <c r="Q58" s="11">
        <f>'Occ T2'!J29</f>
        <v>3.3839944560223634</v>
      </c>
    </row>
    <row r="59" spans="15:17" x14ac:dyDescent="0.2">
      <c r="O59" s="10" t="str">
        <f>name!D26</f>
        <v>81 Process, plant and machine operatives</v>
      </c>
      <c r="P59" s="11">
        <f>'Occ T2'!H30</f>
        <v>1.5509509369787011E-2</v>
      </c>
      <c r="Q59" s="11">
        <f>'Occ T2'!J30</f>
        <v>1.6205899137450634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3.0160274598463488E-2</v>
      </c>
      <c r="Q60" s="11">
        <f>'Occ T2'!J31</f>
        <v>3.9751758247324451</v>
      </c>
    </row>
    <row r="61" spans="15:17" x14ac:dyDescent="0.2">
      <c r="O61" s="10" t="str">
        <f>name!D28</f>
        <v>91 Elementary trades and related occupations</v>
      </c>
      <c r="P61" s="11">
        <f>'Occ T2'!H32</f>
        <v>3.3610300120263319</v>
      </c>
      <c r="Q61" s="11">
        <f>'Occ T2'!J32</f>
        <v>5.8430508216154733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-4.2964414252894798</v>
      </c>
      <c r="Q62" s="11">
        <f>'Occ T2'!J33</f>
        <v>6.4508897037990369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16.127999999999645</v>
      </c>
      <c r="Q64" s="11">
        <f>'Occ T2'!J35</f>
        <v>154.92940332613946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Buckinghamshire Thames Valley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282.68700000000013</v>
      </c>
      <c r="C8" s="305">
        <f>SUM(C9:C17)</f>
        <v>289.4559999999999</v>
      </c>
      <c r="D8" s="305">
        <f>SUM(D9:D17)</f>
        <v>298.81499999999988</v>
      </c>
      <c r="E8" s="304"/>
      <c r="F8" s="305">
        <f>SUM(F9:F17)</f>
        <v>4.8923976357404904</v>
      </c>
      <c r="G8" s="305">
        <f>SUM(G9:G17)</f>
        <v>5.620519775675958</v>
      </c>
      <c r="H8" s="305">
        <f>SUM(H9:H17)</f>
        <v>7.1005413747402928</v>
      </c>
      <c r="I8" s="304"/>
      <c r="J8" s="305">
        <f>SUM(J9:J17)</f>
        <v>35.316044053493933</v>
      </c>
      <c r="K8" s="305">
        <f>SUM(K9:K17)</f>
        <v>40.763307458317129</v>
      </c>
      <c r="L8" s="305">
        <f>SUM(L9:L17)</f>
        <v>51.624362988572209</v>
      </c>
      <c r="M8" s="304"/>
      <c r="N8" s="305">
        <f>SUM(N9:N17)</f>
        <v>62.385877924843243</v>
      </c>
      <c r="O8" s="305">
        <f>SUM(O9:O17)</f>
        <v>66.39243674593483</v>
      </c>
      <c r="P8" s="305">
        <f>SUM(P9:P17)</f>
        <v>75.655240315800953</v>
      </c>
      <c r="Q8" s="306"/>
      <c r="R8" s="305">
        <f>SUM(R9:R17)</f>
        <v>16.776511731614967</v>
      </c>
      <c r="S8" s="305">
        <f>SUM(S9:S17)</f>
        <v>16.86215205287057</v>
      </c>
      <c r="T8" s="305">
        <f>SUM(T9:T17)</f>
        <v>18.814952023934147</v>
      </c>
      <c r="U8" s="306"/>
      <c r="V8" s="305">
        <f>SUM(V9:V17)</f>
        <v>17.682672466843297</v>
      </c>
      <c r="W8" s="305">
        <f>SUM(W9:W17)</f>
        <v>18.140149330170637</v>
      </c>
      <c r="X8" s="305">
        <f>SUM(X9:X17)</f>
        <v>20.556330584398989</v>
      </c>
      <c r="Y8" s="306"/>
      <c r="Z8" s="305">
        <f>SUM(Z9:Z17)</f>
        <v>56.998992085112143</v>
      </c>
      <c r="AA8" s="305">
        <f>SUM(AA9:AA17)</f>
        <v>55.91928633349832</v>
      </c>
      <c r="AB8" s="305">
        <f>SUM(AB9:AB17)</f>
        <v>55.868000570964838</v>
      </c>
      <c r="AC8" s="306"/>
      <c r="AD8" s="305">
        <f>SUM(AD9:AD17)</f>
        <v>49.114793545770986</v>
      </c>
      <c r="AE8" s="305">
        <f>SUM(AE9:AE17)</f>
        <v>48.105939086246465</v>
      </c>
      <c r="AF8" s="305">
        <f>SUM(AF9:AF17)</f>
        <v>40.90367032485311</v>
      </c>
      <c r="AG8" s="306"/>
      <c r="AH8" s="305">
        <f>SUM(AH9:AH17)</f>
        <v>29.916222518597607</v>
      </c>
      <c r="AI8" s="305">
        <f>SUM(AI9:AI17)</f>
        <v>28.480003879136824</v>
      </c>
      <c r="AJ8" s="305">
        <f>SUM(AJ9:AJ17)</f>
        <v>19.627541440204453</v>
      </c>
      <c r="AK8" s="306"/>
      <c r="AL8" s="305">
        <f>SUM(AL9:AL17)</f>
        <v>9.6034880379834444</v>
      </c>
      <c r="AM8" s="305">
        <f>SUM(AM9:AM17)</f>
        <v>9.1722053381491406</v>
      </c>
      <c r="AN8" s="305">
        <f>SUM(AN9:AN17)</f>
        <v>8.6643603765309702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36.114164556045132</v>
      </c>
      <c r="C9" s="304">
        <f t="shared" ref="B9:D17" si="0">SUM(C21,C33,C51,C63,C75,C93)</f>
        <v>34.407514332235444</v>
      </c>
      <c r="D9" s="304">
        <f t="shared" si="0"/>
        <v>37.602016589204723</v>
      </c>
      <c r="E9" s="304"/>
      <c r="F9" s="304">
        <f t="shared" ref="F9:H17" si="1">SUM(F21,F33,F51,F63,F75,F93)</f>
        <v>0.57659933706311861</v>
      </c>
      <c r="G9" s="304">
        <f t="shared" si="1"/>
        <v>0.60668472244393867</v>
      </c>
      <c r="H9" s="304">
        <f t="shared" si="1"/>
        <v>0.79835131120452252</v>
      </c>
      <c r="I9" s="304"/>
      <c r="J9" s="304">
        <f t="shared" ref="J9:L17" si="2">SUM(J21,J33,J51,J63,J75,J93)</f>
        <v>4.8577280772971623</v>
      </c>
      <c r="K9" s="304">
        <f t="shared" si="2"/>
        <v>5.0810652419893207</v>
      </c>
      <c r="L9" s="304">
        <f t="shared" si="2"/>
        <v>6.6279897291641383</v>
      </c>
      <c r="M9" s="304"/>
      <c r="N9" s="304">
        <f t="shared" ref="N9:P17" si="3">SUM(N21,N33,N51,N63,N75,N93)</f>
        <v>10.032666115847807</v>
      </c>
      <c r="O9" s="304">
        <f t="shared" si="3"/>
        <v>9.6252700495131158</v>
      </c>
      <c r="P9" s="304">
        <f t="shared" si="3"/>
        <v>11.027341360831976</v>
      </c>
      <c r="Q9" s="306"/>
      <c r="R9" s="304">
        <f t="shared" ref="R9:T9" si="4">SUM(R21,R33,R51,R63,R75,R93)</f>
        <v>2.2267694890585399</v>
      </c>
      <c r="S9" s="304">
        <f t="shared" si="4"/>
        <v>2.0836489379574283</v>
      </c>
      <c r="T9" s="304">
        <f t="shared" si="4"/>
        <v>2.3800293096188447</v>
      </c>
      <c r="U9" s="306"/>
      <c r="V9" s="304">
        <f t="shared" ref="V9:X9" si="5">SUM(V21,V33,V51,V63,V75,V93)</f>
        <v>3.0697683674399108</v>
      </c>
      <c r="W9" s="304">
        <f t="shared" si="5"/>
        <v>2.8457821009155122</v>
      </c>
      <c r="X9" s="304">
        <f t="shared" si="5"/>
        <v>3.2230051760630589</v>
      </c>
      <c r="Y9" s="306"/>
      <c r="Z9" s="304">
        <f t="shared" ref="Z9:AB9" si="6">SUM(Z21,Z33,Z51,Z63,Z75,Z93)</f>
        <v>6.4529391335874804</v>
      </c>
      <c r="AA9" s="304">
        <f t="shared" si="6"/>
        <v>5.7295193670018518</v>
      </c>
      <c r="AB9" s="304">
        <f t="shared" si="6"/>
        <v>6.0839944444127303</v>
      </c>
      <c r="AC9" s="306"/>
      <c r="AD9" s="304">
        <f>SUM(AD21,AD33,AD51,AD63,AD75,AD93)</f>
        <v>5.083155846070734</v>
      </c>
      <c r="AE9" s="304">
        <f t="shared" ref="AE9:AF9" si="7">SUM(AE21,AE33,AE51,AE63,AE75,AE93)</f>
        <v>4.6615455921169255</v>
      </c>
      <c r="AF9" s="304">
        <f t="shared" si="7"/>
        <v>4.1227482482041289</v>
      </c>
      <c r="AG9" s="306"/>
      <c r="AH9" s="304">
        <f t="shared" ref="AH9:AJ9" si="8">SUM(AH21,AH33,AH51,AH63,AH75,AH93)</f>
        <v>3.1226316844731477</v>
      </c>
      <c r="AI9" s="304">
        <f t="shared" si="8"/>
        <v>2.9813684974361201</v>
      </c>
      <c r="AJ9" s="304">
        <f t="shared" si="8"/>
        <v>2.3422461951525517</v>
      </c>
      <c r="AK9" s="306"/>
      <c r="AL9" s="304">
        <f t="shared" ref="AL9:AN9" si="9">SUM(AL21,AL33,AL51,AL63,AL75,AL93)</f>
        <v>0.69190650520723207</v>
      </c>
      <c r="AM9" s="304">
        <f t="shared" si="9"/>
        <v>0.79262982286122896</v>
      </c>
      <c r="AN9" s="304">
        <f t="shared" si="9"/>
        <v>0.99631081455277881</v>
      </c>
    </row>
    <row r="10" spans="1:40" x14ac:dyDescent="0.2">
      <c r="A10" s="13" t="str">
        <f>name!E5</f>
        <v>Professional occupations</v>
      </c>
      <c r="B10" s="304">
        <f t="shared" si="0"/>
        <v>65.934304814330289</v>
      </c>
      <c r="C10" s="304">
        <f t="shared" si="0"/>
        <v>70.832175086405499</v>
      </c>
      <c r="D10" s="304">
        <f t="shared" si="0"/>
        <v>76.966895842334523</v>
      </c>
      <c r="E10" s="304"/>
      <c r="F10" s="304">
        <f t="shared" si="1"/>
        <v>3.3709373670610363</v>
      </c>
      <c r="G10" s="304">
        <f t="shared" si="1"/>
        <v>3.8925482939059806</v>
      </c>
      <c r="H10" s="304">
        <f t="shared" si="1"/>
        <v>4.7679900010761536</v>
      </c>
      <c r="I10" s="304"/>
      <c r="J10" s="304">
        <f t="shared" si="2"/>
        <v>18.737651815072553</v>
      </c>
      <c r="K10" s="304">
        <f t="shared" si="2"/>
        <v>21.630160858455458</v>
      </c>
      <c r="L10" s="304">
        <f t="shared" si="2"/>
        <v>26.477134881844023</v>
      </c>
      <c r="M10" s="304"/>
      <c r="N10" s="304">
        <f t="shared" si="3"/>
        <v>22.73285979496454</v>
      </c>
      <c r="O10" s="304">
        <f t="shared" si="3"/>
        <v>23.626325320399637</v>
      </c>
      <c r="P10" s="304">
        <f t="shared" si="3"/>
        <v>24.662270801415062</v>
      </c>
      <c r="Q10" s="306"/>
      <c r="R10" s="304">
        <f t="shared" ref="R10:T10" si="10">SUM(R22,R34,R52,R64,R76,R94)</f>
        <v>3.1352831697435013</v>
      </c>
      <c r="S10" s="304">
        <f t="shared" si="10"/>
        <v>2.5505456733131893</v>
      </c>
      <c r="T10" s="304">
        <f t="shared" si="10"/>
        <v>2.3575304173468932</v>
      </c>
      <c r="U10" s="306"/>
      <c r="V10" s="304">
        <f t="shared" ref="V10:X10" si="11">SUM(V22,V34,V52,V64,V76,V94)</f>
        <v>3.5209071512120489</v>
      </c>
      <c r="W10" s="304">
        <f t="shared" si="11"/>
        <v>3.6570250312235233</v>
      </c>
      <c r="X10" s="304">
        <f t="shared" si="11"/>
        <v>3.8184042101716078</v>
      </c>
      <c r="Y10" s="306"/>
      <c r="Z10" s="304">
        <f t="shared" ref="Z10:AB10" si="12">SUM(Z22,Z34,Z52,Z64,Z76,Z94)</f>
        <v>6.7745398501238991</v>
      </c>
      <c r="AA10" s="304">
        <f t="shared" si="12"/>
        <v>7.06352878766962</v>
      </c>
      <c r="AB10" s="304">
        <f t="shared" si="12"/>
        <v>7.4642320043732706</v>
      </c>
      <c r="AC10" s="306"/>
      <c r="AD10" s="304">
        <f t="shared" ref="AD10:AF10" si="13">SUM(AD22,AD34,AD52,AD64,AD76,AD94)</f>
        <v>4.4662481656118524</v>
      </c>
      <c r="AE10" s="304">
        <f t="shared" si="13"/>
        <v>4.6816495668016209</v>
      </c>
      <c r="AF10" s="304">
        <f t="shared" si="13"/>
        <v>4.1510034258696686</v>
      </c>
      <c r="AG10" s="306"/>
      <c r="AH10" s="304">
        <f t="shared" ref="AH10:AJ10" si="14">SUM(AH22,AH34,AH52,AH64,AH76,AH94)</f>
        <v>2.6131002578220062</v>
      </c>
      <c r="AI10" s="304">
        <f t="shared" si="14"/>
        <v>2.8685506394675242</v>
      </c>
      <c r="AJ10" s="304">
        <f t="shared" si="14"/>
        <v>1.9909451454765954</v>
      </c>
      <c r="AK10" s="306"/>
      <c r="AL10" s="304">
        <f t="shared" ref="AL10:AN10" si="15">SUM(AL22,AL34,AL52,AL64,AL76,AL94)</f>
        <v>0.58277724271885933</v>
      </c>
      <c r="AM10" s="304">
        <f t="shared" si="15"/>
        <v>0.86184091516894901</v>
      </c>
      <c r="AN10" s="304">
        <f t="shared" si="15"/>
        <v>1.2773849547612486</v>
      </c>
    </row>
    <row r="11" spans="1:40" x14ac:dyDescent="0.2">
      <c r="A11" s="13" t="str">
        <f>name!E6</f>
        <v>Associate professional occupations</v>
      </c>
      <c r="B11" s="304">
        <f>SUM(B23,B35,B53,B65,B77,B95)</f>
        <v>39.881118282271245</v>
      </c>
      <c r="C11" s="304">
        <f t="shared" si="0"/>
        <v>41.350000407506244</v>
      </c>
      <c r="D11" s="304">
        <f>SUM(D23,D35,D53,D65,D77,D95)</f>
        <v>44.355476708029705</v>
      </c>
      <c r="E11" s="304"/>
      <c r="F11" s="304">
        <f t="shared" si="1"/>
        <v>0.57198508254392821</v>
      </c>
      <c r="G11" s="304">
        <f t="shared" si="1"/>
        <v>0.66111353515580173</v>
      </c>
      <c r="H11" s="304">
        <f t="shared" si="1"/>
        <v>0.89553716578180076</v>
      </c>
      <c r="I11" s="304"/>
      <c r="J11" s="304">
        <f t="shared" si="2"/>
        <v>5.9448506681189111</v>
      </c>
      <c r="K11" s="304">
        <f t="shared" si="2"/>
        <v>6.8211043977024008</v>
      </c>
      <c r="L11" s="304">
        <f t="shared" si="2"/>
        <v>8.721519918512957</v>
      </c>
      <c r="M11" s="304"/>
      <c r="N11" s="304">
        <f t="shared" si="3"/>
        <v>12.028075282350729</v>
      </c>
      <c r="O11" s="304">
        <f t="shared" si="3"/>
        <v>12.760061367687566</v>
      </c>
      <c r="P11" s="304">
        <f t="shared" si="3"/>
        <v>14.359810316322747</v>
      </c>
      <c r="Q11" s="306"/>
      <c r="R11" s="304">
        <f t="shared" ref="R11:T11" si="16">SUM(R23,R35,R53,R65,R77,R95)</f>
        <v>3.0755913106418422</v>
      </c>
      <c r="S11" s="304">
        <f t="shared" si="16"/>
        <v>3.1650241821192564</v>
      </c>
      <c r="T11" s="304">
        <f t="shared" si="16"/>
        <v>3.3114951010380511</v>
      </c>
      <c r="U11" s="306"/>
      <c r="V11" s="304">
        <f t="shared" ref="V11:X11" si="17">SUM(V23,V35,V53,V65,V77,V95)</f>
        <v>2.8283321063946691</v>
      </c>
      <c r="W11" s="304">
        <f t="shared" si="17"/>
        <v>2.7721538715724892</v>
      </c>
      <c r="X11" s="304">
        <f t="shared" si="17"/>
        <v>2.9904009721309448</v>
      </c>
      <c r="Y11" s="306"/>
      <c r="Z11" s="304">
        <f t="shared" ref="Z11:AB11" si="18">SUM(Z23,Z35,Z53,Z65,Z77,Z95)</f>
        <v>6.9423395103889991</v>
      </c>
      <c r="AA11" s="304">
        <f t="shared" si="18"/>
        <v>6.8277415488053634</v>
      </c>
      <c r="AB11" s="304">
        <f t="shared" si="18"/>
        <v>6.9207216870823096</v>
      </c>
      <c r="AC11" s="306"/>
      <c r="AD11" s="304">
        <f t="shared" ref="AD11:AF11" si="19">SUM(AD23,AD35,AD53,AD65,AD77,AD95)</f>
        <v>4.9769232772120278</v>
      </c>
      <c r="AE11" s="304">
        <f t="shared" si="19"/>
        <v>4.88538122715208</v>
      </c>
      <c r="AF11" s="304">
        <f t="shared" si="19"/>
        <v>4.1754656319895984</v>
      </c>
      <c r="AG11" s="306"/>
      <c r="AH11" s="304">
        <f t="shared" ref="AH11:AJ11" si="20">SUM(AH23,AH35,AH53,AH65,AH77,AH95)</f>
        <v>2.8749921041060489</v>
      </c>
      <c r="AI11" s="304">
        <f t="shared" si="20"/>
        <v>2.720479769235526</v>
      </c>
      <c r="AJ11" s="304">
        <f t="shared" si="20"/>
        <v>1.9137639397556554</v>
      </c>
      <c r="AK11" s="306"/>
      <c r="AL11" s="304">
        <f t="shared" ref="AL11:AN11" si="21">SUM(AL23,AL35,AL53,AL65,AL77,AL95)</f>
        <v>0.63802894051408954</v>
      </c>
      <c r="AM11" s="304">
        <f t="shared" si="21"/>
        <v>0.73694050807575961</v>
      </c>
      <c r="AN11" s="304">
        <f t="shared" si="21"/>
        <v>1.0667619754156419</v>
      </c>
    </row>
    <row r="12" spans="1:40" x14ac:dyDescent="0.2">
      <c r="A12" s="13" t="str">
        <f>name!E7</f>
        <v>Administrative and secretarial occupations</v>
      </c>
      <c r="B12" s="304">
        <f t="shared" si="0"/>
        <v>28.644754323508856</v>
      </c>
      <c r="C12" s="304">
        <f t="shared" si="0"/>
        <v>28.633070812566665</v>
      </c>
      <c r="D12" s="304">
        <f t="shared" si="0"/>
        <v>26.338128707605435</v>
      </c>
      <c r="E12" s="304"/>
      <c r="F12" s="304">
        <f t="shared" si="1"/>
        <v>0.17066773136325558</v>
      </c>
      <c r="G12" s="304">
        <f t="shared" si="1"/>
        <v>0.2156495183913002</v>
      </c>
      <c r="H12" s="304">
        <f t="shared" si="1"/>
        <v>0.3140881671954418</v>
      </c>
      <c r="I12" s="304"/>
      <c r="J12" s="304">
        <f t="shared" si="2"/>
        <v>1.9969657629430855</v>
      </c>
      <c r="K12" s="304">
        <f t="shared" si="2"/>
        <v>2.5399956323970243</v>
      </c>
      <c r="L12" s="304">
        <f t="shared" si="2"/>
        <v>3.323682804048858</v>
      </c>
      <c r="M12" s="304"/>
      <c r="N12" s="304">
        <f t="shared" si="3"/>
        <v>5.8265492947884781</v>
      </c>
      <c r="O12" s="304">
        <f t="shared" si="3"/>
        <v>6.8589318369777175</v>
      </c>
      <c r="P12" s="304">
        <f t="shared" si="3"/>
        <v>8.597546861963723</v>
      </c>
      <c r="Q12" s="306"/>
      <c r="R12" s="304">
        <f t="shared" ref="R12:T12" si="22">SUM(R24,R36,R54,R66,R78,R96)</f>
        <v>2.3517747029588048</v>
      </c>
      <c r="S12" s="304">
        <f t="shared" si="22"/>
        <v>2.6603268784162557</v>
      </c>
      <c r="T12" s="304">
        <f t="shared" si="22"/>
        <v>3.146227810972376</v>
      </c>
      <c r="U12" s="306"/>
      <c r="V12" s="304">
        <f t="shared" ref="V12:X12" si="23">SUM(V24,V36,V54,V66,V78,V96)</f>
        <v>2.0953285282777223</v>
      </c>
      <c r="W12" s="304">
        <f t="shared" si="23"/>
        <v>2.2615655957448824</v>
      </c>
      <c r="X12" s="304">
        <f t="shared" si="23"/>
        <v>2.6076283407358791</v>
      </c>
      <c r="Y12" s="306"/>
      <c r="Z12" s="304">
        <f t="shared" ref="Z12:AA12" si="24">SUM(Z24,Z36,Z54,Z66,Z78,Z96)</f>
        <v>5.9273668034970921</v>
      </c>
      <c r="AA12" s="304">
        <f t="shared" si="24"/>
        <v>5.5762566507676077</v>
      </c>
      <c r="AB12" s="304">
        <f>SUM(AB24,AB36,AB54,AB66,AB78,AB96)</f>
        <v>3.7584841747237863</v>
      </c>
      <c r="AC12" s="306"/>
      <c r="AD12" s="304">
        <f t="shared" ref="AD12:AE12" si="25">SUM(AD24,AD36,AD54,AD66,AD78,AD96)</f>
        <v>6.1007385159936272</v>
      </c>
      <c r="AE12" s="304">
        <f t="shared" si="25"/>
        <v>5.5392478130468872</v>
      </c>
      <c r="AF12" s="304">
        <f>SUM(AF24,AF36,AF54,AF66,AF78,AF96)</f>
        <v>3.3947249473801921</v>
      </c>
      <c r="AG12" s="306"/>
      <c r="AH12" s="304">
        <f t="shared" ref="AH12:AI12" si="26">SUM(AH24,AH36,AH54,AH66,AH78,AH96)</f>
        <v>3.3651509688140351</v>
      </c>
      <c r="AI12" s="304">
        <f t="shared" si="26"/>
        <v>2.3184395036859407</v>
      </c>
      <c r="AJ12" s="304">
        <f>SUM(AJ24,AJ36,AJ54,AJ66,AJ78,AJ96)</f>
        <v>0.72458802191675098</v>
      </c>
      <c r="AK12" s="306"/>
      <c r="AL12" s="304">
        <f t="shared" ref="AL12:AM12" si="27">SUM(AL24,AL36,AL54,AL66,AL78,AL96)</f>
        <v>0.81021201487275352</v>
      </c>
      <c r="AM12" s="304">
        <f t="shared" si="27"/>
        <v>0.66265738313905131</v>
      </c>
      <c r="AN12" s="304">
        <f>SUM(AN24,AN36,AN54,AN66,AN78,AN96)</f>
        <v>0.47115757866843166</v>
      </c>
    </row>
    <row r="13" spans="1:40" x14ac:dyDescent="0.2">
      <c r="A13" s="13" t="str">
        <f>name!E8</f>
        <v>Skilled trades occupations</v>
      </c>
      <c r="B13" s="304">
        <f t="shared" si="0"/>
        <v>24.022848267123297</v>
      </c>
      <c r="C13" s="304">
        <f t="shared" si="0"/>
        <v>24.943988585842394</v>
      </c>
      <c r="D13" s="304">
        <f t="shared" si="0"/>
        <v>24.599934057162979</v>
      </c>
      <c r="E13" s="304"/>
      <c r="F13" s="304">
        <f t="shared" si="1"/>
        <v>4.5270750282900341E-2</v>
      </c>
      <c r="G13" s="304">
        <f t="shared" si="1"/>
        <v>5.7070101458074639E-2</v>
      </c>
      <c r="H13" s="304">
        <f t="shared" si="1"/>
        <v>7.6372161931383728E-2</v>
      </c>
      <c r="I13" s="304"/>
      <c r="J13" s="304">
        <f t="shared" si="2"/>
        <v>0.59221555209431387</v>
      </c>
      <c r="K13" s="304">
        <f t="shared" si="2"/>
        <v>0.74897626153446806</v>
      </c>
      <c r="L13" s="304">
        <f t="shared" si="2"/>
        <v>1.0927082040941807</v>
      </c>
      <c r="M13" s="304"/>
      <c r="N13" s="304">
        <f t="shared" si="3"/>
        <v>1.8139809568531697</v>
      </c>
      <c r="O13" s="304">
        <f t="shared" si="3"/>
        <v>2.1270549507921364</v>
      </c>
      <c r="P13" s="304">
        <f t="shared" si="3"/>
        <v>2.7413108299734494</v>
      </c>
      <c r="Q13" s="306"/>
      <c r="R13" s="304">
        <f t="shared" ref="R13:T13" si="28">SUM(R25,R37,R55,R67,R79,R97)</f>
        <v>0.78605192661836298</v>
      </c>
      <c r="S13" s="304">
        <f t="shared" si="28"/>
        <v>0.86604835043890993</v>
      </c>
      <c r="T13" s="304">
        <f t="shared" si="28"/>
        <v>1.0787009894326078</v>
      </c>
      <c r="U13" s="306"/>
      <c r="V13" s="304">
        <f t="shared" ref="V13:X13" si="29">SUM(V25,V37,V55,V67,V79,V97)</f>
        <v>1.6192114693640371</v>
      </c>
      <c r="W13" s="304">
        <f t="shared" si="29"/>
        <v>1.7317446084305113</v>
      </c>
      <c r="X13" s="304">
        <f t="shared" si="29"/>
        <v>2.0777624425161743</v>
      </c>
      <c r="Y13" s="306"/>
      <c r="Z13" s="304">
        <f t="shared" ref="Z13:AB13" si="30">SUM(Z25,Z37,Z55,Z67,Z79,Z97)</f>
        <v>8.096026346606525</v>
      </c>
      <c r="AA13" s="304">
        <f t="shared" si="30"/>
        <v>8.1091581240616044</v>
      </c>
      <c r="AB13" s="304">
        <f t="shared" si="30"/>
        <v>7.8283344093922569</v>
      </c>
      <c r="AC13" s="306"/>
      <c r="AD13" s="304">
        <f t="shared" ref="AD13:AF13" si="31">SUM(AD25,AD37,AD55,AD67,AD79,AD97)</f>
        <v>6.1353038310683852</v>
      </c>
      <c r="AE13" s="304">
        <f t="shared" si="31"/>
        <v>6.255867180585434</v>
      </c>
      <c r="AF13" s="304">
        <f t="shared" si="31"/>
        <v>5.7976909964000711</v>
      </c>
      <c r="AG13" s="306"/>
      <c r="AH13" s="304">
        <f t="shared" ref="AH13:AJ13" si="32">SUM(AH25,AH37,AH55,AH67,AH79,AH97)</f>
        <v>3.51535416302668</v>
      </c>
      <c r="AI13" s="304">
        <f t="shared" si="32"/>
        <v>3.7197885651223124</v>
      </c>
      <c r="AJ13" s="304">
        <f t="shared" si="32"/>
        <v>3.1419458660716875</v>
      </c>
      <c r="AK13" s="306"/>
      <c r="AL13" s="304">
        <f t="shared" ref="AL13:AN13" si="33">SUM(AL25,AL37,AL55,AL67,AL79,AL97)</f>
        <v>1.4194332712089197</v>
      </c>
      <c r="AM13" s="304">
        <f t="shared" si="33"/>
        <v>1.3282804434189437</v>
      </c>
      <c r="AN13" s="304">
        <f t="shared" si="33"/>
        <v>0.765108157351167</v>
      </c>
    </row>
    <row r="14" spans="1:40" x14ac:dyDescent="0.2">
      <c r="A14" s="13" t="str">
        <f>name!E9</f>
        <v>Caring, leisure and other service occupations</v>
      </c>
      <c r="B14" s="304">
        <f t="shared" si="0"/>
        <v>25.223101218856591</v>
      </c>
      <c r="C14" s="304">
        <f t="shared" si="0"/>
        <v>25.47470878605959</v>
      </c>
      <c r="D14" s="304">
        <f t="shared" si="0"/>
        <v>26.679399556892982</v>
      </c>
      <c r="E14" s="304"/>
      <c r="F14" s="304">
        <f t="shared" si="1"/>
        <v>3.314705100424227E-2</v>
      </c>
      <c r="G14" s="304">
        <f t="shared" si="1"/>
        <v>4.1128698986536399E-2</v>
      </c>
      <c r="H14" s="304">
        <f t="shared" si="1"/>
        <v>5.5281666777527341E-2</v>
      </c>
      <c r="I14" s="304"/>
      <c r="J14" s="304">
        <f t="shared" si="2"/>
        <v>1.1589309376272519</v>
      </c>
      <c r="K14" s="304">
        <f t="shared" si="2"/>
        <v>1.4796890423593561</v>
      </c>
      <c r="L14" s="304">
        <f t="shared" si="2"/>
        <v>1.9589773179380621</v>
      </c>
      <c r="M14" s="304"/>
      <c r="N14" s="304">
        <f t="shared" si="3"/>
        <v>3.3988606686557441</v>
      </c>
      <c r="O14" s="304">
        <f t="shared" si="3"/>
        <v>3.9304804365264387</v>
      </c>
      <c r="P14" s="304">
        <f t="shared" si="3"/>
        <v>4.7572197959815288</v>
      </c>
      <c r="Q14" s="306"/>
      <c r="R14" s="304">
        <f>SUM(R26,R38,R56,R68,R80,R98)</f>
        <v>2.5267376725128674</v>
      </c>
      <c r="S14" s="304">
        <f t="shared" ref="S14:T14" si="34">SUM(S26,S38,S56,S68,S80,S98)</f>
        <v>2.5552345433093269</v>
      </c>
      <c r="T14" s="304">
        <f t="shared" si="34"/>
        <v>2.809126451592701</v>
      </c>
      <c r="U14" s="306"/>
      <c r="V14" s="304">
        <f t="shared" ref="V14:X14" si="35">SUM(V26,V38,V56,V68,V80,V98)</f>
        <v>1.8208614798122931</v>
      </c>
      <c r="W14" s="304">
        <f t="shared" si="35"/>
        <v>1.8807782374998994</v>
      </c>
      <c r="X14" s="304">
        <f t="shared" si="35"/>
        <v>2.1961903183236124</v>
      </c>
      <c r="Y14" s="306"/>
      <c r="Z14" s="304">
        <f t="shared" ref="Z14:AB14" si="36">SUM(Z26,Z38,Z56,Z68,Z80,Z98)</f>
        <v>8.3541075476442188</v>
      </c>
      <c r="AA14" s="304">
        <f t="shared" si="36"/>
        <v>8.3038816257047152</v>
      </c>
      <c r="AB14" s="304">
        <f t="shared" si="36"/>
        <v>8.9358839425351171</v>
      </c>
      <c r="AC14" s="306"/>
      <c r="AD14" s="304">
        <f t="shared" ref="AD14:AF14" si="37">SUM(AD26,AD38,AD56,AD68,AD80,AD98)</f>
        <v>5.6729791301818597</v>
      </c>
      <c r="AE14" s="304">
        <f t="shared" si="37"/>
        <v>5.2730593465946027</v>
      </c>
      <c r="AF14" s="304">
        <f t="shared" si="37"/>
        <v>4.2921630622159412</v>
      </c>
      <c r="AG14" s="306"/>
      <c r="AH14" s="304">
        <f t="shared" ref="AH14:AJ14" si="38">SUM(AH26,AH38,AH56,AH68,AH80,AH98)</f>
        <v>1.7905811562355365</v>
      </c>
      <c r="AI14" s="304">
        <f t="shared" si="38"/>
        <v>1.5900599936138042</v>
      </c>
      <c r="AJ14" s="304">
        <f t="shared" si="38"/>
        <v>1.2408024071620716</v>
      </c>
      <c r="AK14" s="306"/>
      <c r="AL14" s="304">
        <f t="shared" ref="AL14:AN14" si="39">SUM(AL26,AL38,AL56,AL68,AL80,AL98)</f>
        <v>0.46689557518258018</v>
      </c>
      <c r="AM14" s="304">
        <f t="shared" si="39"/>
        <v>0.42039686146491245</v>
      </c>
      <c r="AN14" s="304">
        <f t="shared" si="39"/>
        <v>0.4337545943664205</v>
      </c>
    </row>
    <row r="15" spans="1:40" x14ac:dyDescent="0.2">
      <c r="A15" s="13" t="str">
        <f>name!E10</f>
        <v>Sales and customer service occupations</v>
      </c>
      <c r="B15" s="304">
        <f t="shared" si="0"/>
        <v>22.842184507356613</v>
      </c>
      <c r="C15" s="304">
        <f t="shared" si="0"/>
        <v>23.181165223982113</v>
      </c>
      <c r="D15" s="304">
        <f t="shared" si="0"/>
        <v>23.13836613755641</v>
      </c>
      <c r="E15" s="304"/>
      <c r="F15" s="304">
        <f t="shared" si="1"/>
        <v>6.8423398125999679E-2</v>
      </c>
      <c r="G15" s="304">
        <f t="shared" si="1"/>
        <v>8.0998543197297851E-2</v>
      </c>
      <c r="H15" s="304">
        <f t="shared" si="1"/>
        <v>0.10532085694879889</v>
      </c>
      <c r="I15" s="304"/>
      <c r="J15" s="304">
        <f t="shared" si="2"/>
        <v>1.0006321861327967</v>
      </c>
      <c r="K15" s="304">
        <f t="shared" si="2"/>
        <v>1.2275421378063056</v>
      </c>
      <c r="L15" s="304">
        <f t="shared" si="2"/>
        <v>1.7279915223389677</v>
      </c>
      <c r="M15" s="304"/>
      <c r="N15" s="304">
        <f t="shared" si="3"/>
        <v>3.5679928031588881</v>
      </c>
      <c r="O15" s="304">
        <f t="shared" si="3"/>
        <v>4.0189839764960054</v>
      </c>
      <c r="P15" s="304">
        <f t="shared" si="3"/>
        <v>5.0958724238819011</v>
      </c>
      <c r="Q15" s="306"/>
      <c r="R15" s="304">
        <f t="shared" ref="R15:T15" si="40">SUM(R27,R39,R57,R69,R81,R99)</f>
        <v>1.1120531188944833</v>
      </c>
      <c r="S15" s="304">
        <f t="shared" si="40"/>
        <v>1.1986874730951254</v>
      </c>
      <c r="T15" s="304">
        <f t="shared" si="40"/>
        <v>1.4455087508363982</v>
      </c>
      <c r="U15" s="306"/>
      <c r="V15" s="304">
        <f t="shared" ref="V15:X15" si="41">SUM(V27,V39,V57,V69,V81,V99)</f>
        <v>0.9998004572856023</v>
      </c>
      <c r="W15" s="304">
        <f t="shared" si="41"/>
        <v>1.0391050495135468</v>
      </c>
      <c r="X15" s="304">
        <f t="shared" si="41"/>
        <v>1.2156370127175107</v>
      </c>
      <c r="Y15" s="306"/>
      <c r="Z15" s="304">
        <f t="shared" ref="Z15:AB15" si="42">SUM(Z27,Z39,Z57,Z69,Z81,Z99)</f>
        <v>6.2852042935809473</v>
      </c>
      <c r="AA15" s="304">
        <f t="shared" si="42"/>
        <v>6.2948909418447005</v>
      </c>
      <c r="AB15" s="304">
        <f t="shared" si="42"/>
        <v>6.5793537358988798</v>
      </c>
      <c r="AC15" s="306"/>
      <c r="AD15" s="304">
        <f t="shared" ref="AD15:AF15" si="43">SUM(AD27,AD39,AD57,AD69,AD81,AD99)</f>
        <v>5.404134579785647</v>
      </c>
      <c r="AE15" s="304">
        <f t="shared" si="43"/>
        <v>5.2741665500062522</v>
      </c>
      <c r="AF15" s="304">
        <f t="shared" si="43"/>
        <v>4.4425551839274187</v>
      </c>
      <c r="AG15" s="306"/>
      <c r="AH15" s="304">
        <f t="shared" ref="AH15:AJ15" si="44">SUM(AH27,AH39,AH57,AH69,AH81,AH99)</f>
        <v>3.2291138655686975</v>
      </c>
      <c r="AI15" s="304">
        <f t="shared" si="44"/>
        <v>2.8940918720974782</v>
      </c>
      <c r="AJ15" s="304">
        <f t="shared" si="44"/>
        <v>1.457913210509717</v>
      </c>
      <c r="AK15" s="306"/>
      <c r="AL15" s="304">
        <f t="shared" ref="AL15:AN15" si="45">SUM(AL27,AL39,AL57,AL69,AL81,AL99)</f>
        <v>1.1748298048235528</v>
      </c>
      <c r="AM15" s="304">
        <f t="shared" si="45"/>
        <v>1.1526986799254004</v>
      </c>
      <c r="AN15" s="304">
        <f t="shared" si="45"/>
        <v>1.0682134404968195</v>
      </c>
    </row>
    <row r="16" spans="1:40" x14ac:dyDescent="0.2">
      <c r="A16" s="13" t="str">
        <f>name!E11</f>
        <v>Process, plant and machine operatives</v>
      </c>
      <c r="B16" s="304">
        <f t="shared" si="0"/>
        <v>11.541993356038802</v>
      </c>
      <c r="C16" s="304">
        <f t="shared" si="0"/>
        <v>11.939850948733186</v>
      </c>
      <c r="D16" s="304">
        <f t="shared" si="0"/>
        <v>11.587663140007072</v>
      </c>
      <c r="E16" s="304"/>
      <c r="F16" s="304">
        <f t="shared" si="1"/>
        <v>3.2142363819642812E-2</v>
      </c>
      <c r="G16" s="304">
        <f t="shared" si="1"/>
        <v>4.0069092252326619E-2</v>
      </c>
      <c r="H16" s="304">
        <f t="shared" si="1"/>
        <v>5.593553332921504E-2</v>
      </c>
      <c r="I16" s="304"/>
      <c r="J16" s="304">
        <f t="shared" si="2"/>
        <v>0.26792373368173067</v>
      </c>
      <c r="K16" s="304">
        <f t="shared" si="2"/>
        <v>0.32665329321062747</v>
      </c>
      <c r="L16" s="304">
        <f t="shared" si="2"/>
        <v>0.46728136595520653</v>
      </c>
      <c r="M16" s="304"/>
      <c r="N16" s="304">
        <f t="shared" si="3"/>
        <v>0.62499264984555492</v>
      </c>
      <c r="O16" s="304">
        <f t="shared" si="3"/>
        <v>0.74024262705380084</v>
      </c>
      <c r="P16" s="304">
        <f t="shared" si="3"/>
        <v>1.0189134135855213</v>
      </c>
      <c r="Q16" s="306"/>
      <c r="R16" s="304">
        <f t="shared" ref="R16:T16" si="46">SUM(R28,R40,R58,R70,R82,R100)</f>
        <v>0.29170959651713918</v>
      </c>
      <c r="S16" s="304">
        <f t="shared" si="46"/>
        <v>0.34628641192346737</v>
      </c>
      <c r="T16" s="304">
        <f t="shared" si="46"/>
        <v>0.46007442632383877</v>
      </c>
      <c r="U16" s="306"/>
      <c r="V16" s="304">
        <f t="shared" ref="V16:X16" si="47">SUM(V28,V40,V58,V70,V82,V100)</f>
        <v>0.55785297314956805</v>
      </c>
      <c r="W16" s="304">
        <f t="shared" si="47"/>
        <v>0.60922178951943329</v>
      </c>
      <c r="X16" s="304">
        <f t="shared" si="47"/>
        <v>0.72952624068876215</v>
      </c>
      <c r="Y16" s="306"/>
      <c r="Z16" s="304">
        <f t="shared" ref="Z16:AB16" si="48">SUM(Z28,Z40,Z58,Z70,Z82,Z100)</f>
        <v>2.7348078134080462</v>
      </c>
      <c r="AA16" s="304">
        <f t="shared" si="48"/>
        <v>2.9573860070148337</v>
      </c>
      <c r="AB16" s="304">
        <f t="shared" si="48"/>
        <v>3.288791674008571</v>
      </c>
      <c r="AC16" s="306"/>
      <c r="AD16" s="304">
        <f t="shared" ref="AD16:AF16" si="49">SUM(AD28,AD40,AD58,AD70,AD82,AD100)</f>
        <v>3.3830908394167087</v>
      </c>
      <c r="AE16" s="304">
        <f t="shared" si="49"/>
        <v>3.5609424736085415</v>
      </c>
      <c r="AF16" s="304">
        <f t="shared" si="49"/>
        <v>3.3516113461569583</v>
      </c>
      <c r="AG16" s="306"/>
      <c r="AH16" s="304">
        <f t="shared" ref="AH16:AJ16" si="50">SUM(AH28,AH40,AH58,AH70,AH82,AH100)</f>
        <v>2.5434808858294966</v>
      </c>
      <c r="AI16" s="304">
        <f t="shared" si="50"/>
        <v>2.3866051445462633</v>
      </c>
      <c r="AJ16" s="304">
        <f t="shared" si="50"/>
        <v>1.5244302721822331</v>
      </c>
      <c r="AK16" s="306"/>
      <c r="AL16" s="304">
        <f t="shared" ref="AL16:AN16" si="51">SUM(AL28,AL40,AL58,AL70,AL82,AL100)</f>
        <v>1.1059925003709146</v>
      </c>
      <c r="AM16" s="304">
        <f t="shared" si="51"/>
        <v>0.97244410960389149</v>
      </c>
      <c r="AN16" s="304">
        <f t="shared" si="51"/>
        <v>0.69109886777676732</v>
      </c>
    </row>
    <row r="17" spans="1:40" x14ac:dyDescent="0.2">
      <c r="A17" s="13" t="str">
        <f>name!E12</f>
        <v>Elementary occupations</v>
      </c>
      <c r="B17" s="304">
        <f t="shared" si="0"/>
        <v>28.482530674469288</v>
      </c>
      <c r="C17" s="304">
        <f t="shared" si="0"/>
        <v>28.693525816668746</v>
      </c>
      <c r="D17" s="304">
        <f t="shared" si="0"/>
        <v>27.547119261206117</v>
      </c>
      <c r="E17" s="304"/>
      <c r="F17" s="304">
        <f t="shared" si="1"/>
        <v>2.3224554476366517E-2</v>
      </c>
      <c r="G17" s="304">
        <f t="shared" si="1"/>
        <v>2.5257269884700805E-2</v>
      </c>
      <c r="H17" s="304">
        <f t="shared" si="1"/>
        <v>3.1664510495448779E-2</v>
      </c>
      <c r="I17" s="304"/>
      <c r="J17" s="304">
        <f t="shared" si="2"/>
        <v>0.75914532052612205</v>
      </c>
      <c r="K17" s="304">
        <f t="shared" si="2"/>
        <v>0.9081205928621725</v>
      </c>
      <c r="L17" s="304">
        <f t="shared" si="2"/>
        <v>1.2270772446758149</v>
      </c>
      <c r="M17" s="304"/>
      <c r="N17" s="304">
        <f t="shared" si="3"/>
        <v>2.3599003583783404</v>
      </c>
      <c r="O17" s="304">
        <f t="shared" si="3"/>
        <v>2.7050861804884176</v>
      </c>
      <c r="P17" s="304">
        <f t="shared" si="3"/>
        <v>3.394954511845047</v>
      </c>
      <c r="Q17" s="306"/>
      <c r="R17" s="304">
        <f t="shared" ref="R17:T17" si="52">SUM(R29,R41,R59,R71,R83,R101)</f>
        <v>1.2705407446694261</v>
      </c>
      <c r="S17" s="304">
        <f t="shared" si="52"/>
        <v>1.4363496022976143</v>
      </c>
      <c r="T17" s="304">
        <f t="shared" si="52"/>
        <v>1.8262587667724322</v>
      </c>
      <c r="U17" s="306"/>
      <c r="V17" s="304">
        <f t="shared" ref="V17:X17" si="53">SUM(V29,V41,V59,V71,V83,V101)</f>
        <v>1.1706099339074474</v>
      </c>
      <c r="W17" s="304">
        <f t="shared" si="53"/>
        <v>1.3427730457508336</v>
      </c>
      <c r="X17" s="304">
        <f t="shared" si="53"/>
        <v>1.6977758710514377</v>
      </c>
      <c r="Y17" s="306"/>
      <c r="Z17" s="304">
        <f t="shared" ref="Z17:AB17" si="54">SUM(Z29,Z41,Z59,Z71,Z83,Z101)</f>
        <v>5.4316607862749349</v>
      </c>
      <c r="AA17" s="304">
        <f t="shared" si="54"/>
        <v>5.0569232806280269</v>
      </c>
      <c r="AB17" s="304">
        <f t="shared" si="54"/>
        <v>5.0082044985379177</v>
      </c>
      <c r="AC17" s="306"/>
      <c r="AD17" s="304">
        <f t="shared" ref="AD17:AF17" si="55">SUM(AD29,AD41,AD59,AD71,AD83,AD101)</f>
        <v>7.8922193604301478</v>
      </c>
      <c r="AE17" s="304">
        <f t="shared" si="55"/>
        <v>7.9740793363341202</v>
      </c>
      <c r="AF17" s="304">
        <f t="shared" si="55"/>
        <v>7.1757074827091367</v>
      </c>
      <c r="AG17" s="306"/>
      <c r="AH17" s="304">
        <f t="shared" ref="AH17:AJ17" si="56">SUM(AH29,AH41,AH59,AH71,AH83,AH101)</f>
        <v>6.8618174327219581</v>
      </c>
      <c r="AI17" s="304">
        <f t="shared" si="56"/>
        <v>7.0006198939318596</v>
      </c>
      <c r="AJ17" s="304">
        <f t="shared" si="56"/>
        <v>5.2909063819771909</v>
      </c>
      <c r="AK17" s="306"/>
      <c r="AL17" s="304">
        <f t="shared" ref="AL17:AN17" si="57">SUM(AL29,AL41,AL59,AL71,AL83,AL101)</f>
        <v>2.7134121830845435</v>
      </c>
      <c r="AM17" s="304">
        <f t="shared" si="57"/>
        <v>2.2443166144910043</v>
      </c>
      <c r="AN17" s="304">
        <f t="shared" si="57"/>
        <v>1.8945699931416951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4.8459999999999912</v>
      </c>
      <c r="C20" s="305">
        <f>SUM(C21:C29)</f>
        <v>5.0570000000000022</v>
      </c>
      <c r="D20" s="305">
        <f>SUM(D21:D29)</f>
        <v>5.3719999999999954</v>
      </c>
      <c r="E20" s="304"/>
      <c r="F20" s="305">
        <f>SUM(F21:F29)</f>
        <v>7.7906164213348977E-2</v>
      </c>
      <c r="G20" s="305">
        <f>SUM(G21:G29)</f>
        <v>9.2473776330013344E-2</v>
      </c>
      <c r="H20" s="305">
        <f>SUM(H21:H29)</f>
        <v>0.12553233641183448</v>
      </c>
      <c r="I20" s="304"/>
      <c r="J20" s="305">
        <f>SUM(J21:J29)</f>
        <v>0.41053458211191346</v>
      </c>
      <c r="K20" s="305">
        <f>SUM(K21:K29)</f>
        <v>0.46284618497561092</v>
      </c>
      <c r="L20" s="305">
        <f>SUM(L21:L29)</f>
        <v>0.60073318774214512</v>
      </c>
      <c r="M20" s="304"/>
      <c r="N20" s="305">
        <f>SUM(N21:N29)</f>
        <v>0.90857563119701312</v>
      </c>
      <c r="O20" s="305">
        <f>SUM(O21:O29)</f>
        <v>0.96890947052501164</v>
      </c>
      <c r="P20" s="305">
        <f>SUM(P21:P29)</f>
        <v>1.1501039260796173</v>
      </c>
      <c r="Q20" s="306"/>
      <c r="R20" s="305">
        <f>SUM(R21:R29)</f>
        <v>0.18163117217173952</v>
      </c>
      <c r="S20" s="305">
        <f>SUM(S21:S29)</f>
        <v>0.19077556565406892</v>
      </c>
      <c r="T20" s="305">
        <f>SUM(T21:T29)</f>
        <v>0.22396976539615665</v>
      </c>
      <c r="U20" s="306"/>
      <c r="V20" s="305">
        <f>SUM(V21:V29)</f>
        <v>0.48312100568629923</v>
      </c>
      <c r="W20" s="305">
        <f>SUM(W21:W29)</f>
        <v>0.51971436920967795</v>
      </c>
      <c r="X20" s="305">
        <f>SUM(X21:X29)</f>
        <v>0.63476843377786873</v>
      </c>
      <c r="Y20" s="306"/>
      <c r="Z20" s="305">
        <f>SUM(Z21:Z29)</f>
        <v>0.89170821517670895</v>
      </c>
      <c r="AA20" s="305">
        <f>SUM(AA21:AA29)</f>
        <v>0.88746326413369603</v>
      </c>
      <c r="AB20" s="305">
        <f>SUM(AB21:AB29)</f>
        <v>0.915959247751852</v>
      </c>
      <c r="AC20" s="306"/>
      <c r="AD20" s="305">
        <f>SUM(AD21:AD29)</f>
        <v>0.93668454790171718</v>
      </c>
      <c r="AE20" s="305">
        <f>SUM(AE21:AE29)</f>
        <v>0.94709991967627793</v>
      </c>
      <c r="AF20" s="305">
        <f>SUM(AF21:AF29)</f>
        <v>0.88090642616902615</v>
      </c>
      <c r="AG20" s="306"/>
      <c r="AH20" s="305">
        <f>SUM(AH21:AH29)</f>
        <v>0.63013262551011318</v>
      </c>
      <c r="AI20" s="305">
        <f>SUM(AI21:AI29)</f>
        <v>0.58482384952065469</v>
      </c>
      <c r="AJ20" s="305">
        <f>SUM(AJ21:AJ29)</f>
        <v>0.42464392028760228</v>
      </c>
      <c r="AK20" s="306"/>
      <c r="AL20" s="305">
        <f>SUM(AL21:AL29)</f>
        <v>0.32570605603113839</v>
      </c>
      <c r="AM20" s="305">
        <f>SUM(AM21:AM29)</f>
        <v>0.40289359997499008</v>
      </c>
      <c r="AN20" s="305">
        <f>SUM(AN21:AN29)</f>
        <v>0.41538275638389266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0.61460648524107209</v>
      </c>
      <c r="C21" s="304">
        <f t="shared" ref="C21:D21" si="59">SUM(G21,K21,O21,S21,W21,AA21,AE21,AI21,AM21)</f>
        <v>0.62160068870728424</v>
      </c>
      <c r="D21" s="304">
        <f t="shared" si="59"/>
        <v>0.68227442177704056</v>
      </c>
      <c r="E21" s="304"/>
      <c r="F21" s="304">
        <v>2.3099550262093822E-2</v>
      </c>
      <c r="G21" s="304">
        <v>2.5527945700176562E-2</v>
      </c>
      <c r="H21" s="304">
        <v>3.2632604643178825E-2</v>
      </c>
      <c r="I21" s="304"/>
      <c r="J21" s="304">
        <v>0.12130464446061077</v>
      </c>
      <c r="K21" s="304">
        <v>0.12311649465730785</v>
      </c>
      <c r="L21" s="304">
        <v>0.14746778888418099</v>
      </c>
      <c r="M21" s="304"/>
      <c r="N21" s="304">
        <v>0.15169298413023979</v>
      </c>
      <c r="O21" s="304">
        <v>0.14253287175035712</v>
      </c>
      <c r="P21" s="304">
        <v>0.15831568276822511</v>
      </c>
      <c r="Q21" s="306"/>
      <c r="R21" s="304">
        <v>1.7148190374148439E-2</v>
      </c>
      <c r="S21" s="304">
        <v>1.6642318392278033E-2</v>
      </c>
      <c r="T21" s="304">
        <v>1.7545069783887653E-2</v>
      </c>
      <c r="U21" s="306"/>
      <c r="V21" s="304">
        <v>3.5482801544941593E-2</v>
      </c>
      <c r="W21" s="304">
        <v>2.9342765365588042E-2</v>
      </c>
      <c r="X21" s="304">
        <v>2.9293039629968438E-2</v>
      </c>
      <c r="Y21" s="306"/>
      <c r="Z21" s="304">
        <v>8.7427328084903028E-2</v>
      </c>
      <c r="AA21" s="304">
        <v>9.3896733456958759E-2</v>
      </c>
      <c r="AB21" s="304">
        <v>0.11430672765612258</v>
      </c>
      <c r="AC21" s="306"/>
      <c r="AD21" s="304">
        <v>8.6973700118598368E-2</v>
      </c>
      <c r="AE21" s="304">
        <v>8.6159044892291675E-2</v>
      </c>
      <c r="AF21" s="304">
        <v>7.2579243852814723E-2</v>
      </c>
      <c r="AG21" s="306"/>
      <c r="AH21" s="304">
        <v>5.1915063296917058E-2</v>
      </c>
      <c r="AI21" s="304">
        <v>4.8675460590216942E-2</v>
      </c>
      <c r="AJ21" s="304">
        <v>3.6211789779563602E-2</v>
      </c>
      <c r="AK21" s="306"/>
      <c r="AL21" s="304">
        <v>3.9562222968619137E-2</v>
      </c>
      <c r="AM21" s="304">
        <v>5.5707053902109144E-2</v>
      </c>
      <c r="AN21" s="304">
        <v>7.3922474779098621E-2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0.69474716595260444</v>
      </c>
      <c r="C22" s="304">
        <f t="shared" ref="C22:C29" si="61">SUM(G22,K22,O22,S22,W22,AA22,AE22,AI22,AM22)</f>
        <v>0.80851554609572807</v>
      </c>
      <c r="D22" s="304">
        <f t="shared" ref="D22:D29" si="62">SUM(H22,L22,P22,T22,X22,AB22,AF22,AJ22,AN22)</f>
        <v>0.95928062111808843</v>
      </c>
      <c r="E22" s="304"/>
      <c r="F22" s="304">
        <v>3.2346101777582847E-2</v>
      </c>
      <c r="G22" s="304">
        <v>4.0681496409550578E-2</v>
      </c>
      <c r="H22" s="304">
        <v>5.6793780151016264E-2</v>
      </c>
      <c r="I22" s="304"/>
      <c r="J22" s="304">
        <v>0.14152237222665301</v>
      </c>
      <c r="K22" s="304">
        <v>0.1739740348901028</v>
      </c>
      <c r="L22" s="304">
        <v>0.23189428307993223</v>
      </c>
      <c r="M22" s="304"/>
      <c r="N22" s="304">
        <v>0.21411245014339525</v>
      </c>
      <c r="O22" s="304">
        <v>0.2344613322624399</v>
      </c>
      <c r="P22" s="304">
        <v>0.25272456420263034</v>
      </c>
      <c r="Q22" s="306"/>
      <c r="R22" s="304">
        <v>2.2038398220404973E-2</v>
      </c>
      <c r="S22" s="304">
        <v>2.3252668638062364E-2</v>
      </c>
      <c r="T22" s="304">
        <v>2.6503023349244478E-2</v>
      </c>
      <c r="U22" s="306"/>
      <c r="V22" s="304">
        <v>0.10910766506954629</v>
      </c>
      <c r="W22" s="304">
        <v>0.12689950976784614</v>
      </c>
      <c r="X22" s="304">
        <v>0.15322357728483951</v>
      </c>
      <c r="Y22" s="306"/>
      <c r="Z22" s="304">
        <v>5.3082975961130534E-2</v>
      </c>
      <c r="AA22" s="304">
        <v>5.1970140765921852E-2</v>
      </c>
      <c r="AB22" s="304">
        <v>4.5794850376528452E-2</v>
      </c>
      <c r="AC22" s="306"/>
      <c r="AD22" s="304">
        <v>6.0531278577960486E-2</v>
      </c>
      <c r="AE22" s="304">
        <v>7.0866138117865768E-2</v>
      </c>
      <c r="AF22" s="304">
        <v>8.476262550909891E-2</v>
      </c>
      <c r="AG22" s="306"/>
      <c r="AH22" s="304">
        <v>3.9274155468716702E-2</v>
      </c>
      <c r="AI22" s="304">
        <v>4.5136061131279645E-2</v>
      </c>
      <c r="AJ22" s="304">
        <v>4.2021592119184582E-2</v>
      </c>
      <c r="AK22" s="306"/>
      <c r="AL22" s="304">
        <v>2.2731768507214332E-2</v>
      </c>
      <c r="AM22" s="304">
        <v>4.1274164112658898E-2</v>
      </c>
      <c r="AN22" s="304">
        <v>6.5562325045613754E-2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0.52650741438715509</v>
      </c>
      <c r="C23" s="304">
        <f t="shared" si="61"/>
        <v>0.53111266847457661</v>
      </c>
      <c r="D23" s="304">
        <f t="shared" si="62"/>
        <v>0.59955306069072056</v>
      </c>
      <c r="E23" s="304"/>
      <c r="F23" s="304">
        <v>1.0473350469329913E-2</v>
      </c>
      <c r="G23" s="304">
        <v>1.2079126505960696E-2</v>
      </c>
      <c r="H23" s="304">
        <v>1.7976786887021291E-2</v>
      </c>
      <c r="I23" s="304"/>
      <c r="J23" s="304">
        <v>6.2649304963530564E-2</v>
      </c>
      <c r="K23" s="304">
        <v>6.7247909972246556E-2</v>
      </c>
      <c r="L23" s="304">
        <v>8.1785947863316444E-2</v>
      </c>
      <c r="M23" s="304"/>
      <c r="N23" s="304">
        <v>0.14753643460330926</v>
      </c>
      <c r="O23" s="304">
        <v>0.14745384217216298</v>
      </c>
      <c r="P23" s="304">
        <v>0.16572300084886935</v>
      </c>
      <c r="Q23" s="306"/>
      <c r="R23" s="304">
        <v>1.7597741259187658E-2</v>
      </c>
      <c r="S23" s="304">
        <v>1.763216097677266E-2</v>
      </c>
      <c r="T23" s="304">
        <v>2.1380640930222676E-2</v>
      </c>
      <c r="U23" s="306"/>
      <c r="V23" s="304">
        <v>8.6708074656224002E-2</v>
      </c>
      <c r="W23" s="304">
        <v>9.0325318006949415E-2</v>
      </c>
      <c r="X23" s="304">
        <v>0.11186286277075734</v>
      </c>
      <c r="Y23" s="306"/>
      <c r="Z23" s="304">
        <v>8.3646600714946617E-2</v>
      </c>
      <c r="AA23" s="304">
        <v>7.2817925828588204E-2</v>
      </c>
      <c r="AB23" s="304">
        <v>6.9224101980750116E-2</v>
      </c>
      <c r="AC23" s="306"/>
      <c r="AD23" s="304">
        <v>5.0758286344986338E-2</v>
      </c>
      <c r="AE23" s="304">
        <v>4.2602532651027217E-2</v>
      </c>
      <c r="AF23" s="304">
        <v>3.6187096892402064E-2</v>
      </c>
      <c r="AG23" s="306"/>
      <c r="AH23" s="304">
        <v>4.8893505512213761E-2</v>
      </c>
      <c r="AI23" s="304">
        <v>5.2816672420139314E-2</v>
      </c>
      <c r="AJ23" s="304">
        <v>4.5300583393136522E-2</v>
      </c>
      <c r="AK23" s="306"/>
      <c r="AL23" s="304">
        <v>1.8244115863426971E-2</v>
      </c>
      <c r="AM23" s="304">
        <v>2.8137179940729631E-2</v>
      </c>
      <c r="AN23" s="304">
        <v>5.0112039124244744E-2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0.34378378212325555</v>
      </c>
      <c r="C24" s="304">
        <f t="shared" si="61"/>
        <v>0.31695306106244681</v>
      </c>
      <c r="D24" s="304">
        <f t="shared" si="62"/>
        <v>0.28251700837554194</v>
      </c>
      <c r="E24" s="304"/>
      <c r="F24" s="304">
        <v>9.3488243700850951E-4</v>
      </c>
      <c r="G24" s="304">
        <v>1.0951816120453222E-3</v>
      </c>
      <c r="H24" s="304">
        <v>1.9403384804932233E-3</v>
      </c>
      <c r="I24" s="304"/>
      <c r="J24" s="304">
        <v>2.6060653499122816E-2</v>
      </c>
      <c r="K24" s="304">
        <v>3.2199142587473514E-2</v>
      </c>
      <c r="L24" s="304">
        <v>4.9617382463450238E-2</v>
      </c>
      <c r="M24" s="304"/>
      <c r="N24" s="304">
        <v>6.4397893915712393E-2</v>
      </c>
      <c r="O24" s="304">
        <v>6.7550943642847527E-2</v>
      </c>
      <c r="P24" s="304">
        <v>7.5919765177979395E-2</v>
      </c>
      <c r="Q24" s="306"/>
      <c r="R24" s="304">
        <v>1.2563520875672677E-2</v>
      </c>
      <c r="S24" s="304">
        <v>1.0839411551376714E-2</v>
      </c>
      <c r="T24" s="304">
        <v>1.117602190638322E-2</v>
      </c>
      <c r="U24" s="306"/>
      <c r="V24" s="304">
        <v>3.222344687843013E-2</v>
      </c>
      <c r="W24" s="304">
        <v>3.0859249034312895E-2</v>
      </c>
      <c r="X24" s="304">
        <v>3.2296597009206049E-2</v>
      </c>
      <c r="Y24" s="306"/>
      <c r="Z24" s="304">
        <v>7.3346461267983179E-2</v>
      </c>
      <c r="AA24" s="304">
        <v>5.6516770808799771E-2</v>
      </c>
      <c r="AB24" s="304">
        <v>3.40108267981927E-2</v>
      </c>
      <c r="AC24" s="306"/>
      <c r="AD24" s="304">
        <v>5.7361420303230173E-2</v>
      </c>
      <c r="AE24" s="304">
        <v>4.5238645518984905E-2</v>
      </c>
      <c r="AF24" s="304">
        <v>2.9118962547417922E-2</v>
      </c>
      <c r="AG24" s="306"/>
      <c r="AH24" s="304">
        <v>5.3250356263232324E-2</v>
      </c>
      <c r="AI24" s="304">
        <v>4.235271882269509E-2</v>
      </c>
      <c r="AJ24" s="304">
        <v>2.0664013913013011E-2</v>
      </c>
      <c r="AK24" s="306"/>
      <c r="AL24" s="304">
        <v>2.3645146682863404E-2</v>
      </c>
      <c r="AM24" s="304">
        <v>3.0300997483911074E-2</v>
      </c>
      <c r="AN24" s="304">
        <v>2.7773100079406175E-2</v>
      </c>
    </row>
    <row r="25" spans="1:40" x14ac:dyDescent="0.2">
      <c r="A25" s="13" t="str">
        <f t="shared" si="58"/>
        <v>Skilled trades occupations</v>
      </c>
      <c r="B25" s="304">
        <f t="shared" si="60"/>
        <v>1.2475294110693271</v>
      </c>
      <c r="C25" s="304">
        <f t="shared" si="61"/>
        <v>1.2490124852543021</v>
      </c>
      <c r="D25" s="304">
        <f t="shared" si="62"/>
        <v>1.2803325201154885</v>
      </c>
      <c r="E25" s="304"/>
      <c r="F25" s="304">
        <v>7.1726116876294288E-3</v>
      </c>
      <c r="G25" s="304">
        <v>8.8265765702772777E-3</v>
      </c>
      <c r="H25" s="304">
        <v>1.0717708259666532E-2</v>
      </c>
      <c r="I25" s="304"/>
      <c r="J25" s="304">
        <v>2.7752390812329095E-2</v>
      </c>
      <c r="K25" s="304">
        <v>3.0208065950257691E-2</v>
      </c>
      <c r="L25" s="304">
        <v>4.6414896553791794E-2</v>
      </c>
      <c r="M25" s="304"/>
      <c r="N25" s="304">
        <v>0.22110784447365414</v>
      </c>
      <c r="O25" s="304">
        <v>0.25354416070998226</v>
      </c>
      <c r="P25" s="304">
        <v>0.3534721322609688</v>
      </c>
      <c r="Q25" s="306"/>
      <c r="R25" s="304">
        <v>5.6665467834824824E-2</v>
      </c>
      <c r="S25" s="304">
        <v>5.5792751217288362E-2</v>
      </c>
      <c r="T25" s="304">
        <v>6.7245051097150663E-2</v>
      </c>
      <c r="U25" s="306"/>
      <c r="V25" s="304">
        <v>0.14258790044957612</v>
      </c>
      <c r="W25" s="304">
        <v>0.15132701343335067</v>
      </c>
      <c r="X25" s="304">
        <v>0.20159452040784528</v>
      </c>
      <c r="Y25" s="306"/>
      <c r="Z25" s="304">
        <v>0.26171829102518651</v>
      </c>
      <c r="AA25" s="304">
        <v>0.23217031516565431</v>
      </c>
      <c r="AB25" s="304">
        <v>0.20100529490021746</v>
      </c>
      <c r="AC25" s="306"/>
      <c r="AD25" s="304">
        <v>0.27398591185039667</v>
      </c>
      <c r="AE25" s="304">
        <v>0.27543256389236764</v>
      </c>
      <c r="AF25" s="304">
        <v>0.27014910722962659</v>
      </c>
      <c r="AG25" s="306"/>
      <c r="AH25" s="304">
        <v>0.15903934620123586</v>
      </c>
      <c r="AI25" s="304">
        <v>0.14076311143341505</v>
      </c>
      <c r="AJ25" s="304">
        <v>9.1145596104362278E-2</v>
      </c>
      <c r="AK25" s="306"/>
      <c r="AL25" s="304">
        <v>9.7499646734494502E-2</v>
      </c>
      <c r="AM25" s="304">
        <v>0.10094792688170871</v>
      </c>
      <c r="AN25" s="304">
        <v>3.8588213301859027E-2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0.15902400008246981</v>
      </c>
      <c r="C26" s="304">
        <f t="shared" si="61"/>
        <v>0.15823228767332273</v>
      </c>
      <c r="D26" s="304">
        <f t="shared" si="62"/>
        <v>0.16443921714609161</v>
      </c>
      <c r="E26" s="304"/>
      <c r="F26" s="304">
        <v>8.7988883185465276E-4</v>
      </c>
      <c r="G26" s="304">
        <v>9.777241844492082E-4</v>
      </c>
      <c r="H26" s="304">
        <v>1.1481623454626837E-3</v>
      </c>
      <c r="I26" s="304"/>
      <c r="J26" s="304">
        <v>6.9085514166861177E-3</v>
      </c>
      <c r="K26" s="304">
        <v>7.96085004723944E-3</v>
      </c>
      <c r="L26" s="304">
        <v>8.8122050477027342E-3</v>
      </c>
      <c r="M26" s="304"/>
      <c r="N26" s="304">
        <v>4.4238203097218126E-2</v>
      </c>
      <c r="O26" s="304">
        <v>4.6071659403381891E-2</v>
      </c>
      <c r="P26" s="304">
        <v>4.4141889019260229E-2</v>
      </c>
      <c r="Q26" s="306"/>
      <c r="R26" s="304">
        <v>1.2873003448663671E-2</v>
      </c>
      <c r="S26" s="304">
        <v>1.4850985085295483E-2</v>
      </c>
      <c r="T26" s="304">
        <v>1.8846518687021207E-2</v>
      </c>
      <c r="U26" s="306"/>
      <c r="V26" s="304">
        <v>8.1329452325525509E-3</v>
      </c>
      <c r="W26" s="304">
        <v>6.7987482804331483E-3</v>
      </c>
      <c r="X26" s="304">
        <v>6.4463509291132525E-3</v>
      </c>
      <c r="Y26" s="306"/>
      <c r="Z26" s="304">
        <v>2.0189874055574413E-2</v>
      </c>
      <c r="AA26" s="304">
        <v>1.937454817396108E-2</v>
      </c>
      <c r="AB26" s="304">
        <v>2.4301395672624022E-2</v>
      </c>
      <c r="AC26" s="306"/>
      <c r="AD26" s="304">
        <v>2.1965441852662949E-2</v>
      </c>
      <c r="AE26" s="304">
        <v>1.7100306279044963E-2</v>
      </c>
      <c r="AF26" s="304">
        <v>1.4752329977742885E-2</v>
      </c>
      <c r="AG26" s="306"/>
      <c r="AH26" s="304">
        <v>3.0960777090459111E-2</v>
      </c>
      <c r="AI26" s="304">
        <v>3.1705075043289177E-2</v>
      </c>
      <c r="AJ26" s="304">
        <v>3.126733406087092E-2</v>
      </c>
      <c r="AK26" s="306"/>
      <c r="AL26" s="304">
        <v>1.2875315056798195E-2</v>
      </c>
      <c r="AM26" s="304">
        <v>1.3392391176228331E-2</v>
      </c>
      <c r="AN26" s="304">
        <v>1.4723031406293689E-2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0.17611259282434355</v>
      </c>
      <c r="C27" s="304">
        <f t="shared" si="61"/>
        <v>0.17485239019287221</v>
      </c>
      <c r="D27" s="304">
        <f t="shared" si="62"/>
        <v>0.19081824765842725</v>
      </c>
      <c r="E27" s="304"/>
      <c r="F27" s="304">
        <v>2.8710686151759402E-3</v>
      </c>
      <c r="G27" s="304">
        <v>3.1254774791885419E-3</v>
      </c>
      <c r="H27" s="304">
        <v>4.0877225847659095E-3</v>
      </c>
      <c r="I27" s="304"/>
      <c r="J27" s="304">
        <v>1.0721645727442889E-2</v>
      </c>
      <c r="K27" s="304">
        <v>1.1817735985757815E-2</v>
      </c>
      <c r="L27" s="304">
        <v>1.3874620901920848E-2</v>
      </c>
      <c r="M27" s="304"/>
      <c r="N27" s="304">
        <v>2.4935985146409458E-2</v>
      </c>
      <c r="O27" s="304">
        <v>2.7872830882083467E-2</v>
      </c>
      <c r="P27" s="304">
        <v>3.8470456270119094E-2</v>
      </c>
      <c r="Q27" s="306"/>
      <c r="R27" s="304">
        <v>1.6587671318145401E-2</v>
      </c>
      <c r="S27" s="304">
        <v>1.4195723588499338E-2</v>
      </c>
      <c r="T27" s="304">
        <v>1.8150078616800774E-2</v>
      </c>
      <c r="U27" s="306"/>
      <c r="V27" s="304">
        <v>1.6730696358912438E-2</v>
      </c>
      <c r="W27" s="304">
        <v>1.5818881488108966E-2</v>
      </c>
      <c r="X27" s="304">
        <v>1.7013176496230104E-2</v>
      </c>
      <c r="Y27" s="306"/>
      <c r="Z27" s="304">
        <v>3.7795385078903919E-2</v>
      </c>
      <c r="AA27" s="304">
        <v>3.7250791463338949E-2</v>
      </c>
      <c r="AB27" s="304">
        <v>4.329004676703211E-2</v>
      </c>
      <c r="AC27" s="306"/>
      <c r="AD27" s="304">
        <v>2.7320643760642683E-2</v>
      </c>
      <c r="AE27" s="304">
        <v>2.7407635391044259E-2</v>
      </c>
      <c r="AF27" s="304">
        <v>2.6810116472615143E-2</v>
      </c>
      <c r="AG27" s="306"/>
      <c r="AH27" s="304">
        <v>2.9328953098169686E-2</v>
      </c>
      <c r="AI27" s="304">
        <v>2.5547276374926837E-2</v>
      </c>
      <c r="AJ27" s="304">
        <v>1.5444079120772137E-2</v>
      </c>
      <c r="AK27" s="306"/>
      <c r="AL27" s="304">
        <v>9.820543720541107E-3</v>
      </c>
      <c r="AM27" s="304">
        <v>1.1816037539924013E-2</v>
      </c>
      <c r="AN27" s="304">
        <v>1.3677950428171137E-2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0.49566211098778712</v>
      </c>
      <c r="C28" s="304">
        <f t="shared" si="61"/>
        <v>0.52109845204477523</v>
      </c>
      <c r="D28" s="304">
        <f t="shared" si="62"/>
        <v>0.56869742018976344</v>
      </c>
      <c r="E28" s="304"/>
      <c r="F28" s="304">
        <v>1.0820376505817924E-4</v>
      </c>
      <c r="G28" s="304">
        <v>1.3979062759087986E-4</v>
      </c>
      <c r="H28" s="304">
        <v>2.1067437343159708E-4</v>
      </c>
      <c r="I28" s="304"/>
      <c r="J28" s="304">
        <v>8.1764576460439178E-3</v>
      </c>
      <c r="K28" s="304">
        <v>9.0206027913039277E-3</v>
      </c>
      <c r="L28" s="304">
        <v>1.144751245927008E-2</v>
      </c>
      <c r="M28" s="304"/>
      <c r="N28" s="304">
        <v>2.525350466322503E-2</v>
      </c>
      <c r="O28" s="304">
        <v>2.9169074150390606E-2</v>
      </c>
      <c r="P28" s="304">
        <v>3.7167799206577146E-2</v>
      </c>
      <c r="Q28" s="306"/>
      <c r="R28" s="304">
        <v>9.0878135009530101E-3</v>
      </c>
      <c r="S28" s="304">
        <v>9.3403648140067009E-3</v>
      </c>
      <c r="T28" s="304">
        <v>1.1516678147262677E-2</v>
      </c>
      <c r="U28" s="306"/>
      <c r="V28" s="304">
        <v>1.7307026203574848E-2</v>
      </c>
      <c r="W28" s="304">
        <v>1.7877401424834204E-2</v>
      </c>
      <c r="X28" s="304">
        <v>2.0139953171763727E-2</v>
      </c>
      <c r="Y28" s="306"/>
      <c r="Z28" s="304">
        <v>0.15252560225424527</v>
      </c>
      <c r="AA28" s="304">
        <v>0.17204871399204069</v>
      </c>
      <c r="AB28" s="304">
        <v>0.23417508424727856</v>
      </c>
      <c r="AC28" s="306"/>
      <c r="AD28" s="304">
        <v>0.16256812246623892</v>
      </c>
      <c r="AE28" s="304">
        <v>0.16899189414232835</v>
      </c>
      <c r="AF28" s="304">
        <v>0.17152817368332643</v>
      </c>
      <c r="AG28" s="306"/>
      <c r="AH28" s="304">
        <v>6.1501551267100475E-2</v>
      </c>
      <c r="AI28" s="304">
        <v>5.1763393595603273E-2</v>
      </c>
      <c r="AJ28" s="304">
        <v>2.6875899939472366E-2</v>
      </c>
      <c r="AK28" s="306"/>
      <c r="AL28" s="304">
        <v>5.9133829221347411E-2</v>
      </c>
      <c r="AM28" s="304">
        <v>6.2747216506676529E-2</v>
      </c>
      <c r="AN28" s="304">
        <v>5.5635644961380876E-2</v>
      </c>
    </row>
    <row r="29" spans="1:40" x14ac:dyDescent="0.2">
      <c r="A29" s="13" t="str">
        <f t="shared" si="58"/>
        <v>Elementary occupations</v>
      </c>
      <c r="B29" s="304">
        <f t="shared" si="60"/>
        <v>0.58802703733197725</v>
      </c>
      <c r="C29" s="304">
        <f t="shared" si="61"/>
        <v>0.67562242049469379</v>
      </c>
      <c r="D29" s="304">
        <f t="shared" si="62"/>
        <v>0.64408748292883333</v>
      </c>
      <c r="E29" s="304"/>
      <c r="F29" s="304">
        <v>2.0506367615679857E-5</v>
      </c>
      <c r="G29" s="304">
        <v>2.0457240774290348E-5</v>
      </c>
      <c r="H29" s="304">
        <v>2.4558686798162762E-5</v>
      </c>
      <c r="I29" s="304"/>
      <c r="J29" s="304">
        <v>5.4385613594943516E-3</v>
      </c>
      <c r="K29" s="304">
        <v>7.3013480939212207E-3</v>
      </c>
      <c r="L29" s="304">
        <v>9.4185504885797144E-3</v>
      </c>
      <c r="M29" s="304"/>
      <c r="N29" s="304">
        <v>1.5300331023849541E-2</v>
      </c>
      <c r="O29" s="304">
        <v>2.0252755551365964E-2</v>
      </c>
      <c r="P29" s="304">
        <v>2.4168636324988054E-2</v>
      </c>
      <c r="Q29" s="306"/>
      <c r="R29" s="304">
        <v>1.7069365339738841E-2</v>
      </c>
      <c r="S29" s="304">
        <v>2.8229181390489261E-2</v>
      </c>
      <c r="T29" s="304">
        <v>3.1606682878183294E-2</v>
      </c>
      <c r="U29" s="306"/>
      <c r="V29" s="304">
        <v>3.4840449292541327E-2</v>
      </c>
      <c r="W29" s="304">
        <v>5.0465482408254478E-2</v>
      </c>
      <c r="X29" s="304">
        <v>6.2898356078144965E-2</v>
      </c>
      <c r="Y29" s="306"/>
      <c r="Z29" s="304">
        <v>0.12197569673383546</v>
      </c>
      <c r="AA29" s="304">
        <v>0.15141732447843237</v>
      </c>
      <c r="AB29" s="304">
        <v>0.14985091935310599</v>
      </c>
      <c r="AC29" s="306"/>
      <c r="AD29" s="304">
        <v>0.19521974262700056</v>
      </c>
      <c r="AE29" s="304">
        <v>0.21330115879132314</v>
      </c>
      <c r="AF29" s="304">
        <v>0.17501877000398161</v>
      </c>
      <c r="AG29" s="306"/>
      <c r="AH29" s="304">
        <v>0.15596891731206816</v>
      </c>
      <c r="AI29" s="304">
        <v>0.14606408010908933</v>
      </c>
      <c r="AJ29" s="304">
        <v>0.11571303185722692</v>
      </c>
      <c r="AK29" s="306"/>
      <c r="AL29" s="304">
        <v>4.2193467275833327E-2</v>
      </c>
      <c r="AM29" s="304">
        <v>5.8570632431043795E-2</v>
      </c>
      <c r="AN29" s="304">
        <v>7.5387977257824632E-2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19.608000000000018</v>
      </c>
      <c r="C32" s="305">
        <f>SUM(C33:C41)</f>
        <v>18.530000000000005</v>
      </c>
      <c r="D32" s="305">
        <f>SUM(D33:D41)</f>
        <v>16.442999999999998</v>
      </c>
      <c r="E32" s="304"/>
      <c r="F32" s="305">
        <f>SUM(F33:F41)</f>
        <v>0.33024077834029442</v>
      </c>
      <c r="G32" s="305">
        <f>SUM(G33:G41)</f>
        <v>0.33488572849021525</v>
      </c>
      <c r="H32" s="305">
        <f>SUM(H33:H41)</f>
        <v>0.36078727549302686</v>
      </c>
      <c r="I32" s="304"/>
      <c r="J32" s="305">
        <f>SUM(J33:J41)</f>
        <v>1.800832577142127</v>
      </c>
      <c r="K32" s="305">
        <f>SUM(K33:K41)</f>
        <v>1.9107955713816263</v>
      </c>
      <c r="L32" s="305">
        <f>SUM(L33:L41)</f>
        <v>2.1693658114874199</v>
      </c>
      <c r="M32" s="304"/>
      <c r="N32" s="305">
        <f>SUM(N33:N41)</f>
        <v>3.8678913839241145</v>
      </c>
      <c r="O32" s="305">
        <f>SUM(O33:O41)</f>
        <v>3.743770448930547</v>
      </c>
      <c r="P32" s="305">
        <f>SUM(P33:P41)</f>
        <v>3.6610920069782953</v>
      </c>
      <c r="Q32" s="306"/>
      <c r="R32" s="305">
        <f>SUM(R33:R41)</f>
        <v>0.90322839683949641</v>
      </c>
      <c r="S32" s="305">
        <f>SUM(S33:S41)</f>
        <v>0.89681908594655746</v>
      </c>
      <c r="T32" s="305">
        <f>SUM(T33:T41)</f>
        <v>0.93571591167718771</v>
      </c>
      <c r="U32" s="306"/>
      <c r="V32" s="305">
        <f>SUM(V33:V41)</f>
        <v>1.9703487253106582</v>
      </c>
      <c r="W32" s="305">
        <f>SUM(W33:W41)</f>
        <v>1.8420520636697395</v>
      </c>
      <c r="X32" s="305">
        <f>SUM(X33:X41)</f>
        <v>1.7381571183176694</v>
      </c>
      <c r="Y32" s="306"/>
      <c r="Z32" s="305">
        <f>SUM(Z33:Z41)</f>
        <v>4.3792916125738159</v>
      </c>
      <c r="AA32" s="305">
        <f>SUM(AA33:AA41)</f>
        <v>4.0790027862725999</v>
      </c>
      <c r="AB32" s="305">
        <f>SUM(AB33:AB41)</f>
        <v>3.5011033090528287</v>
      </c>
      <c r="AC32" s="306"/>
      <c r="AD32" s="305">
        <f>SUM(AD33:AD41)</f>
        <v>3.417991649566761</v>
      </c>
      <c r="AE32" s="305">
        <f>SUM(AE33:AE41)</f>
        <v>3.143355850247993</v>
      </c>
      <c r="AF32" s="305">
        <f>SUM(AF33:AF41)</f>
        <v>2.3146755538748454</v>
      </c>
      <c r="AG32" s="306"/>
      <c r="AH32" s="305">
        <f>SUM(AH33:AH41)</f>
        <v>2.2448586026205386</v>
      </c>
      <c r="AI32" s="305">
        <f>SUM(AI33:AI41)</f>
        <v>1.9795548974239978</v>
      </c>
      <c r="AJ32" s="305">
        <f>SUM(AJ33:AJ41)</f>
        <v>1.184951417076886</v>
      </c>
      <c r="AK32" s="306"/>
      <c r="AL32" s="305">
        <f>SUM(AL33:AL41)</f>
        <v>0.69331627368220983</v>
      </c>
      <c r="AM32" s="305">
        <f>SUM(AM33:AM41)</f>
        <v>0.59976356763673022</v>
      </c>
      <c r="AN32" s="305">
        <f>SUM(AN33:AN41)</f>
        <v>0.57715159604183619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3.3874099310737078</v>
      </c>
      <c r="C33" s="304">
        <f t="shared" ref="C33:C41" si="64">SUM(G33,K33,O33,S33,W33,AA33,AE33,AI33,AM33)</f>
        <v>2.8831321436749313</v>
      </c>
      <c r="D33" s="304">
        <f t="shared" ref="D33:D40" si="65">SUM(H33,L33,P33,T33,X33,AB33,AF33,AJ33,AN33)</f>
        <v>2.6514036900212603</v>
      </c>
      <c r="E33" s="304"/>
      <c r="F33" s="304">
        <v>5.3144507879608192E-2</v>
      </c>
      <c r="G33" s="304">
        <v>4.277530496442726E-2</v>
      </c>
      <c r="H33" s="304">
        <v>4.0121627014353047E-2</v>
      </c>
      <c r="I33" s="304"/>
      <c r="J33" s="304">
        <v>0.40505444112791794</v>
      </c>
      <c r="K33" s="304">
        <v>0.36982492636858949</v>
      </c>
      <c r="L33" s="304">
        <v>0.39667049954768807</v>
      </c>
      <c r="M33" s="304"/>
      <c r="N33" s="304">
        <v>0.9671663481881585</v>
      </c>
      <c r="O33" s="304">
        <v>0.84298271930194624</v>
      </c>
      <c r="P33" s="304">
        <v>0.82040310520518689</v>
      </c>
      <c r="Q33" s="306"/>
      <c r="R33" s="304">
        <v>0.2025122969309805</v>
      </c>
      <c r="S33" s="304">
        <v>0.17857426359741099</v>
      </c>
      <c r="T33" s="304">
        <v>0.18263698869310255</v>
      </c>
      <c r="U33" s="306"/>
      <c r="V33" s="304">
        <v>0.46632211685100838</v>
      </c>
      <c r="W33" s="304">
        <v>0.39005955169342416</v>
      </c>
      <c r="X33" s="304">
        <v>0.37018286343831636</v>
      </c>
      <c r="Y33" s="306"/>
      <c r="Z33" s="304">
        <v>0.56471084787418491</v>
      </c>
      <c r="AA33" s="304">
        <v>0.44918970397106006</v>
      </c>
      <c r="AB33" s="304">
        <v>0.36234411571626934</v>
      </c>
      <c r="AC33" s="306"/>
      <c r="AD33" s="304">
        <v>0.42611464361902951</v>
      </c>
      <c r="AE33" s="304">
        <v>0.34341821162538178</v>
      </c>
      <c r="AF33" s="304">
        <v>0.25562823834777243</v>
      </c>
      <c r="AG33" s="306"/>
      <c r="AH33" s="304">
        <v>0.23556892610999922</v>
      </c>
      <c r="AI33" s="304">
        <v>0.18569524625491227</v>
      </c>
      <c r="AJ33" s="304">
        <v>0.11313378976564101</v>
      </c>
      <c r="AK33" s="306"/>
      <c r="AL33" s="304">
        <v>6.6815802492820667E-2</v>
      </c>
      <c r="AM33" s="304">
        <v>8.0612215897778575E-2</v>
      </c>
      <c r="AN33" s="304">
        <v>0.11028246229293086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4.4239037959553356</v>
      </c>
      <c r="C34" s="304">
        <f t="shared" si="64"/>
        <v>4.6052870298264592</v>
      </c>
      <c r="D34" s="304">
        <f t="shared" si="65"/>
        <v>4.2584391277567226</v>
      </c>
      <c r="E34" s="304"/>
      <c r="F34" s="304">
        <v>0.20409877456541631</v>
      </c>
      <c r="G34" s="304">
        <v>0.21946687924246988</v>
      </c>
      <c r="H34" s="304">
        <v>0.24206923325973834</v>
      </c>
      <c r="I34" s="304"/>
      <c r="J34" s="304">
        <v>0.76445783175180149</v>
      </c>
      <c r="K34" s="304">
        <v>0.86141970349241637</v>
      </c>
      <c r="L34" s="304">
        <v>0.96942414141540145</v>
      </c>
      <c r="M34" s="304"/>
      <c r="N34" s="304">
        <v>1.3034240491622728</v>
      </c>
      <c r="O34" s="304">
        <v>1.3077283959131938</v>
      </c>
      <c r="P34" s="304">
        <v>1.1981073439326488</v>
      </c>
      <c r="Q34" s="306"/>
      <c r="R34" s="304">
        <v>0.14235698806634053</v>
      </c>
      <c r="S34" s="304">
        <v>0.14972926664593678</v>
      </c>
      <c r="T34" s="304">
        <v>0.15147850431908857</v>
      </c>
      <c r="U34" s="306"/>
      <c r="V34" s="304">
        <v>0.5867297854837592</v>
      </c>
      <c r="W34" s="304">
        <v>0.59782613937522477</v>
      </c>
      <c r="X34" s="304">
        <v>0.54860243038940548</v>
      </c>
      <c r="Y34" s="306"/>
      <c r="Z34" s="304">
        <v>0.75544484087924091</v>
      </c>
      <c r="AA34" s="304">
        <v>0.77399606155573519</v>
      </c>
      <c r="AB34" s="304">
        <v>0.62447360660495821</v>
      </c>
      <c r="AC34" s="306"/>
      <c r="AD34" s="304">
        <v>0.38172619414009751</v>
      </c>
      <c r="AE34" s="304">
        <v>0.37203931112392469</v>
      </c>
      <c r="AF34" s="304">
        <v>0.24655000249006429</v>
      </c>
      <c r="AG34" s="306"/>
      <c r="AH34" s="304">
        <v>0.23263901751485599</v>
      </c>
      <c r="AI34" s="304">
        <v>0.24938529034464554</v>
      </c>
      <c r="AJ34" s="304">
        <v>0.19090507420228578</v>
      </c>
      <c r="AK34" s="306"/>
      <c r="AL34" s="304">
        <v>5.3026314391550686E-2</v>
      </c>
      <c r="AM34" s="304">
        <v>7.3695982132912299E-2</v>
      </c>
      <c r="AN34" s="304">
        <v>8.6828791143131467E-2</v>
      </c>
    </row>
    <row r="35" spans="1:40" x14ac:dyDescent="0.2">
      <c r="A35" s="13" t="str">
        <f t="shared" si="63"/>
        <v>Associate professional occupations</v>
      </c>
      <c r="B35" s="304">
        <f t="shared" si="66"/>
        <v>3.1284892030902696</v>
      </c>
      <c r="C35" s="304">
        <f t="shared" si="64"/>
        <v>2.8163447861728446</v>
      </c>
      <c r="D35" s="304">
        <f t="shared" si="65"/>
        <v>2.5824990746031826</v>
      </c>
      <c r="E35" s="304"/>
      <c r="F35" s="304">
        <v>4.5529791865194333E-2</v>
      </c>
      <c r="G35" s="304">
        <v>4.3852253531400549E-2</v>
      </c>
      <c r="H35" s="304">
        <v>4.7899403955151153E-2</v>
      </c>
      <c r="I35" s="304"/>
      <c r="J35" s="304">
        <v>0.34934709538294462</v>
      </c>
      <c r="K35" s="304">
        <v>0.34215597424735317</v>
      </c>
      <c r="L35" s="304">
        <v>0.3683777115919542</v>
      </c>
      <c r="M35" s="304"/>
      <c r="N35" s="304">
        <v>0.80471249845012971</v>
      </c>
      <c r="O35" s="304">
        <v>0.74876445310495787</v>
      </c>
      <c r="P35" s="304">
        <v>0.72662181181287966</v>
      </c>
      <c r="Q35" s="306"/>
      <c r="R35" s="304">
        <v>0.23415497066614746</v>
      </c>
      <c r="S35" s="304">
        <v>0.22608698627837298</v>
      </c>
      <c r="T35" s="304">
        <v>0.23450072962121538</v>
      </c>
      <c r="U35" s="306"/>
      <c r="V35" s="304">
        <v>0.33577569657456474</v>
      </c>
      <c r="W35" s="304">
        <v>0.28075225963548528</v>
      </c>
      <c r="X35" s="304">
        <v>0.25081377119284531</v>
      </c>
      <c r="Y35" s="306"/>
      <c r="Z35" s="304">
        <v>0.68958140647064592</v>
      </c>
      <c r="AA35" s="304">
        <v>0.6058652814087474</v>
      </c>
      <c r="AB35" s="304">
        <v>0.52261016474980226</v>
      </c>
      <c r="AC35" s="306"/>
      <c r="AD35" s="304">
        <v>0.42858649766279416</v>
      </c>
      <c r="AE35" s="304">
        <v>0.36827329425914379</v>
      </c>
      <c r="AF35" s="304">
        <v>0.27597629318644945</v>
      </c>
      <c r="AG35" s="306"/>
      <c r="AH35" s="304">
        <v>0.20603994208132781</v>
      </c>
      <c r="AI35" s="304">
        <v>0.15685767137609796</v>
      </c>
      <c r="AJ35" s="304">
        <v>0.10382105779460751</v>
      </c>
      <c r="AK35" s="306"/>
      <c r="AL35" s="304">
        <v>3.4761303936520972E-2</v>
      </c>
      <c r="AM35" s="304">
        <v>4.3736612331285979E-2</v>
      </c>
      <c r="AN35" s="304">
        <v>5.1878130698277833E-2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1.7183450430018656</v>
      </c>
      <c r="C36" s="304">
        <f t="shared" si="64"/>
        <v>1.5847620581909287</v>
      </c>
      <c r="D36" s="304">
        <f t="shared" si="65"/>
        <v>1.3443003336721651</v>
      </c>
      <c r="E36" s="304"/>
      <c r="F36" s="304">
        <v>6.2639258735258697E-3</v>
      </c>
      <c r="G36" s="304">
        <v>6.6220919261659131E-3</v>
      </c>
      <c r="H36" s="304">
        <v>6.9353358450378755E-3</v>
      </c>
      <c r="I36" s="304"/>
      <c r="J36" s="304">
        <v>8.7266620484523078E-2</v>
      </c>
      <c r="K36" s="304">
        <v>0.10288693750044203</v>
      </c>
      <c r="L36" s="304">
        <v>0.12613458791175747</v>
      </c>
      <c r="M36" s="304"/>
      <c r="N36" s="304">
        <v>0.30041165684774385</v>
      </c>
      <c r="O36" s="304">
        <v>0.31114849071476003</v>
      </c>
      <c r="P36" s="304">
        <v>0.32044946627288728</v>
      </c>
      <c r="Q36" s="306"/>
      <c r="R36" s="304">
        <v>0.11319099207989079</v>
      </c>
      <c r="S36" s="304">
        <v>0.12112172216021262</v>
      </c>
      <c r="T36" s="304">
        <v>0.13353920643827313</v>
      </c>
      <c r="U36" s="306"/>
      <c r="V36" s="304">
        <v>0.13666775723941477</v>
      </c>
      <c r="W36" s="304">
        <v>0.14026425256692029</v>
      </c>
      <c r="X36" s="304">
        <v>0.14686656022453712</v>
      </c>
      <c r="Y36" s="306"/>
      <c r="Z36" s="304">
        <v>0.39152141415005237</v>
      </c>
      <c r="AA36" s="304">
        <v>0.37615320988233786</v>
      </c>
      <c r="AB36" s="304">
        <v>0.3339005436544773</v>
      </c>
      <c r="AC36" s="306"/>
      <c r="AD36" s="304">
        <v>0.46009423415890222</v>
      </c>
      <c r="AE36" s="304">
        <v>0.37505785701219363</v>
      </c>
      <c r="AF36" s="304">
        <v>0.23763768203199112</v>
      </c>
      <c r="AG36" s="306"/>
      <c r="AH36" s="304">
        <v>0.18741639836977322</v>
      </c>
      <c r="AI36" s="304">
        <v>0.11812783689715138</v>
      </c>
      <c r="AJ36" s="304">
        <v>2.2372715913124955E-2</v>
      </c>
      <c r="AK36" s="306"/>
      <c r="AL36" s="304">
        <v>3.5512043798039628E-2</v>
      </c>
      <c r="AM36" s="304">
        <v>3.3379659530744857E-2</v>
      </c>
      <c r="AN36" s="304">
        <v>1.6464235380078539E-2</v>
      </c>
    </row>
    <row r="37" spans="1:40" x14ac:dyDescent="0.2">
      <c r="A37" s="13" t="str">
        <f t="shared" si="63"/>
        <v>Skilled trades occupations</v>
      </c>
      <c r="B37" s="304">
        <f t="shared" si="66"/>
        <v>3.021186934387492</v>
      </c>
      <c r="C37" s="304">
        <f t="shared" si="64"/>
        <v>2.7221928793548011</v>
      </c>
      <c r="D37" s="304">
        <f t="shared" si="65"/>
        <v>2.136771920898449</v>
      </c>
      <c r="E37" s="304"/>
      <c r="F37" s="304">
        <v>5.3079189640163858E-3</v>
      </c>
      <c r="G37" s="304">
        <v>6.4254301890583005E-3</v>
      </c>
      <c r="H37" s="304">
        <v>8.2686056369187383E-3</v>
      </c>
      <c r="I37" s="304"/>
      <c r="J37" s="304">
        <v>9.2794112332862541E-2</v>
      </c>
      <c r="K37" s="304">
        <v>0.11107840647891766</v>
      </c>
      <c r="L37" s="304">
        <v>0.15250207014828493</v>
      </c>
      <c r="M37" s="304"/>
      <c r="N37" s="304">
        <v>0.19633726621588807</v>
      </c>
      <c r="O37" s="304">
        <v>0.20302454919316987</v>
      </c>
      <c r="P37" s="304">
        <v>0.22819313994064513</v>
      </c>
      <c r="Q37" s="306"/>
      <c r="R37" s="304">
        <v>8.4314458496355701E-2</v>
      </c>
      <c r="S37" s="304">
        <v>8.5237007521550834E-2</v>
      </c>
      <c r="T37" s="304">
        <v>8.4257455641217838E-2</v>
      </c>
      <c r="U37" s="306"/>
      <c r="V37" s="304">
        <v>0.25777703592143331</v>
      </c>
      <c r="W37" s="304">
        <v>0.22703337650386765</v>
      </c>
      <c r="X37" s="304">
        <v>0.2007545113182439</v>
      </c>
      <c r="Y37" s="306"/>
      <c r="Z37" s="304">
        <v>1.1242376192939154</v>
      </c>
      <c r="AA37" s="304">
        <v>1.01118226835137</v>
      </c>
      <c r="AB37" s="304">
        <v>0.8187055510600173</v>
      </c>
      <c r="AC37" s="306"/>
      <c r="AD37" s="304">
        <v>0.68522569964353619</v>
      </c>
      <c r="AE37" s="304">
        <v>0.5979528238231635</v>
      </c>
      <c r="AF37" s="304">
        <v>0.36729702332447089</v>
      </c>
      <c r="AG37" s="306"/>
      <c r="AH37" s="304">
        <v>0.4245418220297093</v>
      </c>
      <c r="AI37" s="304">
        <v>0.36799684837064517</v>
      </c>
      <c r="AJ37" s="304">
        <v>0.19855274895398201</v>
      </c>
      <c r="AK37" s="306"/>
      <c r="AL37" s="304">
        <v>0.15065100148977503</v>
      </c>
      <c r="AM37" s="304">
        <v>0.11226216892305833</v>
      </c>
      <c r="AN37" s="304">
        <v>7.8240814874667913E-2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0.30889946564244197</v>
      </c>
      <c r="C38" s="304">
        <f t="shared" si="64"/>
        <v>0.28943702593294918</v>
      </c>
      <c r="D38" s="304">
        <f t="shared" si="65"/>
        <v>0.26688869663924542</v>
      </c>
      <c r="E38" s="304"/>
      <c r="F38" s="304">
        <v>7.2966122489204373E-3</v>
      </c>
      <c r="G38" s="304">
        <v>7.7562736470240369E-3</v>
      </c>
      <c r="H38" s="304">
        <v>7.8614900669061235E-3</v>
      </c>
      <c r="I38" s="304"/>
      <c r="J38" s="304">
        <v>6.2442325708480977E-3</v>
      </c>
      <c r="K38" s="304">
        <v>6.2537402520959897E-3</v>
      </c>
      <c r="L38" s="304">
        <v>6.1132881673576821E-3</v>
      </c>
      <c r="M38" s="304"/>
      <c r="N38" s="304">
        <v>3.4803982696137159E-2</v>
      </c>
      <c r="O38" s="304">
        <v>3.1179220158625363E-2</v>
      </c>
      <c r="P38" s="304">
        <v>2.7110534470108996E-2</v>
      </c>
      <c r="Q38" s="306"/>
      <c r="R38" s="304">
        <v>8.8748459374440297E-3</v>
      </c>
      <c r="S38" s="304">
        <v>7.1634607737132939E-3</v>
      </c>
      <c r="T38" s="304">
        <v>6.4569492112967249E-3</v>
      </c>
      <c r="U38" s="306"/>
      <c r="V38" s="304">
        <v>2.6766062444694993E-2</v>
      </c>
      <c r="W38" s="304">
        <v>2.2948497539465016E-2</v>
      </c>
      <c r="X38" s="304">
        <v>1.9939948562206503E-2</v>
      </c>
      <c r="Y38" s="306"/>
      <c r="Z38" s="304">
        <v>4.443909087575694E-2</v>
      </c>
      <c r="AA38" s="304">
        <v>3.386897105750062E-2</v>
      </c>
      <c r="AB38" s="304">
        <v>2.8504274229414976E-2</v>
      </c>
      <c r="AC38" s="306"/>
      <c r="AD38" s="304">
        <v>5.2195137709056282E-2</v>
      </c>
      <c r="AE38" s="304">
        <v>4.3533405899626898E-2</v>
      </c>
      <c r="AF38" s="304">
        <v>3.1846347931103788E-2</v>
      </c>
      <c r="AG38" s="306"/>
      <c r="AH38" s="304">
        <v>0.10822174089377022</v>
      </c>
      <c r="AI38" s="304">
        <v>0.10881127557452475</v>
      </c>
      <c r="AJ38" s="304">
        <v>9.7928056190819526E-2</v>
      </c>
      <c r="AK38" s="306"/>
      <c r="AL38" s="304">
        <v>2.0057760265813802E-2</v>
      </c>
      <c r="AM38" s="304">
        <v>2.7922181030373264E-2</v>
      </c>
      <c r="AN38" s="304">
        <v>4.11278078100311E-2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0.68432269417304592</v>
      </c>
      <c r="C39" s="304">
        <f t="shared" si="64"/>
        <v>0.65810459806249721</v>
      </c>
      <c r="D39" s="304">
        <f t="shared" si="65"/>
        <v>0.62989662373299049</v>
      </c>
      <c r="E39" s="304"/>
      <c r="F39" s="304">
        <v>4.7355477921145793E-3</v>
      </c>
      <c r="G39" s="304">
        <v>4.474638269204868E-3</v>
      </c>
      <c r="H39" s="304">
        <v>3.9941444083232414E-3</v>
      </c>
      <c r="I39" s="304"/>
      <c r="J39" s="304">
        <v>5.1798234852543361E-2</v>
      </c>
      <c r="K39" s="304">
        <v>5.7050367013140604E-2</v>
      </c>
      <c r="L39" s="304">
        <v>6.7500266689178121E-2</v>
      </c>
      <c r="M39" s="304"/>
      <c r="N39" s="304">
        <v>0.13702197280437015</v>
      </c>
      <c r="O39" s="304">
        <v>0.13885576438181127</v>
      </c>
      <c r="P39" s="304">
        <v>0.14088228779672346</v>
      </c>
      <c r="Q39" s="306"/>
      <c r="R39" s="304">
        <v>4.2466739799083712E-2</v>
      </c>
      <c r="S39" s="304">
        <v>4.3412929761500491E-2</v>
      </c>
      <c r="T39" s="304">
        <v>4.3934061137487018E-2</v>
      </c>
      <c r="U39" s="306"/>
      <c r="V39" s="304">
        <v>4.7696052170735075E-2</v>
      </c>
      <c r="W39" s="304">
        <v>4.7683924707399114E-2</v>
      </c>
      <c r="X39" s="304">
        <v>4.6240443028076797E-2</v>
      </c>
      <c r="Y39" s="306"/>
      <c r="Z39" s="304">
        <v>0.15919660165204477</v>
      </c>
      <c r="AA39" s="304">
        <v>0.13976084539713587</v>
      </c>
      <c r="AB39" s="304">
        <v>0.12893565907572183</v>
      </c>
      <c r="AC39" s="306"/>
      <c r="AD39" s="304">
        <v>0.12638236202000352</v>
      </c>
      <c r="AE39" s="304">
        <v>0.12502344623178355</v>
      </c>
      <c r="AF39" s="304">
        <v>0.11960831977982057</v>
      </c>
      <c r="AG39" s="306"/>
      <c r="AH39" s="304">
        <v>7.2134313803634401E-2</v>
      </c>
      <c r="AI39" s="304">
        <v>5.315653113298531E-2</v>
      </c>
      <c r="AJ39" s="304">
        <v>1.7523379978816551E-2</v>
      </c>
      <c r="AK39" s="306"/>
      <c r="AL39" s="304">
        <v>4.2890869278516298E-2</v>
      </c>
      <c r="AM39" s="304">
        <v>4.8686151167536197E-2</v>
      </c>
      <c r="AN39" s="304">
        <v>6.1278061838842907E-2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1.9372290869712969</v>
      </c>
      <c r="C40" s="304">
        <f t="shared" si="64"/>
        <v>1.8153417617680567</v>
      </c>
      <c r="D40" s="304">
        <f t="shared" si="65"/>
        <v>1.5002611213358046</v>
      </c>
      <c r="E40" s="304"/>
      <c r="F40" s="304">
        <v>7.5950773924754575E-4</v>
      </c>
      <c r="G40" s="304">
        <v>6.8852328057797732E-4</v>
      </c>
      <c r="H40" s="304">
        <v>6.6971371689219291E-4</v>
      </c>
      <c r="I40" s="304"/>
      <c r="J40" s="304">
        <v>2.9102509443209468E-2</v>
      </c>
      <c r="K40" s="304">
        <v>4.3324893112977339E-2</v>
      </c>
      <c r="L40" s="304">
        <v>6.2695370437977349E-2</v>
      </c>
      <c r="M40" s="304"/>
      <c r="N40" s="304">
        <v>7.0855482504960085E-2</v>
      </c>
      <c r="O40" s="304">
        <v>7.9624950281355966E-2</v>
      </c>
      <c r="P40" s="304">
        <v>9.4268007162070677E-2</v>
      </c>
      <c r="Q40" s="306"/>
      <c r="R40" s="305">
        <v>4.3895841698000343E-2</v>
      </c>
      <c r="S40" s="305">
        <v>4.4786407872534115E-2</v>
      </c>
      <c r="T40" s="305">
        <v>4.6328875287336591E-2</v>
      </c>
      <c r="U40" s="306"/>
      <c r="V40" s="305">
        <v>8.4240819451155066E-2</v>
      </c>
      <c r="W40" s="305">
        <v>9.2626469865098079E-2</v>
      </c>
      <c r="X40" s="305">
        <v>0.10106107036745768</v>
      </c>
      <c r="Y40" s="306"/>
      <c r="Z40" s="305">
        <v>0.4935369969447862</v>
      </c>
      <c r="AA40" s="305">
        <v>0.50735312071737537</v>
      </c>
      <c r="AB40" s="305">
        <v>0.49014366335050324</v>
      </c>
      <c r="AC40" s="306"/>
      <c r="AD40" s="305">
        <v>0.60482325384467428</v>
      </c>
      <c r="AE40" s="305">
        <v>0.59980373895844519</v>
      </c>
      <c r="AF40" s="305">
        <v>0.48774231382037647</v>
      </c>
      <c r="AG40" s="306"/>
      <c r="AH40" s="305">
        <v>0.43910277074579018</v>
      </c>
      <c r="AI40" s="305">
        <v>0.35901201350255357</v>
      </c>
      <c r="AJ40" s="305">
        <v>0.14172500714206321</v>
      </c>
      <c r="AK40" s="306"/>
      <c r="AL40" s="305">
        <v>0.17091190459947389</v>
      </c>
      <c r="AM40" s="305">
        <v>8.8121644177138983E-2</v>
      </c>
      <c r="AN40" s="305">
        <v>7.5627100051127105E-2</v>
      </c>
    </row>
    <row r="41" spans="1:40" x14ac:dyDescent="0.2">
      <c r="A41" s="39" t="str">
        <f t="shared" si="63"/>
        <v>Elementary occupations</v>
      </c>
      <c r="B41" s="307">
        <f t="shared" si="66"/>
        <v>0.9982138457045604</v>
      </c>
      <c r="C41" s="307">
        <f t="shared" si="64"/>
        <v>1.1553977170165388</v>
      </c>
      <c r="D41" s="307">
        <f>SUM(H41,L41,P41,T41,X41,AB41,AF41,AJ41,AN41)</f>
        <v>1.0725394113401761</v>
      </c>
      <c r="E41" s="307"/>
      <c r="F41" s="307">
        <v>3.1041914122507432E-3</v>
      </c>
      <c r="G41" s="307">
        <v>2.8243334398864537E-3</v>
      </c>
      <c r="H41" s="307">
        <v>2.9677215897062023E-3</v>
      </c>
      <c r="I41" s="307"/>
      <c r="J41" s="307">
        <v>1.4767499195476326E-2</v>
      </c>
      <c r="K41" s="307">
        <v>1.6800622915693755E-2</v>
      </c>
      <c r="L41" s="307">
        <v>1.9947875577820566E-2</v>
      </c>
      <c r="M41" s="307"/>
      <c r="N41" s="307">
        <v>5.3158127054454676E-2</v>
      </c>
      <c r="O41" s="307">
        <v>8.0461905880726964E-2</v>
      </c>
      <c r="P41" s="307">
        <v>0.10505631038514462</v>
      </c>
      <c r="Q41" s="308"/>
      <c r="R41" s="307">
        <v>3.1461263165253439E-2</v>
      </c>
      <c r="S41" s="307">
        <v>4.0707041335325274E-2</v>
      </c>
      <c r="T41" s="307">
        <v>5.2583141328169943E-2</v>
      </c>
      <c r="U41" s="308"/>
      <c r="V41" s="307">
        <v>2.8373399173892502E-2</v>
      </c>
      <c r="W41" s="307">
        <v>4.2857591782855461E-2</v>
      </c>
      <c r="X41" s="307">
        <v>5.3695519796580195E-2</v>
      </c>
      <c r="Y41" s="308"/>
      <c r="Z41" s="307">
        <v>0.1566227944331888</v>
      </c>
      <c r="AA41" s="307">
        <v>0.18163332393133766</v>
      </c>
      <c r="AB41" s="307">
        <v>0.19148573061166435</v>
      </c>
      <c r="AC41" s="308"/>
      <c r="AD41" s="307">
        <v>0.2528436267686669</v>
      </c>
      <c r="AE41" s="307">
        <v>0.31825376131432959</v>
      </c>
      <c r="AF41" s="307">
        <v>0.29238933296279646</v>
      </c>
      <c r="AG41" s="308"/>
      <c r="AH41" s="307">
        <v>0.33919367107167819</v>
      </c>
      <c r="AI41" s="307">
        <v>0.38051218397048187</v>
      </c>
      <c r="AJ41" s="307">
        <v>0.29898958713554541</v>
      </c>
      <c r="AK41" s="308"/>
      <c r="AL41" s="307">
        <v>0.11868927342969877</v>
      </c>
      <c r="AM41" s="307">
        <v>9.1346952445901769E-2</v>
      </c>
      <c r="AN41" s="307">
        <v>5.5424191952748378E-2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Buckinghamshire Thames Valley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23.746000000000038</v>
      </c>
      <c r="C50" s="305">
        <f>SUM(C51:C59)</f>
        <v>25.426999999999932</v>
      </c>
      <c r="D50" s="305">
        <f>SUM(D51:D59)</f>
        <v>27.569999999999997</v>
      </c>
      <c r="E50" s="304"/>
      <c r="F50" s="305">
        <f>SUM(F51:F59)</f>
        <v>9.8127689367999343E-2</v>
      </c>
      <c r="G50" s="305">
        <f>SUM(G51:G59)</f>
        <v>0.12224380385399408</v>
      </c>
      <c r="H50" s="305">
        <f>SUM(H51:H59)</f>
        <v>0.18627214668874548</v>
      </c>
      <c r="I50" s="304"/>
      <c r="J50" s="305">
        <f>SUM(J51:J59)</f>
        <v>1.5159450783934429</v>
      </c>
      <c r="K50" s="305">
        <f>SUM(K51:K59)</f>
        <v>1.8992864941334155</v>
      </c>
      <c r="L50" s="305">
        <f>SUM(L51:L59)</f>
        <v>2.7859111374144723</v>
      </c>
      <c r="M50" s="304"/>
      <c r="N50" s="305">
        <f>SUM(N51:N59)</f>
        <v>2.6016182340782557</v>
      </c>
      <c r="O50" s="305">
        <f>SUM(O51:O59)</f>
        <v>2.8353610989476254</v>
      </c>
      <c r="P50" s="305">
        <f>SUM(P51:P59)</f>
        <v>3.4596014878701018</v>
      </c>
      <c r="Q50" s="304"/>
      <c r="R50" s="305">
        <f>SUM(R51:R59)</f>
        <v>0.92175366723679475</v>
      </c>
      <c r="S50" s="305">
        <f>SUM(S51:S59)</f>
        <v>0.99260289713116567</v>
      </c>
      <c r="T50" s="305">
        <f>SUM(T51:T59)</f>
        <v>1.2657156334618185</v>
      </c>
      <c r="U50" s="304"/>
      <c r="V50" s="305">
        <f>SUM(V51:V59)</f>
        <v>1.9145219132094391</v>
      </c>
      <c r="W50" s="305">
        <f>SUM(W51:W59)</f>
        <v>1.9840552484070413</v>
      </c>
      <c r="X50" s="305">
        <f>SUM(X51:X59)</f>
        <v>2.3615273652975852</v>
      </c>
      <c r="Y50" s="304"/>
      <c r="Z50" s="305">
        <f>SUM(Z51:Z59)</f>
        <v>7.0266205657736505</v>
      </c>
      <c r="AA50" s="305">
        <f>SUM(AA51:AA59)</f>
        <v>7.3333893956900171</v>
      </c>
      <c r="AB50" s="305">
        <f>SUM(AB51:AB59)</f>
        <v>7.9052425758279359</v>
      </c>
      <c r="AC50" s="304"/>
      <c r="AD50" s="305">
        <f>SUM(AD51:AD59)</f>
        <v>5.4034877673913444</v>
      </c>
      <c r="AE50" s="305">
        <f>SUM(AE51:AE59)</f>
        <v>5.8561094784410415</v>
      </c>
      <c r="AF50" s="305">
        <f>SUM(AF51:AF59)</f>
        <v>6.0155105078893767</v>
      </c>
      <c r="AG50" s="304"/>
      <c r="AH50" s="305">
        <f>SUM(AH51:AH59)</f>
        <v>3.2317976970340703</v>
      </c>
      <c r="AI50" s="305">
        <f>SUM(AI51:AI59)</f>
        <v>3.5055083779910823</v>
      </c>
      <c r="AJ50" s="305">
        <f>SUM(AJ51:AJ59)</f>
        <v>3.0410657480361225</v>
      </c>
      <c r="AK50" s="304"/>
      <c r="AL50" s="305">
        <f>SUM(AL51:AL59)</f>
        <v>1.0321273875150436</v>
      </c>
      <c r="AM50" s="305">
        <f>SUM(AM51:AM59)</f>
        <v>0.89844320540455147</v>
      </c>
      <c r="AN50" s="305">
        <f>SUM(AN51:AN59)</f>
        <v>0.54915339751383718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3.6185811906739831</v>
      </c>
      <c r="C51" s="304">
        <f t="shared" ref="C51:D51" si="68">SUM(G51,K51,O51,S51,W51,AA51,AE51,AI51,AM51)</f>
        <v>3.4650172493344473</v>
      </c>
      <c r="D51" s="304">
        <f t="shared" si="68"/>
        <v>4.0341047564360544</v>
      </c>
      <c r="E51" s="304"/>
      <c r="F51" s="304">
        <v>2.1391996721551967E-2</v>
      </c>
      <c r="G51" s="304">
        <v>2.5105417311606801E-2</v>
      </c>
      <c r="H51" s="304">
        <v>3.8830761396188462E-2</v>
      </c>
      <c r="I51" s="304"/>
      <c r="J51" s="304">
        <v>0.42858935833329781</v>
      </c>
      <c r="K51" s="304">
        <v>0.46741563345056725</v>
      </c>
      <c r="L51" s="304">
        <v>0.69867950719579719</v>
      </c>
      <c r="M51" s="304"/>
      <c r="N51" s="304">
        <v>0.67569607429341516</v>
      </c>
      <c r="O51" s="304">
        <v>0.63844322102385298</v>
      </c>
      <c r="P51" s="304">
        <v>0.73312679339563247</v>
      </c>
      <c r="Q51" s="304"/>
      <c r="R51" s="304">
        <v>0.17856908661138013</v>
      </c>
      <c r="S51" s="304">
        <v>0.15631110799885389</v>
      </c>
      <c r="T51" s="304">
        <v>0.17008138004696843</v>
      </c>
      <c r="U51" s="304"/>
      <c r="V51" s="304">
        <v>0.44398099895570509</v>
      </c>
      <c r="W51" s="304">
        <v>0.40038766401926751</v>
      </c>
      <c r="X51" s="304">
        <v>0.4766548611322719</v>
      </c>
      <c r="Y51" s="304"/>
      <c r="Z51" s="304">
        <v>0.9093232445888042</v>
      </c>
      <c r="AA51" s="304">
        <v>0.83839963216395785</v>
      </c>
      <c r="AB51" s="304">
        <v>1.0103340660420599</v>
      </c>
      <c r="AC51" s="304"/>
      <c r="AD51" s="304">
        <v>0.54213665060649685</v>
      </c>
      <c r="AE51" s="304">
        <v>0.49970235979750061</v>
      </c>
      <c r="AF51" s="304">
        <v>0.48783672463259881</v>
      </c>
      <c r="AG51" s="304"/>
      <c r="AH51" s="304">
        <v>0.30861886027508922</v>
      </c>
      <c r="AI51" s="304">
        <v>0.2932320877318223</v>
      </c>
      <c r="AJ51" s="304">
        <v>0.24112260081688336</v>
      </c>
      <c r="AK51" s="304"/>
      <c r="AL51" s="304">
        <v>0.11027492028824265</v>
      </c>
      <c r="AM51" s="304">
        <v>0.1460201258370179</v>
      </c>
      <c r="AN51" s="304">
        <v>0.17743806177765353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3.3688632848301858</v>
      </c>
      <c r="C52" s="304">
        <f t="shared" ref="C52:C59" si="70">SUM(G52,K52,O52,S52,W52,AA52,AE52,AI52,AM52)</f>
        <v>4.0108890025780939</v>
      </c>
      <c r="D52" s="304">
        <f t="shared" ref="D52:D59" si="71">SUM(H52,L52,P52,T52,X52,AB52,AF52,AJ52,AN52)</f>
        <v>4.9025592484532972</v>
      </c>
      <c r="E52" s="304"/>
      <c r="F52" s="304">
        <v>3.9437105078168555E-2</v>
      </c>
      <c r="G52" s="304">
        <v>4.9561460914163191E-2</v>
      </c>
      <c r="H52" s="304">
        <v>6.8860343979400038E-2</v>
      </c>
      <c r="I52" s="304"/>
      <c r="J52" s="304">
        <v>0.61129286959496987</v>
      </c>
      <c r="K52" s="304">
        <v>0.83176435384418712</v>
      </c>
      <c r="L52" s="304">
        <v>1.2235463584800872</v>
      </c>
      <c r="M52" s="304"/>
      <c r="N52" s="304">
        <v>0.77517886311759698</v>
      </c>
      <c r="O52" s="304">
        <v>0.82495834790040912</v>
      </c>
      <c r="P52" s="304">
        <v>0.9157943670451959</v>
      </c>
      <c r="Q52" s="304"/>
      <c r="R52" s="304">
        <v>0.1058881417951416</v>
      </c>
      <c r="S52" s="304">
        <v>9.3452259215695332E-2</v>
      </c>
      <c r="T52" s="304">
        <v>0.11533420653527207</v>
      </c>
      <c r="U52" s="304"/>
      <c r="V52" s="304">
        <v>0.30293955329544453</v>
      </c>
      <c r="W52" s="304">
        <v>0.28111729314063982</v>
      </c>
      <c r="X52" s="304">
        <v>0.22098134895237356</v>
      </c>
      <c r="Y52" s="304"/>
      <c r="Z52" s="304">
        <v>0.85165274120176004</v>
      </c>
      <c r="AA52" s="304">
        <v>1.07348770014089</v>
      </c>
      <c r="AB52" s="304">
        <v>1.4390592558060509</v>
      </c>
      <c r="AC52" s="304"/>
      <c r="AD52" s="304">
        <v>0.44796052725556662</v>
      </c>
      <c r="AE52" s="304">
        <v>0.57110779659694166</v>
      </c>
      <c r="AF52" s="304">
        <v>0.66224689587950825</v>
      </c>
      <c r="AG52" s="304"/>
      <c r="AH52" s="304">
        <v>0.17488621158483625</v>
      </c>
      <c r="AI52" s="304">
        <v>0.20031954380695607</v>
      </c>
      <c r="AJ52" s="304">
        <v>0.17033446187358176</v>
      </c>
      <c r="AK52" s="304"/>
      <c r="AL52" s="304">
        <v>5.9627271906701348E-2</v>
      </c>
      <c r="AM52" s="304">
        <v>8.5120247018211415E-2</v>
      </c>
      <c r="AN52" s="304">
        <v>8.6402009901827795E-2</v>
      </c>
    </row>
    <row r="53" spans="1:40" x14ac:dyDescent="0.2">
      <c r="A53" s="13" t="str">
        <f t="shared" si="67"/>
        <v>Associate professional occupations</v>
      </c>
      <c r="B53" s="304">
        <f t="shared" si="69"/>
        <v>1.8544928112325825</v>
      </c>
      <c r="C53" s="304">
        <f t="shared" si="70"/>
        <v>1.9372321923224229</v>
      </c>
      <c r="D53" s="304">
        <f t="shared" si="71"/>
        <v>2.2524285062025111</v>
      </c>
      <c r="E53" s="304"/>
      <c r="F53" s="304">
        <v>5.7943064704074863E-3</v>
      </c>
      <c r="G53" s="304">
        <v>6.5275770572180607E-3</v>
      </c>
      <c r="H53" s="304">
        <v>1.0379439378923898E-2</v>
      </c>
      <c r="I53" s="304"/>
      <c r="J53" s="304">
        <v>0.1872141509064823</v>
      </c>
      <c r="K53" s="304">
        <v>0.22567150922381315</v>
      </c>
      <c r="L53" s="304">
        <v>0.32975642441425762</v>
      </c>
      <c r="M53" s="304"/>
      <c r="N53" s="304">
        <v>0.32387117771801105</v>
      </c>
      <c r="O53" s="304">
        <v>0.33768223357286886</v>
      </c>
      <c r="P53" s="304">
        <v>0.3983200892208571</v>
      </c>
      <c r="Q53" s="304"/>
      <c r="R53" s="304">
        <v>0.15302357756916199</v>
      </c>
      <c r="S53" s="304">
        <v>0.1729744044086583</v>
      </c>
      <c r="T53" s="304">
        <v>0.22168390640663635</v>
      </c>
      <c r="U53" s="304"/>
      <c r="V53" s="304">
        <v>0.27122358805052715</v>
      </c>
      <c r="W53" s="304">
        <v>0.26177348379604282</v>
      </c>
      <c r="X53" s="304">
        <v>0.29955571875758696</v>
      </c>
      <c r="Y53" s="304"/>
      <c r="Z53" s="304">
        <v>0.36623242853741206</v>
      </c>
      <c r="AA53" s="304">
        <v>0.33429651360282797</v>
      </c>
      <c r="AB53" s="304">
        <v>0.34270977867067265</v>
      </c>
      <c r="AC53" s="304"/>
      <c r="AD53" s="304">
        <v>0.30838483432837843</v>
      </c>
      <c r="AE53" s="304">
        <v>0.32911689176411951</v>
      </c>
      <c r="AF53" s="304">
        <v>0.36579619189120433</v>
      </c>
      <c r="AG53" s="304"/>
      <c r="AH53" s="304">
        <v>0.20410068434921805</v>
      </c>
      <c r="AI53" s="304">
        <v>0.23394303870966418</v>
      </c>
      <c r="AJ53" s="304">
        <v>0.22239356122574827</v>
      </c>
      <c r="AK53" s="304"/>
      <c r="AL53" s="304">
        <v>3.4648063302983916E-2</v>
      </c>
      <c r="AM53" s="304">
        <v>3.5246540187209907E-2</v>
      </c>
      <c r="AN53" s="304">
        <v>6.1833396236623872E-2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2.1332755136469084</v>
      </c>
      <c r="C54" s="304">
        <f t="shared" si="70"/>
        <v>2.2063695599380266</v>
      </c>
      <c r="D54" s="304">
        <f t="shared" si="71"/>
        <v>2.1808462769386319</v>
      </c>
      <c r="E54" s="304"/>
      <c r="F54" s="304">
        <v>2.1687494972733683E-2</v>
      </c>
      <c r="G54" s="304">
        <v>2.9046274211406028E-2</v>
      </c>
      <c r="H54" s="304">
        <v>5.0901886210370659E-2</v>
      </c>
      <c r="I54" s="304"/>
      <c r="J54" s="304">
        <v>0.11415979486869</v>
      </c>
      <c r="K54" s="304">
        <v>0.15776259041269089</v>
      </c>
      <c r="L54" s="304">
        <v>0.22054126513011482</v>
      </c>
      <c r="M54" s="304"/>
      <c r="N54" s="304">
        <v>0.34932383457540539</v>
      </c>
      <c r="O54" s="304">
        <v>0.45302172632658783</v>
      </c>
      <c r="P54" s="304">
        <v>0.66200859762836606</v>
      </c>
      <c r="Q54" s="304"/>
      <c r="R54" s="304">
        <v>0.20837159560416046</v>
      </c>
      <c r="S54" s="304">
        <v>0.24031206439675823</v>
      </c>
      <c r="T54" s="304">
        <v>0.33156532328904675</v>
      </c>
      <c r="U54" s="304"/>
      <c r="V54" s="304">
        <v>0.15010985196753648</v>
      </c>
      <c r="W54" s="304">
        <v>0.1765659756803088</v>
      </c>
      <c r="X54" s="304">
        <v>0.25869659407198914</v>
      </c>
      <c r="Y54" s="304"/>
      <c r="Z54" s="304">
        <v>0.38467540594447447</v>
      </c>
      <c r="AA54" s="304">
        <v>0.34581414331108395</v>
      </c>
      <c r="AB54" s="304">
        <v>0.1836709827732185</v>
      </c>
      <c r="AC54" s="304"/>
      <c r="AD54" s="304">
        <v>0.33557597301963599</v>
      </c>
      <c r="AE54" s="304">
        <v>0.26725487611500942</v>
      </c>
      <c r="AF54" s="304">
        <v>0.11740094390901178</v>
      </c>
      <c r="AG54" s="304"/>
      <c r="AH54" s="304">
        <v>0.4762892621934639</v>
      </c>
      <c r="AI54" s="304">
        <v>0.52440869451549266</v>
      </c>
      <c r="AJ54" s="304">
        <v>0.35270452548418985</v>
      </c>
      <c r="AK54" s="304"/>
      <c r="AL54" s="304">
        <v>9.3082300500807971E-2</v>
      </c>
      <c r="AM54" s="304">
        <v>1.2183214968689071E-2</v>
      </c>
      <c r="AN54" s="304">
        <v>3.3561584423243049E-3</v>
      </c>
    </row>
    <row r="55" spans="1:40" x14ac:dyDescent="0.2">
      <c r="A55" s="13" t="str">
        <f t="shared" si="67"/>
        <v>Skilled trades occupations</v>
      </c>
      <c r="B55" s="304">
        <f t="shared" si="69"/>
        <v>9.2111566092285795</v>
      </c>
      <c r="C55" s="304">
        <f t="shared" si="70"/>
        <v>9.8311114439847902</v>
      </c>
      <c r="D55" s="304">
        <f t="shared" si="71"/>
        <v>9.9048851179009869</v>
      </c>
      <c r="E55" s="304"/>
      <c r="F55" s="304">
        <v>1.8490971497815906E-3</v>
      </c>
      <c r="G55" s="304">
        <v>2.1657928059013931E-3</v>
      </c>
      <c r="H55" s="304">
        <v>2.8320959895279212E-3</v>
      </c>
      <c r="I55" s="304"/>
      <c r="J55" s="304">
        <v>0.10015452606815846</v>
      </c>
      <c r="K55" s="304">
        <v>0.12600315416546234</v>
      </c>
      <c r="L55" s="304">
        <v>0.18156603800462137</v>
      </c>
      <c r="M55" s="304"/>
      <c r="N55" s="304">
        <v>0.3274274216209182</v>
      </c>
      <c r="O55" s="304">
        <v>0.3986914509564814</v>
      </c>
      <c r="P55" s="304">
        <v>0.5123348723270853</v>
      </c>
      <c r="Q55" s="304"/>
      <c r="R55" s="304">
        <v>0.20488348893971542</v>
      </c>
      <c r="S55" s="304">
        <v>0.24150688261369851</v>
      </c>
      <c r="T55" s="304">
        <v>0.30442667220501279</v>
      </c>
      <c r="U55" s="304"/>
      <c r="V55" s="304">
        <v>0.5519633727324843</v>
      </c>
      <c r="W55" s="304">
        <v>0.62899392686794175</v>
      </c>
      <c r="X55" s="304">
        <v>0.80025933763051516</v>
      </c>
      <c r="Y55" s="304"/>
      <c r="Z55" s="304">
        <v>3.4973181391639527</v>
      </c>
      <c r="AA55" s="304">
        <v>3.5305887259845563</v>
      </c>
      <c r="AB55" s="304">
        <v>3.3558954666642666</v>
      </c>
      <c r="AC55" s="304"/>
      <c r="AD55" s="304">
        <v>2.7659179877500648</v>
      </c>
      <c r="AE55" s="304">
        <v>3.0506721526766456</v>
      </c>
      <c r="AF55" s="304">
        <v>3.1714095025574029</v>
      </c>
      <c r="AG55" s="304"/>
      <c r="AH55" s="304">
        <v>1.2775753348692771</v>
      </c>
      <c r="AI55" s="304">
        <v>1.4301536986512566</v>
      </c>
      <c r="AJ55" s="304">
        <v>1.478036895475668</v>
      </c>
      <c r="AK55" s="304"/>
      <c r="AL55" s="304">
        <v>0.48406724093422765</v>
      </c>
      <c r="AM55" s="304">
        <v>0.42233565926284816</v>
      </c>
      <c r="AN55" s="304">
        <v>9.8124237046887455E-2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8.9267941343625576E-2</v>
      </c>
      <c r="C56" s="304">
        <f t="shared" si="70"/>
        <v>8.4211421533340658E-2</v>
      </c>
      <c r="D56" s="304">
        <f t="shared" si="71"/>
        <v>9.1150090231126579E-2</v>
      </c>
      <c r="E56" s="304"/>
      <c r="F56" s="304">
        <v>1.0526488672028409E-4</v>
      </c>
      <c r="G56" s="304">
        <v>7.1467668247818028E-5</v>
      </c>
      <c r="H56" s="304">
        <v>8.9280234579294898E-5</v>
      </c>
      <c r="I56" s="304"/>
      <c r="J56" s="304">
        <v>2.899207917796463E-3</v>
      </c>
      <c r="K56" s="304">
        <v>3.1076163438588031E-3</v>
      </c>
      <c r="L56" s="304">
        <v>3.6251223978000869E-3</v>
      </c>
      <c r="M56" s="304"/>
      <c r="N56" s="304">
        <v>4.1065572219082845E-3</v>
      </c>
      <c r="O56" s="304">
        <v>3.6324067126854874E-3</v>
      </c>
      <c r="P56" s="304">
        <v>3.8861542074059363E-3</v>
      </c>
      <c r="Q56" s="304"/>
      <c r="R56" s="304">
        <v>7.6078399898300473E-4</v>
      </c>
      <c r="S56" s="304">
        <v>6.7322590421327604E-4</v>
      </c>
      <c r="T56" s="304">
        <v>7.4858121312756205E-4</v>
      </c>
      <c r="U56" s="304"/>
      <c r="V56" s="304">
        <v>2.9312832912536382E-3</v>
      </c>
      <c r="W56" s="304">
        <v>2.7607432249105784E-3</v>
      </c>
      <c r="X56" s="304">
        <v>3.0997769674964756E-3</v>
      </c>
      <c r="Y56" s="304"/>
      <c r="Z56" s="304">
        <v>2.6581258558811095E-2</v>
      </c>
      <c r="AA56" s="304">
        <v>3.0165402188171538E-2</v>
      </c>
      <c r="AB56" s="304">
        <v>3.8087625568960094E-2</v>
      </c>
      <c r="AC56" s="304"/>
      <c r="AD56" s="304">
        <v>5.355725845826856E-3</v>
      </c>
      <c r="AE56" s="304">
        <v>4.6265280016078566E-3</v>
      </c>
      <c r="AF56" s="304">
        <v>4.8853561826918065E-3</v>
      </c>
      <c r="AG56" s="304"/>
      <c r="AH56" s="304">
        <v>2.5951394808118013E-2</v>
      </c>
      <c r="AI56" s="304">
        <v>2.0979466926040982E-2</v>
      </c>
      <c r="AJ56" s="304">
        <v>1.9597263011055261E-2</v>
      </c>
      <c r="AK56" s="304"/>
      <c r="AL56" s="304">
        <v>2.0576464814207922E-2</v>
      </c>
      <c r="AM56" s="304">
        <v>1.8194564563604326E-2</v>
      </c>
      <c r="AN56" s="304">
        <v>1.7130930448010062E-2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0.40191701147815917</v>
      </c>
      <c r="C57" s="304">
        <f t="shared" si="70"/>
        <v>0.43368743757973682</v>
      </c>
      <c r="D57" s="304">
        <f t="shared" si="71"/>
        <v>0.47130622029078423</v>
      </c>
      <c r="E57" s="304"/>
      <c r="F57" s="304">
        <v>1.4426480224546494E-3</v>
      </c>
      <c r="G57" s="304">
        <v>1.890868827694089E-3</v>
      </c>
      <c r="H57" s="304">
        <v>2.8684088931967503E-3</v>
      </c>
      <c r="I57" s="304"/>
      <c r="J57" s="304">
        <v>2.9396114799115296E-2</v>
      </c>
      <c r="K57" s="304">
        <v>2.9866823875065947E-2</v>
      </c>
      <c r="L57" s="304">
        <v>3.3596141065661125E-2</v>
      </c>
      <c r="M57" s="304"/>
      <c r="N57" s="304">
        <v>7.4888305842793101E-2</v>
      </c>
      <c r="O57" s="304">
        <v>8.504191778222224E-2</v>
      </c>
      <c r="P57" s="304">
        <v>0.10082632519451667</v>
      </c>
      <c r="Q57" s="304"/>
      <c r="R57" s="304">
        <v>1.9394941628330258E-2</v>
      </c>
      <c r="S57" s="304">
        <v>2.2979259536096999E-2</v>
      </c>
      <c r="T57" s="304">
        <v>2.7511909990705852E-2</v>
      </c>
      <c r="U57" s="304"/>
      <c r="V57" s="304">
        <v>2.3999325888374962E-2</v>
      </c>
      <c r="W57" s="304">
        <v>2.682558933250143E-2</v>
      </c>
      <c r="X57" s="304">
        <v>3.2149816483413189E-2</v>
      </c>
      <c r="Y57" s="304"/>
      <c r="Z57" s="304">
        <v>0.15354100513116822</v>
      </c>
      <c r="AA57" s="304">
        <v>0.16299791554088316</v>
      </c>
      <c r="AB57" s="304">
        <v>0.19468744373265987</v>
      </c>
      <c r="AC57" s="304"/>
      <c r="AD57" s="304">
        <v>2.3429842885189119E-2</v>
      </c>
      <c r="AE57" s="304">
        <v>2.003240938422491E-2</v>
      </c>
      <c r="AF57" s="304">
        <v>1.2387447205711794E-2</v>
      </c>
      <c r="AG57" s="304"/>
      <c r="AH57" s="304">
        <v>4.1638946040440064E-2</v>
      </c>
      <c r="AI57" s="304">
        <v>4.0135236513454027E-2</v>
      </c>
      <c r="AJ57" s="304">
        <v>9.0301153576907069E-3</v>
      </c>
      <c r="AK57" s="304"/>
      <c r="AL57" s="304">
        <v>3.4185881240293516E-2</v>
      </c>
      <c r="AM57" s="304">
        <v>4.3917416787594026E-2</v>
      </c>
      <c r="AN57" s="304">
        <v>5.8248612367228288E-2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1.8026820155664325</v>
      </c>
      <c r="C58" s="304">
        <f t="shared" si="70"/>
        <v>2.0007297514599278</v>
      </c>
      <c r="D58" s="304">
        <f t="shared" si="71"/>
        <v>2.0844396597490706</v>
      </c>
      <c r="E58" s="304"/>
      <c r="F58" s="304">
        <v>6.2696549534399879E-3</v>
      </c>
      <c r="G58" s="304">
        <v>7.7105042361471469E-3</v>
      </c>
      <c r="H58" s="304">
        <v>1.1320130341284413E-2</v>
      </c>
      <c r="I58" s="304"/>
      <c r="J58" s="304">
        <v>2.4108161065747591E-2</v>
      </c>
      <c r="K58" s="304">
        <v>3.3319422959713532E-2</v>
      </c>
      <c r="L58" s="304">
        <v>5.6240766652276591E-2</v>
      </c>
      <c r="M58" s="304"/>
      <c r="N58" s="304">
        <v>3.6818526365307067E-2</v>
      </c>
      <c r="O58" s="304">
        <v>4.6823276326579483E-2</v>
      </c>
      <c r="P58" s="304">
        <v>7.2692274979417992E-2</v>
      </c>
      <c r="Q58" s="304"/>
      <c r="R58" s="304">
        <v>4.2936637294142446E-2</v>
      </c>
      <c r="S58" s="304">
        <v>5.4950698596495061E-2</v>
      </c>
      <c r="T58" s="304">
        <v>8.423232564047041E-2</v>
      </c>
      <c r="U58" s="304"/>
      <c r="V58" s="304">
        <v>0.10031588592842573</v>
      </c>
      <c r="W58" s="304">
        <v>0.11448731759551996</v>
      </c>
      <c r="X58" s="304">
        <v>0.14244407010872204</v>
      </c>
      <c r="Y58" s="304"/>
      <c r="Z58" s="304">
        <v>0.49745156070863983</v>
      </c>
      <c r="AA58" s="304">
        <v>0.5818615160328261</v>
      </c>
      <c r="AB58" s="304">
        <v>0.7184566474347317</v>
      </c>
      <c r="AC58" s="304"/>
      <c r="AD58" s="304">
        <v>0.61260565526100996</v>
      </c>
      <c r="AE58" s="304">
        <v>0.69686246951766206</v>
      </c>
      <c r="AF58" s="304">
        <v>0.73043690592889432</v>
      </c>
      <c r="AG58" s="304"/>
      <c r="AH58" s="304">
        <v>0.39139506562334292</v>
      </c>
      <c r="AI58" s="304">
        <v>0.38647392546471732</v>
      </c>
      <c r="AJ58" s="304">
        <v>0.24954994866369715</v>
      </c>
      <c r="AK58" s="304"/>
      <c r="AL58" s="304">
        <v>9.0780868366376943E-2</v>
      </c>
      <c r="AM58" s="304">
        <v>7.8240620730267135E-2</v>
      </c>
      <c r="AN58" s="304">
        <v>1.9066589999576486E-2</v>
      </c>
    </row>
    <row r="59" spans="1:40" x14ac:dyDescent="0.2">
      <c r="A59" s="13" t="str">
        <f t="shared" si="67"/>
        <v>Elementary occupations</v>
      </c>
      <c r="B59" s="304">
        <f t="shared" si="69"/>
        <v>1.2657636219995834</v>
      </c>
      <c r="C59" s="304">
        <f t="shared" si="70"/>
        <v>1.4577519412691475</v>
      </c>
      <c r="D59" s="304">
        <f t="shared" si="71"/>
        <v>1.6482801237975311</v>
      </c>
      <c r="E59" s="304"/>
      <c r="F59" s="304">
        <v>1.5012111274111884E-4</v>
      </c>
      <c r="G59" s="304">
        <v>1.6444082160955564E-4</v>
      </c>
      <c r="H59" s="304">
        <v>1.898002652740356E-4</v>
      </c>
      <c r="I59" s="304"/>
      <c r="J59" s="304">
        <v>1.813089483918465E-2</v>
      </c>
      <c r="K59" s="304">
        <v>2.437538985805663E-2</v>
      </c>
      <c r="L59" s="304">
        <v>3.8359514073856585E-2</v>
      </c>
      <c r="M59" s="304"/>
      <c r="N59" s="304">
        <v>3.4307473322900607E-2</v>
      </c>
      <c r="O59" s="304">
        <v>4.7066518345938398E-2</v>
      </c>
      <c r="P59" s="304">
        <v>6.0612013871624806E-2</v>
      </c>
      <c r="Q59" s="304"/>
      <c r="R59" s="304">
        <v>7.9254137957794537E-3</v>
      </c>
      <c r="S59" s="304">
        <v>9.4429944606960817E-3</v>
      </c>
      <c r="T59" s="304">
        <v>1.0131328134577998E-2</v>
      </c>
      <c r="U59" s="304"/>
      <c r="V59" s="304">
        <v>6.7058053099687098E-2</v>
      </c>
      <c r="W59" s="304">
        <v>9.1143254749908587E-2</v>
      </c>
      <c r="X59" s="304">
        <v>0.12768584119321644</v>
      </c>
      <c r="Y59" s="304"/>
      <c r="Z59" s="304">
        <v>0.33984478193862816</v>
      </c>
      <c r="AA59" s="304">
        <v>0.43577784672482117</v>
      </c>
      <c r="AB59" s="304">
        <v>0.62234130913531627</v>
      </c>
      <c r="AC59" s="304"/>
      <c r="AD59" s="304">
        <v>0.3621205704391755</v>
      </c>
      <c r="AE59" s="304">
        <v>0.41673399458732946</v>
      </c>
      <c r="AF59" s="304">
        <v>0.46311053970235139</v>
      </c>
      <c r="AG59" s="304"/>
      <c r="AH59" s="304">
        <v>0.33134193729028516</v>
      </c>
      <c r="AI59" s="304">
        <v>0.3758626856716783</v>
      </c>
      <c r="AJ59" s="304">
        <v>0.29829637612760818</v>
      </c>
      <c r="AK59" s="304"/>
      <c r="AL59" s="304">
        <v>0.10488437616120162</v>
      </c>
      <c r="AM59" s="304">
        <v>5.7184816049109542E-2</v>
      </c>
      <c r="AN59" s="304">
        <v>2.7553401293705437E-2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74.01300000000009</v>
      </c>
      <c r="C62" s="305">
        <f>SUM(C63:C71)</f>
        <v>75.745999999999981</v>
      </c>
      <c r="D62" s="305">
        <f>SUM(D63:D71)</f>
        <v>78.451999999999998</v>
      </c>
      <c r="E62" s="304"/>
      <c r="F62" s="305">
        <f>SUM(F63:F71)</f>
        <v>0.27107510053720291</v>
      </c>
      <c r="G62" s="305">
        <f>SUM(G63:G71)</f>
        <v>0.34586665362101382</v>
      </c>
      <c r="H62" s="305">
        <f>SUM(H63:H71)</f>
        <v>0.53272215601845974</v>
      </c>
      <c r="I62" s="304"/>
      <c r="J62" s="305">
        <f>SUM(J63:J71)</f>
        <v>3.4275815055151391</v>
      </c>
      <c r="K62" s="305">
        <f>SUM(K63:K71)</f>
        <v>4.1972177387935616</v>
      </c>
      <c r="L62" s="305">
        <f>SUM(L63:L71)</f>
        <v>6.1925420492690062</v>
      </c>
      <c r="M62" s="304"/>
      <c r="N62" s="305">
        <f>SUM(N63:N71)</f>
        <v>11.710821800061408</v>
      </c>
      <c r="O62" s="305">
        <f>SUM(O63:O71)</f>
        <v>13.214566648494399</v>
      </c>
      <c r="P62" s="305">
        <f>SUM(P63:P71)</f>
        <v>17.265801266508056</v>
      </c>
      <c r="Q62" s="304"/>
      <c r="R62" s="305">
        <f>SUM(R63:R71)</f>
        <v>3.4183387130662579</v>
      </c>
      <c r="S62" s="305">
        <f>SUM(S63:S71)</f>
        <v>3.7382655086100463</v>
      </c>
      <c r="T62" s="305">
        <f>SUM(T63:T71)</f>
        <v>4.7792917378378235</v>
      </c>
      <c r="U62" s="304"/>
      <c r="V62" s="305">
        <f>SUM(V63:V71)</f>
        <v>3.8931434298346352</v>
      </c>
      <c r="W62" s="305">
        <f>SUM(W63:W71)</f>
        <v>4.1596545363371886</v>
      </c>
      <c r="X62" s="305">
        <f>SUM(X63:X71)</f>
        <v>5.1857059007088271</v>
      </c>
      <c r="Y62" s="304"/>
      <c r="Z62" s="305">
        <f>SUM(Z63:Z71)</f>
        <v>18.294417791795457</v>
      </c>
      <c r="AA62" s="305">
        <f>SUM(AA63:AA71)</f>
        <v>18.339842772092464</v>
      </c>
      <c r="AB62" s="305">
        <f>SUM(AB63:AB71)</f>
        <v>19.690196275700938</v>
      </c>
      <c r="AC62" s="304"/>
      <c r="AD62" s="305">
        <f>SUM(AD63:AD71)</f>
        <v>17.908990413326759</v>
      </c>
      <c r="AE62" s="305">
        <f>SUM(AE63:AE71)</f>
        <v>17.727019972634093</v>
      </c>
      <c r="AF62" s="305">
        <f>SUM(AF63:AF71)</f>
        <v>15.595229908424635</v>
      </c>
      <c r="AG62" s="304"/>
      <c r="AH62" s="305">
        <f>SUM(AH63:AH71)</f>
        <v>11.262348876969526</v>
      </c>
      <c r="AI62" s="305">
        <f>SUM(AI63:AI71)</f>
        <v>10.459504178212779</v>
      </c>
      <c r="AJ62" s="305">
        <f>SUM(AJ63:AJ71)</f>
        <v>5.8828540457533487</v>
      </c>
      <c r="AK62" s="304"/>
      <c r="AL62" s="305">
        <f>SUM(AL63:AL71)</f>
        <v>3.8262823688937235</v>
      </c>
      <c r="AM62" s="305">
        <f>SUM(AM63:AM71)</f>
        <v>3.5640619912044262</v>
      </c>
      <c r="AN62" s="305">
        <f>SUM(AN63:AN71)</f>
        <v>3.3276566597789072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10.306963600224499</v>
      </c>
      <c r="C63" s="304">
        <f t="shared" ref="C63:C71" si="73">SUM(G63,K63,O63,S63,W63,AA63,AE63,AI63,AM63)</f>
        <v>10.010433075703425</v>
      </c>
      <c r="D63" s="304">
        <f t="shared" ref="D63:D71" si="74">SUM(H63,L63,P63,T63,X63,AB63,AF63,AJ63,AN63)</f>
        <v>11.242212826420724</v>
      </c>
      <c r="E63" s="304"/>
      <c r="F63" s="304">
        <v>4.2315970647789206E-2</v>
      </c>
      <c r="G63" s="304">
        <v>5.089754075412295E-2</v>
      </c>
      <c r="H63" s="304">
        <v>8.0145352317056079E-2</v>
      </c>
      <c r="I63" s="304"/>
      <c r="J63" s="304">
        <v>0.71381939400792549</v>
      </c>
      <c r="K63" s="304">
        <v>0.79160753948084284</v>
      </c>
      <c r="L63" s="304">
        <v>1.1431225368665174</v>
      </c>
      <c r="M63" s="304"/>
      <c r="N63" s="304">
        <v>2.5494878685625992</v>
      </c>
      <c r="O63" s="304">
        <v>2.5923361025368838</v>
      </c>
      <c r="P63" s="304">
        <v>3.3164679555269045</v>
      </c>
      <c r="Q63" s="304"/>
      <c r="R63" s="304">
        <v>0.53727596667933475</v>
      </c>
      <c r="S63" s="304">
        <v>0.52410660155355604</v>
      </c>
      <c r="T63" s="304">
        <v>0.67123878100448975</v>
      </c>
      <c r="U63" s="304"/>
      <c r="V63" s="304">
        <v>0.6692225914260822</v>
      </c>
      <c r="W63" s="304">
        <v>0.64556632621098509</v>
      </c>
      <c r="X63" s="304">
        <v>0.78019943792769986</v>
      </c>
      <c r="Y63" s="304"/>
      <c r="Z63" s="304">
        <v>2.1136037850573204</v>
      </c>
      <c r="AA63" s="304">
        <v>1.9652732638832633</v>
      </c>
      <c r="AB63" s="304">
        <v>2.282800259523428</v>
      </c>
      <c r="AC63" s="304"/>
      <c r="AD63" s="304">
        <v>2.0789406735176028</v>
      </c>
      <c r="AE63" s="304">
        <v>1.9069379683652623</v>
      </c>
      <c r="AF63" s="304">
        <v>1.704434538792801</v>
      </c>
      <c r="AG63" s="304"/>
      <c r="AH63" s="304">
        <v>1.4440148831111048</v>
      </c>
      <c r="AI63" s="304">
        <v>1.380114003053353</v>
      </c>
      <c r="AJ63" s="304">
        <v>1.062854491555818</v>
      </c>
      <c r="AK63" s="304"/>
      <c r="AL63" s="304">
        <v>0.15828246721474029</v>
      </c>
      <c r="AM63" s="304">
        <v>0.15359372986515471</v>
      </c>
      <c r="AN63" s="304">
        <v>0.20094947290600884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6.6126599358154925</v>
      </c>
      <c r="C64" s="304">
        <f t="shared" si="73"/>
        <v>7.4740462939753849</v>
      </c>
      <c r="D64" s="304">
        <f t="shared" si="74"/>
        <v>8.6163271627675151</v>
      </c>
      <c r="E64" s="304"/>
      <c r="F64" s="304">
        <v>0.11977870069962961</v>
      </c>
      <c r="G64" s="304">
        <v>0.15914563713313601</v>
      </c>
      <c r="H64" s="304">
        <v>0.24888773757208438</v>
      </c>
      <c r="I64" s="304"/>
      <c r="J64" s="304">
        <v>0.7862442330845133</v>
      </c>
      <c r="K64" s="304">
        <v>1.0074269948083669</v>
      </c>
      <c r="L64" s="304">
        <v>1.4608752844016977</v>
      </c>
      <c r="M64" s="304"/>
      <c r="N64" s="304">
        <v>1.8661674188644655</v>
      </c>
      <c r="O64" s="304">
        <v>2.1992397893641034</v>
      </c>
      <c r="P64" s="304">
        <v>2.8025454868939188</v>
      </c>
      <c r="Q64" s="304"/>
      <c r="R64" s="304">
        <v>0.28253569087365621</v>
      </c>
      <c r="S64" s="304">
        <v>0.29365824303256588</v>
      </c>
      <c r="T64" s="304">
        <v>0.32904015400487935</v>
      </c>
      <c r="U64" s="304"/>
      <c r="V64" s="304">
        <v>0.34557606585611644</v>
      </c>
      <c r="W64" s="304">
        <v>0.38004546023812585</v>
      </c>
      <c r="X64" s="304">
        <v>0.45970932788409263</v>
      </c>
      <c r="Y64" s="304"/>
      <c r="Z64" s="304">
        <v>1.4150951234643059</v>
      </c>
      <c r="AA64" s="304">
        <v>1.5545706538490276</v>
      </c>
      <c r="AB64" s="304">
        <v>1.8105289611733439</v>
      </c>
      <c r="AC64" s="304"/>
      <c r="AD64" s="304">
        <v>1.028557715139198</v>
      </c>
      <c r="AE64" s="304">
        <v>1.0488283142528523</v>
      </c>
      <c r="AF64" s="304">
        <v>0.84559681341908788</v>
      </c>
      <c r="AG64" s="304"/>
      <c r="AH64" s="304">
        <v>0.63340393141222739</v>
      </c>
      <c r="AI64" s="304">
        <v>0.6817443156675943</v>
      </c>
      <c r="AJ64" s="304">
        <v>0.38718450882539213</v>
      </c>
      <c r="AK64" s="304"/>
      <c r="AL64" s="304">
        <v>0.13530105642138082</v>
      </c>
      <c r="AM64" s="304">
        <v>0.14938688562961239</v>
      </c>
      <c r="AN64" s="304">
        <v>0.27195888859301759</v>
      </c>
    </row>
    <row r="65" spans="1:40" x14ac:dyDescent="0.2">
      <c r="A65" s="13" t="str">
        <f t="shared" si="72"/>
        <v>Associate professional occupations</v>
      </c>
      <c r="B65" s="304">
        <f t="shared" si="75"/>
        <v>6.5945060364616461</v>
      </c>
      <c r="C65" s="304">
        <f t="shared" si="73"/>
        <v>6.8422341852434307</v>
      </c>
      <c r="D65" s="304">
        <f t="shared" si="74"/>
        <v>7.6603166652408374</v>
      </c>
      <c r="E65" s="304"/>
      <c r="F65" s="304">
        <v>4.3240716667762344E-2</v>
      </c>
      <c r="G65" s="304">
        <v>5.2319036857934619E-2</v>
      </c>
      <c r="H65" s="304">
        <v>7.5631436786484277E-2</v>
      </c>
      <c r="I65" s="304"/>
      <c r="J65" s="304">
        <v>0.3900497274695619</v>
      </c>
      <c r="K65" s="304">
        <v>0.4556495882461038</v>
      </c>
      <c r="L65" s="304">
        <v>0.62290678166935842</v>
      </c>
      <c r="M65" s="304"/>
      <c r="N65" s="304">
        <v>1.4497726505863155</v>
      </c>
      <c r="O65" s="304">
        <v>1.5518136259049471</v>
      </c>
      <c r="P65" s="304">
        <v>1.9254590364043052</v>
      </c>
      <c r="Q65" s="304"/>
      <c r="R65" s="304">
        <v>0.34256286962118004</v>
      </c>
      <c r="S65" s="304">
        <v>0.36821927396504994</v>
      </c>
      <c r="T65" s="304">
        <v>0.46873521763911835</v>
      </c>
      <c r="U65" s="304"/>
      <c r="V65" s="304">
        <v>0.43079680518106039</v>
      </c>
      <c r="W65" s="304">
        <v>0.46763014687860027</v>
      </c>
      <c r="X65" s="304">
        <v>0.59658740747554806</v>
      </c>
      <c r="Y65" s="304"/>
      <c r="Z65" s="304">
        <v>1.6244732349765623</v>
      </c>
      <c r="AA65" s="304">
        <v>1.6659256640861657</v>
      </c>
      <c r="AB65" s="304">
        <v>1.9542820044967051</v>
      </c>
      <c r="AC65" s="304"/>
      <c r="AD65" s="304">
        <v>1.4004496895498444</v>
      </c>
      <c r="AE65" s="304">
        <v>1.4666972549541217</v>
      </c>
      <c r="AF65" s="304">
        <v>1.4576349271658353</v>
      </c>
      <c r="AG65" s="304"/>
      <c r="AH65" s="304">
        <v>0.73708287522126437</v>
      </c>
      <c r="AI65" s="304">
        <v>0.66341766834654647</v>
      </c>
      <c r="AJ65" s="304">
        <v>0.33943880373181323</v>
      </c>
      <c r="AK65" s="304"/>
      <c r="AL65" s="304">
        <v>0.17607746718809386</v>
      </c>
      <c r="AM65" s="304">
        <v>0.15056192600396126</v>
      </c>
      <c r="AN65" s="304">
        <v>0.21964104987166974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6.7331548165290664</v>
      </c>
      <c r="C66" s="304">
        <f t="shared" si="73"/>
        <v>7.2319476198740933</v>
      </c>
      <c r="D66" s="304">
        <f t="shared" si="74"/>
        <v>7.4324354074659134</v>
      </c>
      <c r="E66" s="304"/>
      <c r="F66" s="304">
        <v>1.7920759958730458E-2</v>
      </c>
      <c r="G66" s="304">
        <v>2.5878921218648258E-2</v>
      </c>
      <c r="H66" s="304">
        <v>4.3644328272241413E-2</v>
      </c>
      <c r="I66" s="304"/>
      <c r="J66" s="304">
        <v>0.32679999798609999</v>
      </c>
      <c r="K66" s="304">
        <v>0.43363601550829411</v>
      </c>
      <c r="L66" s="304">
        <v>0.67671650634607572</v>
      </c>
      <c r="M66" s="304"/>
      <c r="N66" s="304">
        <v>1.144122527612665</v>
      </c>
      <c r="O66" s="304">
        <v>1.4456080233445301</v>
      </c>
      <c r="P66" s="304">
        <v>2.0025663169938093</v>
      </c>
      <c r="Q66" s="304"/>
      <c r="R66" s="304">
        <v>0.36765031066836146</v>
      </c>
      <c r="S66" s="304">
        <v>0.43357049278093079</v>
      </c>
      <c r="T66" s="304">
        <v>0.5571564797712365</v>
      </c>
      <c r="U66" s="304"/>
      <c r="V66" s="304">
        <v>0.35785055179355213</v>
      </c>
      <c r="W66" s="304">
        <v>0.38493289556009602</v>
      </c>
      <c r="X66" s="304">
        <v>0.46563911513763789</v>
      </c>
      <c r="Y66" s="304"/>
      <c r="Z66" s="304">
        <v>1.6779506626171206</v>
      </c>
      <c r="AA66" s="304">
        <v>1.7799107654749076</v>
      </c>
      <c r="AB66" s="304">
        <v>1.7921313330035114</v>
      </c>
      <c r="AC66" s="304"/>
      <c r="AD66" s="304">
        <v>1.8959781406939475</v>
      </c>
      <c r="AE66" s="304">
        <v>2.0584287533663437</v>
      </c>
      <c r="AF66" s="304">
        <v>1.7499694739375622</v>
      </c>
      <c r="AG66" s="304"/>
      <c r="AH66" s="304">
        <v>0.82799548783368448</v>
      </c>
      <c r="AI66" s="304">
        <v>0.58697518583184671</v>
      </c>
      <c r="AJ66" s="304">
        <v>8.9923008369464222E-2</v>
      </c>
      <c r="AK66" s="304"/>
      <c r="AL66" s="304">
        <v>0.11688637736490534</v>
      </c>
      <c r="AM66" s="304">
        <v>8.3006566788496161E-2</v>
      </c>
      <c r="AN66" s="304">
        <v>5.4688845634374615E-2</v>
      </c>
    </row>
    <row r="67" spans="1:40" x14ac:dyDescent="0.2">
      <c r="A67" s="13" t="str">
        <f t="shared" si="72"/>
        <v>Skilled trades occupations</v>
      </c>
      <c r="B67" s="304">
        <f t="shared" si="75"/>
        <v>6.272994447321504</v>
      </c>
      <c r="C67" s="304">
        <f t="shared" si="73"/>
        <v>6.5442585957574808</v>
      </c>
      <c r="D67" s="304">
        <f t="shared" si="74"/>
        <v>6.5443438702895005</v>
      </c>
      <c r="E67" s="304"/>
      <c r="F67" s="304">
        <v>3.4914065646051021E-3</v>
      </c>
      <c r="G67" s="304">
        <v>4.5294715067110561E-3</v>
      </c>
      <c r="H67" s="304">
        <v>7.2426063728463557E-3</v>
      </c>
      <c r="I67" s="304"/>
      <c r="J67" s="304">
        <v>0.12485763889058288</v>
      </c>
      <c r="K67" s="304">
        <v>0.16269352783543467</v>
      </c>
      <c r="L67" s="304">
        <v>0.2689139279636022</v>
      </c>
      <c r="M67" s="304"/>
      <c r="N67" s="304">
        <v>0.40323270814296402</v>
      </c>
      <c r="O67" s="304">
        <v>0.498356836011491</v>
      </c>
      <c r="P67" s="304">
        <v>0.66002729541942684</v>
      </c>
      <c r="Q67" s="304"/>
      <c r="R67" s="304">
        <v>0.19297197475145447</v>
      </c>
      <c r="S67" s="304">
        <v>0.20972767339122883</v>
      </c>
      <c r="T67" s="304">
        <v>0.25973991270978924</v>
      </c>
      <c r="U67" s="304"/>
      <c r="V67" s="304">
        <v>0.36377156330388005</v>
      </c>
      <c r="W67" s="304">
        <v>0.40967937929390658</v>
      </c>
      <c r="X67" s="304">
        <v>0.50965457833449079</v>
      </c>
      <c r="Y67" s="304"/>
      <c r="Z67" s="304">
        <v>2.2061770161645056</v>
      </c>
      <c r="AA67" s="304">
        <v>2.3648971341343406</v>
      </c>
      <c r="AB67" s="304">
        <v>2.5899718990908855</v>
      </c>
      <c r="AC67" s="304"/>
      <c r="AD67" s="304">
        <v>1.4298205385703082</v>
      </c>
      <c r="AE67" s="304">
        <v>1.3335412507861759</v>
      </c>
      <c r="AF67" s="304">
        <v>1.1641368683917483</v>
      </c>
      <c r="AG67" s="304"/>
      <c r="AH67" s="304">
        <v>1.1156939804246213</v>
      </c>
      <c r="AI67" s="304">
        <v>1.2012539123583061</v>
      </c>
      <c r="AJ67" s="304">
        <v>0.88388503499708959</v>
      </c>
      <c r="AK67" s="304"/>
      <c r="AL67" s="304">
        <v>0.43297762050858135</v>
      </c>
      <c r="AM67" s="304">
        <v>0.35957941043988578</v>
      </c>
      <c r="AN67" s="304">
        <v>0.20077174700962078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2.0138941367512602</v>
      </c>
      <c r="C68" s="304">
        <f t="shared" si="73"/>
        <v>1.9726761277293061</v>
      </c>
      <c r="D68" s="304">
        <f t="shared" si="74"/>
        <v>2.3373186920455651</v>
      </c>
      <c r="E68" s="304"/>
      <c r="F68" s="304">
        <v>3.5744660708501384E-3</v>
      </c>
      <c r="G68" s="304">
        <v>4.7103147212070968E-3</v>
      </c>
      <c r="H68" s="304">
        <v>7.4245522438791635E-3</v>
      </c>
      <c r="I68" s="304"/>
      <c r="J68" s="304">
        <v>4.7736620192351142E-2</v>
      </c>
      <c r="K68" s="304">
        <v>5.4954687442626313E-2</v>
      </c>
      <c r="L68" s="304">
        <v>8.2681316895411194E-2</v>
      </c>
      <c r="M68" s="304"/>
      <c r="N68" s="304">
        <v>0.26410050896558235</v>
      </c>
      <c r="O68" s="304">
        <v>0.27710041507385469</v>
      </c>
      <c r="P68" s="304">
        <v>0.36343006910093373</v>
      </c>
      <c r="Q68" s="304"/>
      <c r="R68" s="304">
        <v>0.24596943059552001</v>
      </c>
      <c r="S68" s="304">
        <v>0.27419145728355843</v>
      </c>
      <c r="T68" s="304">
        <v>0.4033640918728556</v>
      </c>
      <c r="U68" s="304"/>
      <c r="V68" s="304">
        <v>0.22034406160000011</v>
      </c>
      <c r="W68" s="304">
        <v>0.23212550256997849</v>
      </c>
      <c r="X68" s="304">
        <v>0.33773871064089783</v>
      </c>
      <c r="Y68" s="304"/>
      <c r="Z68" s="304">
        <v>0.35245306762852335</v>
      </c>
      <c r="AA68" s="304">
        <v>0.31308637419840174</v>
      </c>
      <c r="AB68" s="304">
        <v>0.34514026501026968</v>
      </c>
      <c r="AC68" s="304"/>
      <c r="AD68" s="304">
        <v>0.47382052428628496</v>
      </c>
      <c r="AE68" s="304">
        <v>0.44968926022447236</v>
      </c>
      <c r="AF68" s="304">
        <v>0.47670331171129809</v>
      </c>
      <c r="AG68" s="304"/>
      <c r="AH68" s="304">
        <v>0.2737628895314122</v>
      </c>
      <c r="AI68" s="304">
        <v>0.27752149762957945</v>
      </c>
      <c r="AJ68" s="304">
        <v>0.22539801955187555</v>
      </c>
      <c r="AK68" s="304"/>
      <c r="AL68" s="304">
        <v>0.13213256788073593</v>
      </c>
      <c r="AM68" s="304">
        <v>8.9296618585627513E-2</v>
      </c>
      <c r="AN68" s="304">
        <v>9.5438355018144544E-2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16.547596822263088</v>
      </c>
      <c r="C69" s="304">
        <f t="shared" si="73"/>
        <v>16.503012691895179</v>
      </c>
      <c r="D69" s="304">
        <f t="shared" si="74"/>
        <v>16.181687499696974</v>
      </c>
      <c r="E69" s="304"/>
      <c r="F69" s="304">
        <v>2.2402608115441522E-2</v>
      </c>
      <c r="G69" s="304">
        <v>2.5382321494640196E-2</v>
      </c>
      <c r="H69" s="304">
        <v>3.6035723350816257E-2</v>
      </c>
      <c r="I69" s="304"/>
      <c r="J69" s="304">
        <v>0.52180825404777964</v>
      </c>
      <c r="K69" s="304">
        <v>0.65524397951364888</v>
      </c>
      <c r="L69" s="304">
        <v>1.0035375462599516</v>
      </c>
      <c r="M69" s="304"/>
      <c r="N69" s="304">
        <v>2.2120655815440404</v>
      </c>
      <c r="O69" s="304">
        <v>2.5153744201414114</v>
      </c>
      <c r="P69" s="304">
        <v>3.3349427004794143</v>
      </c>
      <c r="Q69" s="304"/>
      <c r="R69" s="304">
        <v>0.66867434185686803</v>
      </c>
      <c r="S69" s="304">
        <v>0.71889928642080081</v>
      </c>
      <c r="T69" s="304">
        <v>0.87929045616751711</v>
      </c>
      <c r="U69" s="304"/>
      <c r="V69" s="304">
        <v>0.55623299465169307</v>
      </c>
      <c r="W69" s="304">
        <v>0.54818714618510267</v>
      </c>
      <c r="X69" s="304">
        <v>0.66395847754844306</v>
      </c>
      <c r="Y69" s="304"/>
      <c r="Z69" s="304">
        <v>4.9136459590716441</v>
      </c>
      <c r="AA69" s="304">
        <v>4.9562869640982656</v>
      </c>
      <c r="AB69" s="304">
        <v>5.3353908869615783</v>
      </c>
      <c r="AC69" s="304"/>
      <c r="AD69" s="304">
        <v>4.1563912199949042</v>
      </c>
      <c r="AE69" s="304">
        <v>3.9715176056166315</v>
      </c>
      <c r="AF69" s="304">
        <v>3.2756289857654353</v>
      </c>
      <c r="AG69" s="304"/>
      <c r="AH69" s="304">
        <v>2.5867959897290227</v>
      </c>
      <c r="AI69" s="304">
        <v>2.2883965020478083</v>
      </c>
      <c r="AJ69" s="304">
        <v>1.0160678745191574</v>
      </c>
      <c r="AK69" s="304"/>
      <c r="AL69" s="304">
        <v>0.90957987325169443</v>
      </c>
      <c r="AM69" s="304">
        <v>0.82372446637686858</v>
      </c>
      <c r="AN69" s="304">
        <v>0.63683484864466033</v>
      </c>
    </row>
    <row r="70" spans="1:40" x14ac:dyDescent="0.2">
      <c r="A70" s="13" t="str">
        <f t="shared" si="72"/>
        <v>Process, plant and machine operatives</v>
      </c>
      <c r="B70" s="304">
        <f t="shared" si="75"/>
        <v>4.7072437490702113</v>
      </c>
      <c r="C70" s="304">
        <f t="shared" si="73"/>
        <v>4.8220447171647098</v>
      </c>
      <c r="D70" s="304">
        <f t="shared" si="74"/>
        <v>4.7235894012926449</v>
      </c>
      <c r="E70" s="304"/>
      <c r="F70" s="304">
        <v>1.2889041682579405E-2</v>
      </c>
      <c r="G70" s="304">
        <v>1.607615648647168E-2</v>
      </c>
      <c r="H70" s="304">
        <v>2.4573572125261647E-2</v>
      </c>
      <c r="I70" s="304"/>
      <c r="J70" s="304">
        <v>9.0991377009321056E-2</v>
      </c>
      <c r="K70" s="304">
        <v>0.1055311822425454</v>
      </c>
      <c r="L70" s="304">
        <v>0.15678158688560234</v>
      </c>
      <c r="M70" s="304"/>
      <c r="N70" s="304">
        <v>0.26227972704970259</v>
      </c>
      <c r="O70" s="304">
        <v>0.32259121044608763</v>
      </c>
      <c r="P70" s="304">
        <v>0.51716907101517384</v>
      </c>
      <c r="Q70" s="304"/>
      <c r="R70" s="304">
        <v>0.10806504661586529</v>
      </c>
      <c r="S70" s="304">
        <v>0.1270118304119644</v>
      </c>
      <c r="T70" s="304">
        <v>0.17656589938185727</v>
      </c>
      <c r="U70" s="304"/>
      <c r="V70" s="304">
        <v>0.19442487300925293</v>
      </c>
      <c r="W70" s="304">
        <v>0.21045676378579173</v>
      </c>
      <c r="X70" s="304">
        <v>0.26003999235090458</v>
      </c>
      <c r="Y70" s="304"/>
      <c r="Z70" s="304">
        <v>0.90857431609409833</v>
      </c>
      <c r="AA70" s="304">
        <v>0.95576264959501767</v>
      </c>
      <c r="AB70" s="304">
        <v>1.0077261642154796</v>
      </c>
      <c r="AC70" s="304"/>
      <c r="AD70" s="304">
        <v>1.5050393613691493</v>
      </c>
      <c r="AE70" s="304">
        <v>1.5898154144670984</v>
      </c>
      <c r="AF70" s="304">
        <v>1.5403013250677762</v>
      </c>
      <c r="AG70" s="304"/>
      <c r="AH70" s="304">
        <v>1.1231259146729196</v>
      </c>
      <c r="AI70" s="304">
        <v>1.0583313094778903</v>
      </c>
      <c r="AJ70" s="304">
        <v>0.77505815261778888</v>
      </c>
      <c r="AK70" s="304"/>
      <c r="AL70" s="304">
        <v>0.50185409156732319</v>
      </c>
      <c r="AM70" s="304">
        <v>0.43646820025184208</v>
      </c>
      <c r="AN70" s="304">
        <v>0.26537363763280125</v>
      </c>
    </row>
    <row r="71" spans="1:40" x14ac:dyDescent="0.2">
      <c r="A71" s="13" t="str">
        <f t="shared" si="72"/>
        <v>Elementary occupations</v>
      </c>
      <c r="B71" s="304">
        <f t="shared" si="75"/>
        <v>14.223986455563335</v>
      </c>
      <c r="C71" s="304">
        <f t="shared" si="73"/>
        <v>14.34534669265696</v>
      </c>
      <c r="D71" s="304">
        <f t="shared" si="74"/>
        <v>13.713768474780327</v>
      </c>
      <c r="E71" s="304"/>
      <c r="F71" s="304">
        <v>5.4614301298151072E-3</v>
      </c>
      <c r="G71" s="304">
        <v>6.9272534481419267E-3</v>
      </c>
      <c r="H71" s="304">
        <v>9.136846977790174E-3</v>
      </c>
      <c r="I71" s="304"/>
      <c r="J71" s="304">
        <v>0.42527426282700376</v>
      </c>
      <c r="K71" s="304">
        <v>0.53047422371569786</v>
      </c>
      <c r="L71" s="304">
        <v>0.77700656198078988</v>
      </c>
      <c r="M71" s="304"/>
      <c r="N71" s="304">
        <v>1.5595928087330744</v>
      </c>
      <c r="O71" s="304">
        <v>1.812146225671091</v>
      </c>
      <c r="P71" s="304">
        <v>2.3431933346741709</v>
      </c>
      <c r="Q71" s="304"/>
      <c r="R71" s="304">
        <v>0.67263308140401745</v>
      </c>
      <c r="S71" s="304">
        <v>0.78888064977039118</v>
      </c>
      <c r="T71" s="304">
        <v>1.0341607452860799</v>
      </c>
      <c r="U71" s="304"/>
      <c r="V71" s="304">
        <v>0.75492392301299727</v>
      </c>
      <c r="W71" s="304">
        <v>0.88103091561460156</v>
      </c>
      <c r="X71" s="304">
        <v>1.1121788534091124</v>
      </c>
      <c r="Y71" s="304"/>
      <c r="Z71" s="304">
        <v>3.0824446267213745</v>
      </c>
      <c r="AA71" s="304">
        <v>2.7841293027730711</v>
      </c>
      <c r="AB71" s="304">
        <v>2.5722245022257355</v>
      </c>
      <c r="AC71" s="304"/>
      <c r="AD71" s="304">
        <v>3.9399925502055178</v>
      </c>
      <c r="AE71" s="304">
        <v>3.9015641506011343</v>
      </c>
      <c r="AF71" s="304">
        <v>3.3808236641730898</v>
      </c>
      <c r="AG71" s="304"/>
      <c r="AH71" s="304">
        <v>2.5204729250332667</v>
      </c>
      <c r="AI71" s="304">
        <v>2.3217497837998535</v>
      </c>
      <c r="AJ71" s="304">
        <v>1.1030441515849498</v>
      </c>
      <c r="AK71" s="304"/>
      <c r="AL71" s="304">
        <v>1.2631908474962683</v>
      </c>
      <c r="AM71" s="304">
        <v>1.3184441872629775</v>
      </c>
      <c r="AN71" s="304">
        <v>1.3819998144686094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95.905000000000001</v>
      </c>
      <c r="C74" s="305">
        <f>SUM(C75:C83)</f>
        <v>99.054999999999922</v>
      </c>
      <c r="D74" s="305">
        <f>SUM(D75:D83)</f>
        <v>104.65799999999996</v>
      </c>
      <c r="E74" s="304"/>
      <c r="F74" s="305">
        <f>SUM(F75:F83)</f>
        <v>2.0090293584363454</v>
      </c>
      <c r="G74" s="305">
        <f>SUM(G75:G83)</f>
        <v>2.3204738940223275</v>
      </c>
      <c r="H74" s="305">
        <f>SUM(H75:H83)</f>
        <v>2.9866687959108567</v>
      </c>
      <c r="I74" s="304"/>
      <c r="J74" s="305">
        <f>SUM(J75:J83)</f>
        <v>15.585412462872336</v>
      </c>
      <c r="K74" s="305">
        <f>SUM(K75:K83)</f>
        <v>18.073096305929315</v>
      </c>
      <c r="L74" s="305">
        <f>SUM(L75:L83)</f>
        <v>23.234130564407309</v>
      </c>
      <c r="M74" s="304"/>
      <c r="N74" s="305">
        <f>SUM(N75:N83)</f>
        <v>27.300973676658646</v>
      </c>
      <c r="O74" s="305">
        <f>SUM(O75:O83)</f>
        <v>28.568895299576123</v>
      </c>
      <c r="P74" s="305">
        <f>SUM(P75:P83)</f>
        <v>31.439158448659601</v>
      </c>
      <c r="Q74" s="304"/>
      <c r="R74" s="305">
        <f>SUM(R75:R83)</f>
        <v>5.2826352379582673</v>
      </c>
      <c r="S74" s="305">
        <f>SUM(S75:S83)</f>
        <v>5.5962347263207093</v>
      </c>
      <c r="T74" s="305">
        <f>SUM(T75:T83)</f>
        <v>6.6420375066086876</v>
      </c>
      <c r="U74" s="304"/>
      <c r="V74" s="305">
        <f>SUM(V75:V83)</f>
        <v>6.2339689911410447</v>
      </c>
      <c r="W74" s="305">
        <f>SUM(W75:W83)</f>
        <v>6.3901075757496972</v>
      </c>
      <c r="X74" s="305">
        <f>SUM(X75:X83)</f>
        <v>7.2289670063585776</v>
      </c>
      <c r="Y74" s="304"/>
      <c r="Z74" s="305">
        <f>SUM(Z75:Z83)</f>
        <v>13.992089791472857</v>
      </c>
      <c r="AA74" s="305">
        <f>SUM(AA75:AA83)</f>
        <v>12.784531559067887</v>
      </c>
      <c r="AB74" s="305">
        <f>SUM(AB75:AB83)</f>
        <v>11.503136993344372</v>
      </c>
      <c r="AC74" s="304"/>
      <c r="AD74" s="305">
        <f>SUM(AD75:AD83)</f>
        <v>12.989224953314867</v>
      </c>
      <c r="AE74" s="305">
        <f>SUM(AE75:AE83)</f>
        <v>12.565446162822042</v>
      </c>
      <c r="AF74" s="305">
        <f>SUM(AF75:AF83)</f>
        <v>10.580938235870551</v>
      </c>
      <c r="AG74" s="304"/>
      <c r="AH74" s="305">
        <f>SUM(AH75:AH83)</f>
        <v>9.3958573004975996</v>
      </c>
      <c r="AI74" s="305">
        <f>SUM(AI75:AI83)</f>
        <v>9.5937425989171956</v>
      </c>
      <c r="AJ74" s="305">
        <f>SUM(AJ75:AJ83)</f>
        <v>7.9139294209145783</v>
      </c>
      <c r="AK74" s="304"/>
      <c r="AL74" s="305">
        <f>SUM(AL75:AL83)</f>
        <v>3.1158082276480288</v>
      </c>
      <c r="AM74" s="305">
        <f>SUM(AM75:AM83)</f>
        <v>3.162471877594645</v>
      </c>
      <c r="AN74" s="305">
        <f>SUM(AN75:AN83)</f>
        <v>3.1290330279254444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14.862040509685444</v>
      </c>
      <c r="C75" s="305">
        <f t="shared" ref="C75:C83" si="77">SUM(G75,K75,O75,S75,W75,AA75,AE75,AI75,AM75)</f>
        <v>14.252994654320007</v>
      </c>
      <c r="D75" s="305">
        <f t="shared" ref="D75:D83" si="78">SUM(H75,L75,P75,T75,X75,AB75,AF75,AJ75,AN75)</f>
        <v>15.599131300237865</v>
      </c>
      <c r="E75" s="304"/>
      <c r="F75" s="304">
        <v>0.36524895026248566</v>
      </c>
      <c r="G75" s="304">
        <v>0.38654016154102616</v>
      </c>
      <c r="H75" s="304">
        <v>0.51242948231232666</v>
      </c>
      <c r="I75" s="304"/>
      <c r="J75" s="304">
        <v>2.4970629663250423</v>
      </c>
      <c r="K75" s="304">
        <v>2.6202183832020323</v>
      </c>
      <c r="L75" s="304">
        <v>3.4226390871256589</v>
      </c>
      <c r="M75" s="304"/>
      <c r="N75" s="304">
        <v>4.6899491722340514</v>
      </c>
      <c r="O75" s="304">
        <v>4.4305809957587625</v>
      </c>
      <c r="P75" s="304">
        <v>4.9010962674857144</v>
      </c>
      <c r="Q75" s="304"/>
      <c r="R75" s="304">
        <v>0.72235245614536192</v>
      </c>
      <c r="S75" s="304">
        <v>0.68633886956096146</v>
      </c>
      <c r="T75" s="304">
        <v>0.77995899781638878</v>
      </c>
      <c r="U75" s="304"/>
      <c r="V75" s="304">
        <v>1.2991638239843246</v>
      </c>
      <c r="W75" s="304">
        <v>1.2496820993468132</v>
      </c>
      <c r="X75" s="304">
        <v>1.4405131396449138</v>
      </c>
      <c r="Y75" s="304"/>
      <c r="Z75" s="304">
        <v>2.2856773847634217</v>
      </c>
      <c r="AA75" s="304">
        <v>1.9551660354261948</v>
      </c>
      <c r="AB75" s="304">
        <v>1.9150642744407156</v>
      </c>
      <c r="AC75" s="304"/>
      <c r="AD75" s="304">
        <v>1.7366238976116413</v>
      </c>
      <c r="AE75" s="304">
        <v>1.635164942157443</v>
      </c>
      <c r="AF75" s="304">
        <v>1.4425757376729609</v>
      </c>
      <c r="AG75" s="304"/>
      <c r="AH75" s="304">
        <v>0.99687088477441521</v>
      </c>
      <c r="AI75" s="304">
        <v>0.99794369375201741</v>
      </c>
      <c r="AJ75" s="304">
        <v>0.83393352434596035</v>
      </c>
      <c r="AK75" s="304"/>
      <c r="AL75" s="304">
        <v>0.26909097358470113</v>
      </c>
      <c r="AM75" s="304">
        <v>0.2913594735747555</v>
      </c>
      <c r="AN75" s="304">
        <v>0.35092078939322702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26.55743002488855</v>
      </c>
      <c r="C76" s="305">
        <f t="shared" si="77"/>
        <v>29.630520385458301</v>
      </c>
      <c r="D76" s="305">
        <f>SUM(H76,L76,P76,T76,X76,AB76,AF76,AJ76,AN76)</f>
        <v>32.524215498492872</v>
      </c>
      <c r="E76" s="304"/>
      <c r="F76" s="304">
        <v>1.1160283591108318</v>
      </c>
      <c r="G76" s="304">
        <v>1.3232787768295176</v>
      </c>
      <c r="H76" s="304">
        <v>1.6484362830875043</v>
      </c>
      <c r="I76" s="304"/>
      <c r="J76" s="304">
        <v>7.2555474375435169</v>
      </c>
      <c r="K76" s="304">
        <v>8.7302703005087832</v>
      </c>
      <c r="L76" s="304">
        <v>11.067317369748547</v>
      </c>
      <c r="M76" s="304"/>
      <c r="N76" s="304">
        <v>10.263731309523354</v>
      </c>
      <c r="O76" s="304">
        <v>11.062322204858415</v>
      </c>
      <c r="P76" s="304">
        <v>11.367965283858748</v>
      </c>
      <c r="Q76" s="304"/>
      <c r="R76" s="304">
        <v>0.98419602554325103</v>
      </c>
      <c r="S76" s="304">
        <v>1.0885285138927243</v>
      </c>
      <c r="T76" s="304">
        <v>1.2410083844875661</v>
      </c>
      <c r="U76" s="304"/>
      <c r="V76" s="304">
        <v>1.6318944909095636</v>
      </c>
      <c r="W76" s="304">
        <v>1.7243089880469655</v>
      </c>
      <c r="X76" s="304">
        <v>1.8640735677492846</v>
      </c>
      <c r="Y76" s="304"/>
      <c r="Z76" s="304">
        <v>2.286583968585556</v>
      </c>
      <c r="AA76" s="304">
        <v>2.2442386106539476</v>
      </c>
      <c r="AB76" s="304">
        <v>2.1226915862754634</v>
      </c>
      <c r="AC76" s="304"/>
      <c r="AD76" s="304">
        <v>1.7296619044462413</v>
      </c>
      <c r="AE76" s="304">
        <v>1.8605080998297709</v>
      </c>
      <c r="AF76" s="304">
        <v>1.7337495997410959</v>
      </c>
      <c r="AG76" s="304"/>
      <c r="AH76" s="304">
        <v>1.0466406954802023</v>
      </c>
      <c r="AI76" s="304">
        <v>1.1887043545730567</v>
      </c>
      <c r="AJ76" s="304">
        <v>0.86399463494319417</v>
      </c>
      <c r="AK76" s="304"/>
      <c r="AL76" s="304">
        <v>0.24314583374603058</v>
      </c>
      <c r="AM76" s="304">
        <v>0.4083605362651167</v>
      </c>
      <c r="AN76" s="304">
        <v>0.61497878860147148</v>
      </c>
    </row>
    <row r="77" spans="1:40" x14ac:dyDescent="0.2">
      <c r="A77" s="13" t="str">
        <f t="shared" si="76"/>
        <v>Associate professional occupations</v>
      </c>
      <c r="B77" s="305">
        <f t="shared" si="79"/>
        <v>18.291926860312735</v>
      </c>
      <c r="C77" s="305">
        <f t="shared" si="77"/>
        <v>18.05301882427187</v>
      </c>
      <c r="D77" s="305">
        <f t="shared" si="78"/>
        <v>19.260606813449986</v>
      </c>
      <c r="E77" s="304"/>
      <c r="F77" s="304">
        <v>0.37443512391911915</v>
      </c>
      <c r="G77" s="304">
        <v>0.42170449113093506</v>
      </c>
      <c r="H77" s="304">
        <v>0.56873284820778247</v>
      </c>
      <c r="I77" s="304"/>
      <c r="J77" s="304">
        <v>3.6679585841921249</v>
      </c>
      <c r="K77" s="304">
        <v>4.0606326928897625</v>
      </c>
      <c r="L77" s="304">
        <v>5.2257832060950049</v>
      </c>
      <c r="M77" s="304"/>
      <c r="N77" s="304">
        <v>6.4474114466391823</v>
      </c>
      <c r="O77" s="304">
        <v>6.319443765089285</v>
      </c>
      <c r="P77" s="304">
        <v>6.73820316232037</v>
      </c>
      <c r="Q77" s="304"/>
      <c r="R77" s="304">
        <v>1.1608775207730151</v>
      </c>
      <c r="S77" s="304">
        <v>1.1837340648940133</v>
      </c>
      <c r="T77" s="304">
        <v>1.4028096461899306</v>
      </c>
      <c r="U77" s="304"/>
      <c r="V77" s="304">
        <v>1.1262532152664595</v>
      </c>
      <c r="W77" s="304">
        <v>1.0790898144970775</v>
      </c>
      <c r="X77" s="304">
        <v>1.0914981681183644</v>
      </c>
      <c r="Y77" s="304"/>
      <c r="Z77" s="304">
        <v>2.388869080504807</v>
      </c>
      <c r="AA77" s="304">
        <v>2.0595546711535704</v>
      </c>
      <c r="AB77" s="304">
        <v>1.7661913532986362</v>
      </c>
      <c r="AC77" s="304"/>
      <c r="AD77" s="304">
        <v>1.66682738314224</v>
      </c>
      <c r="AE77" s="304">
        <v>1.4418792753573677</v>
      </c>
      <c r="AF77" s="304">
        <v>1.0699212736384596</v>
      </c>
      <c r="AG77" s="304"/>
      <c r="AH77" s="304">
        <v>1.1632441742091599</v>
      </c>
      <c r="AI77" s="304">
        <v>1.1040760667552019</v>
      </c>
      <c r="AJ77" s="304">
        <v>0.8680631210822215</v>
      </c>
      <c r="AK77" s="304"/>
      <c r="AL77" s="304">
        <v>0.2960503316666227</v>
      </c>
      <c r="AM77" s="304">
        <v>0.38290398250465846</v>
      </c>
      <c r="AN77" s="304">
        <v>0.52940403449921314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10.950846318259016</v>
      </c>
      <c r="C78" s="305">
        <f t="shared" si="77"/>
        <v>10.849416805049657</v>
      </c>
      <c r="D78" s="305">
        <f t="shared" si="78"/>
        <v>10.315762416294538</v>
      </c>
      <c r="E78" s="304"/>
      <c r="F78" s="304">
        <v>7.5755987710382319E-2</v>
      </c>
      <c r="G78" s="304">
        <v>9.4080634627824719E-2</v>
      </c>
      <c r="H78" s="304">
        <v>0.13101009560195007</v>
      </c>
      <c r="I78" s="304"/>
      <c r="J78" s="304">
        <v>0.90530277238430423</v>
      </c>
      <c r="K78" s="304">
        <v>1.1316219879146481</v>
      </c>
      <c r="L78" s="304">
        <v>1.5187783715384466</v>
      </c>
      <c r="M78" s="304"/>
      <c r="N78" s="304">
        <v>2.6435777623787002</v>
      </c>
      <c r="O78" s="304">
        <v>3.044494954224251</v>
      </c>
      <c r="P78" s="304">
        <v>3.8595881274469535</v>
      </c>
      <c r="Q78" s="304"/>
      <c r="R78" s="304">
        <v>0.83346711028380194</v>
      </c>
      <c r="S78" s="304">
        <v>0.91254023719101229</v>
      </c>
      <c r="T78" s="304">
        <v>1.0677892720987792</v>
      </c>
      <c r="U78" s="304"/>
      <c r="V78" s="304">
        <v>0.90466664741618474</v>
      </c>
      <c r="W78" s="304">
        <v>0.98758122116434255</v>
      </c>
      <c r="X78" s="304">
        <v>1.1656394749315082</v>
      </c>
      <c r="Y78" s="304"/>
      <c r="Z78" s="304">
        <v>1.9096095047853323</v>
      </c>
      <c r="AA78" s="304">
        <v>1.6077440571068604</v>
      </c>
      <c r="AB78" s="304">
        <v>0.87660695781386899</v>
      </c>
      <c r="AC78" s="304"/>
      <c r="AD78" s="304">
        <v>2.0792960258518147</v>
      </c>
      <c r="AE78" s="304">
        <v>1.8123109532118868</v>
      </c>
      <c r="AF78" s="304">
        <v>1.0974072058877522</v>
      </c>
      <c r="AG78" s="304"/>
      <c r="AH78" s="304">
        <v>1.138976956523523</v>
      </c>
      <c r="AI78" s="304">
        <v>0.77423148906398709</v>
      </c>
      <c r="AJ78" s="304">
        <v>0.23711215154980586</v>
      </c>
      <c r="AK78" s="304"/>
      <c r="AL78" s="304">
        <v>0.46019355092497177</v>
      </c>
      <c r="AM78" s="304">
        <v>0.4848112705448448</v>
      </c>
      <c r="AN78" s="304">
        <v>0.36183075942547444</v>
      </c>
    </row>
    <row r="79" spans="1:40" x14ac:dyDescent="0.2">
      <c r="A79" s="13" t="str">
        <f t="shared" si="76"/>
        <v>Skilled trades occupations</v>
      </c>
      <c r="B79" s="305">
        <f t="shared" si="79"/>
        <v>3.5517059127510349</v>
      </c>
      <c r="C79" s="305">
        <f t="shared" si="77"/>
        <v>3.9104341741656157</v>
      </c>
      <c r="D79" s="305">
        <f t="shared" si="78"/>
        <v>4.1641436791834598</v>
      </c>
      <c r="E79" s="304"/>
      <c r="F79" s="304">
        <v>2.0030649911118879E-2</v>
      </c>
      <c r="G79" s="304">
        <v>2.5726050764677676E-2</v>
      </c>
      <c r="H79" s="304">
        <v>3.5489051092637704E-2</v>
      </c>
      <c r="I79" s="304"/>
      <c r="J79" s="304">
        <v>0.22547705028455525</v>
      </c>
      <c r="K79" s="304">
        <v>0.29267904375356862</v>
      </c>
      <c r="L79" s="304">
        <v>0.40486042071336964</v>
      </c>
      <c r="M79" s="304"/>
      <c r="N79" s="304">
        <v>0.57009843715789299</v>
      </c>
      <c r="O79" s="304">
        <v>0.66134352317893386</v>
      </c>
      <c r="P79" s="304">
        <v>0.86397195195439935</v>
      </c>
      <c r="Q79" s="304"/>
      <c r="R79" s="304">
        <v>0.20829359119929727</v>
      </c>
      <c r="S79" s="304">
        <v>0.23356075835398424</v>
      </c>
      <c r="T79" s="304">
        <v>0.31765901177415351</v>
      </c>
      <c r="U79" s="304"/>
      <c r="V79" s="304">
        <v>0.26628335606907216</v>
      </c>
      <c r="W79" s="304">
        <v>0.27395047912172077</v>
      </c>
      <c r="X79" s="304">
        <v>0.31314495453069857</v>
      </c>
      <c r="Y79" s="304"/>
      <c r="Z79" s="304">
        <v>0.83868907705690454</v>
      </c>
      <c r="AA79" s="304">
        <v>0.82959564046643242</v>
      </c>
      <c r="AB79" s="304">
        <v>0.76481710108705514</v>
      </c>
      <c r="AC79" s="304"/>
      <c r="AD79" s="304">
        <v>0.75806154185236996</v>
      </c>
      <c r="AE79" s="304">
        <v>0.79677186719595805</v>
      </c>
      <c r="AF79" s="304">
        <v>0.70957057690515313</v>
      </c>
      <c r="AG79" s="304"/>
      <c r="AH79" s="304">
        <v>0.43614977582248038</v>
      </c>
      <c r="AI79" s="304">
        <v>0.48874163529472042</v>
      </c>
      <c r="AJ79" s="304">
        <v>0.41926534861370157</v>
      </c>
      <c r="AK79" s="304"/>
      <c r="AL79" s="304">
        <v>0.22862243339734348</v>
      </c>
      <c r="AM79" s="304">
        <v>0.30806517603561934</v>
      </c>
      <c r="AN79" s="304">
        <v>0.33536526251229071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6.685188586603716</v>
      </c>
      <c r="C80" s="305">
        <f t="shared" si="77"/>
        <v>6.7565931644095825</v>
      </c>
      <c r="D80" s="305">
        <f t="shared" si="78"/>
        <v>6.9873278835116617</v>
      </c>
      <c r="E80" s="304"/>
      <c r="F80" s="304">
        <v>7.252722951461588E-3</v>
      </c>
      <c r="G80" s="304">
        <v>8.5838895990711997E-3</v>
      </c>
      <c r="H80" s="304">
        <v>1.2903407926806849E-2</v>
      </c>
      <c r="I80" s="304"/>
      <c r="J80" s="304">
        <v>0.37835121079262063</v>
      </c>
      <c r="K80" s="304">
        <v>0.46888886346075359</v>
      </c>
      <c r="L80" s="304">
        <v>0.61829538492782121</v>
      </c>
      <c r="M80" s="304"/>
      <c r="N80" s="304">
        <v>1.0368781322057412</v>
      </c>
      <c r="O80" s="304">
        <v>1.2276836380151981</v>
      </c>
      <c r="P80" s="304">
        <v>1.559097524580304</v>
      </c>
      <c r="Q80" s="304"/>
      <c r="R80" s="304">
        <v>0.62903379762868872</v>
      </c>
      <c r="S80" s="304">
        <v>0.67406362954770038</v>
      </c>
      <c r="T80" s="304">
        <v>0.80672613674362414</v>
      </c>
      <c r="U80" s="304"/>
      <c r="V80" s="304">
        <v>0.45962858290340231</v>
      </c>
      <c r="W80" s="304">
        <v>0.49890119511004921</v>
      </c>
      <c r="X80" s="304">
        <v>0.65832334299554895</v>
      </c>
      <c r="Y80" s="304"/>
      <c r="Z80" s="304">
        <v>1.7922540790291011</v>
      </c>
      <c r="AA80" s="304">
        <v>1.694963297065025</v>
      </c>
      <c r="AB80" s="304">
        <v>1.6213099238198252</v>
      </c>
      <c r="AC80" s="304"/>
      <c r="AD80" s="304">
        <v>1.3528390027881969</v>
      </c>
      <c r="AE80" s="304">
        <v>1.1764795188467541</v>
      </c>
      <c r="AF80" s="304">
        <v>0.87418701364837104</v>
      </c>
      <c r="AG80" s="304"/>
      <c r="AH80" s="304">
        <v>0.83592673053137934</v>
      </c>
      <c r="AI80" s="304">
        <v>0.81966493956109143</v>
      </c>
      <c r="AJ80" s="304">
        <v>0.65666441862141822</v>
      </c>
      <c r="AK80" s="304"/>
      <c r="AL80" s="304">
        <v>0.19302432777312448</v>
      </c>
      <c r="AM80" s="304">
        <v>0.18736419320393943</v>
      </c>
      <c r="AN80" s="304">
        <v>0.17982073024794104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4.2698819443879827</v>
      </c>
      <c r="C81" s="305">
        <f t="shared" si="77"/>
        <v>4.6003888436179787</v>
      </c>
      <c r="D81" s="305">
        <f t="shared" si="78"/>
        <v>4.8815863378676747</v>
      </c>
      <c r="E81" s="304"/>
      <c r="F81" s="304">
        <v>3.2212988289299208E-2</v>
      </c>
      <c r="G81" s="304">
        <v>3.9840795597843405E-2</v>
      </c>
      <c r="H81" s="304">
        <v>5.0885046237977148E-2</v>
      </c>
      <c r="I81" s="304"/>
      <c r="J81" s="304">
        <v>0.30093274471896569</v>
      </c>
      <c r="K81" s="304">
        <v>0.36909618407923722</v>
      </c>
      <c r="L81" s="304">
        <v>0.49165637087249747</v>
      </c>
      <c r="M81" s="304"/>
      <c r="N81" s="304">
        <v>0.92672758398987853</v>
      </c>
      <c r="O81" s="304">
        <v>1.0348756760862552</v>
      </c>
      <c r="P81" s="304">
        <v>1.245893481583112</v>
      </c>
      <c r="Q81" s="304"/>
      <c r="R81" s="304">
        <v>0.26335809578662828</v>
      </c>
      <c r="S81" s="304">
        <v>0.3050664271432868</v>
      </c>
      <c r="T81" s="304">
        <v>0.38725092315633014</v>
      </c>
      <c r="U81" s="304"/>
      <c r="V81" s="304">
        <v>0.28830214429687967</v>
      </c>
      <c r="W81" s="304">
        <v>0.32555057253319825</v>
      </c>
      <c r="X81" s="304">
        <v>0.3770009466881929</v>
      </c>
      <c r="Y81" s="304"/>
      <c r="Z81" s="304">
        <v>0.87357870693065731</v>
      </c>
      <c r="AA81" s="304">
        <v>0.85177019626590122</v>
      </c>
      <c r="AB81" s="304">
        <v>0.74459790821318828</v>
      </c>
      <c r="AC81" s="304"/>
      <c r="AD81" s="304">
        <v>0.95759202131679855</v>
      </c>
      <c r="AE81" s="304">
        <v>1.0197976426261808</v>
      </c>
      <c r="AF81" s="304">
        <v>0.94018215430103735</v>
      </c>
      <c r="AG81" s="304"/>
      <c r="AH81" s="304">
        <v>0.4635629149712413</v>
      </c>
      <c r="AI81" s="304">
        <v>0.45232231803831474</v>
      </c>
      <c r="AJ81" s="304">
        <v>0.3823828750308283</v>
      </c>
      <c r="AK81" s="304"/>
      <c r="AL81" s="304">
        <v>0.16361474408763446</v>
      </c>
      <c r="AM81" s="304">
        <v>0.20206903124776088</v>
      </c>
      <c r="AN81" s="304">
        <v>0.26173663178451123</v>
      </c>
    </row>
    <row r="82" spans="1:40" x14ac:dyDescent="0.2">
      <c r="A82" s="13" t="str">
        <f t="shared" si="76"/>
        <v>Process, plant and machine operatives</v>
      </c>
      <c r="B82" s="305">
        <f t="shared" si="79"/>
        <v>1.7312065157298777</v>
      </c>
      <c r="C82" s="305">
        <f t="shared" si="77"/>
        <v>1.8563902654036963</v>
      </c>
      <c r="D82" s="305">
        <f t="shared" si="78"/>
        <v>1.8603942486317906</v>
      </c>
      <c r="E82" s="304"/>
      <c r="F82" s="304">
        <v>5.6557581976128197E-3</v>
      </c>
      <c r="G82" s="304">
        <v>7.1408562837000636E-3</v>
      </c>
      <c r="H82" s="304">
        <v>8.7834982243015329E-3</v>
      </c>
      <c r="I82" s="304"/>
      <c r="J82" s="304">
        <v>9.736700507667051E-2</v>
      </c>
      <c r="K82" s="304">
        <v>0.11034260105660143</v>
      </c>
      <c r="L82" s="304">
        <v>0.15043171592803101</v>
      </c>
      <c r="M82" s="304"/>
      <c r="N82" s="304">
        <v>0.14657490097964873</v>
      </c>
      <c r="O82" s="304">
        <v>0.16569298771945415</v>
      </c>
      <c r="P82" s="304">
        <v>0.18978715456227507</v>
      </c>
      <c r="Q82" s="304"/>
      <c r="R82" s="304">
        <v>5.0511314200339281E-2</v>
      </c>
      <c r="S82" s="304">
        <v>6.3670364250166214E-2</v>
      </c>
      <c r="T82" s="304">
        <v>8.5786719211685916E-2</v>
      </c>
      <c r="U82" s="304"/>
      <c r="V82" s="304">
        <v>6.0346013635810304E-2</v>
      </c>
      <c r="W82" s="304">
        <v>6.5676162784698941E-2</v>
      </c>
      <c r="X82" s="304">
        <v>7.9748650555387296E-2</v>
      </c>
      <c r="Y82" s="304"/>
      <c r="Z82" s="304">
        <v>0.45134383724293037</v>
      </c>
      <c r="AA82" s="304">
        <v>0.49275408770051615</v>
      </c>
      <c r="AB82" s="304">
        <v>0.58473280955033491</v>
      </c>
      <c r="AC82" s="304"/>
      <c r="AD82" s="304">
        <v>0.34358634235725771</v>
      </c>
      <c r="AE82" s="304">
        <v>0.35396200016859236</v>
      </c>
      <c r="AF82" s="304">
        <v>0.3320399325579903</v>
      </c>
      <c r="AG82" s="304"/>
      <c r="AH82" s="304">
        <v>0.33499337477819574</v>
      </c>
      <c r="AI82" s="304">
        <v>0.34107565957682973</v>
      </c>
      <c r="AJ82" s="304">
        <v>0.23171359503010053</v>
      </c>
      <c r="AK82" s="304"/>
      <c r="AL82" s="304">
        <v>0.24082796926141203</v>
      </c>
      <c r="AM82" s="304">
        <v>0.25607554586313713</v>
      </c>
      <c r="AN82" s="304">
        <v>0.19737017301168386</v>
      </c>
    </row>
    <row r="83" spans="1:40" x14ac:dyDescent="0.2">
      <c r="A83" s="39" t="str">
        <f t="shared" si="76"/>
        <v>Elementary occupations</v>
      </c>
      <c r="B83" s="307">
        <f t="shared" si="79"/>
        <v>9.0047733273816348</v>
      </c>
      <c r="C83" s="307">
        <f t="shared" si="77"/>
        <v>9.1452428833032329</v>
      </c>
      <c r="D83" s="307">
        <f t="shared" si="78"/>
        <v>9.0648318223301168</v>
      </c>
      <c r="E83" s="307"/>
      <c r="F83" s="307">
        <v>1.2408818084033629E-2</v>
      </c>
      <c r="G83" s="307">
        <v>1.3578237647731495E-2</v>
      </c>
      <c r="H83" s="307">
        <v>1.7999083219570194E-2</v>
      </c>
      <c r="I83" s="307"/>
      <c r="J83" s="307">
        <v>0.25741269155453667</v>
      </c>
      <c r="K83" s="307">
        <v>0.28934624906392853</v>
      </c>
      <c r="L83" s="307">
        <v>0.33436863745792716</v>
      </c>
      <c r="M83" s="307"/>
      <c r="N83" s="307">
        <v>0.57602493155019374</v>
      </c>
      <c r="O83" s="307">
        <v>0.62245755464556907</v>
      </c>
      <c r="P83" s="307">
        <v>0.71355549486771841</v>
      </c>
      <c r="Q83" s="307"/>
      <c r="R83" s="307">
        <v>0.43054532639788279</v>
      </c>
      <c r="S83" s="307">
        <v>0.44873186148685978</v>
      </c>
      <c r="T83" s="307">
        <v>0.55304841513022907</v>
      </c>
      <c r="U83" s="307"/>
      <c r="V83" s="307">
        <v>0.19743071665934669</v>
      </c>
      <c r="W83" s="307">
        <v>0.18536704314483049</v>
      </c>
      <c r="X83" s="307">
        <v>0.23902476114467969</v>
      </c>
      <c r="Y83" s="307"/>
      <c r="Z83" s="307">
        <v>1.1654841525741451</v>
      </c>
      <c r="AA83" s="307">
        <v>1.0487449632294372</v>
      </c>
      <c r="AB83" s="307">
        <v>1.1071250788452829</v>
      </c>
      <c r="AC83" s="307"/>
      <c r="AD83" s="307">
        <v>2.3647368339483057</v>
      </c>
      <c r="AE83" s="307">
        <v>2.4685718634280889</v>
      </c>
      <c r="AF83" s="307">
        <v>2.3813047415177309</v>
      </c>
      <c r="AG83" s="307"/>
      <c r="AH83" s="307">
        <v>2.9794917934070022</v>
      </c>
      <c r="AI83" s="307">
        <v>3.4269824423019761</v>
      </c>
      <c r="AJ83" s="307">
        <v>3.4207997516973476</v>
      </c>
      <c r="AK83" s="307"/>
      <c r="AL83" s="307">
        <v>1.0212380632061882</v>
      </c>
      <c r="AM83" s="307">
        <v>0.6414626683548128</v>
      </c>
      <c r="AN83" s="307">
        <v>0.29760585844963144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Buckinghamshire Thames Valley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64.568999999999974</v>
      </c>
      <c r="C92" s="305">
        <f>SUM(C93:C101)</f>
        <v>65.641000000000048</v>
      </c>
      <c r="D92" s="305">
        <f>SUM(D93:D101)</f>
        <v>66.319999999999993</v>
      </c>
      <c r="E92" s="304"/>
      <c r="F92" s="305">
        <f>SUM(F93:F101)</f>
        <v>2.1060185448452997</v>
      </c>
      <c r="G92" s="305">
        <f>SUM(G93:G101)</f>
        <v>2.4045759193583938</v>
      </c>
      <c r="H92" s="305">
        <f>SUM(H93:H101)</f>
        <v>2.9085586642173693</v>
      </c>
      <c r="I92" s="304"/>
      <c r="J92" s="305">
        <f>SUM(J93:J101)</f>
        <v>12.575737847458969</v>
      </c>
      <c r="K92" s="305">
        <f>SUM(K93:K101)</f>
        <v>14.220065163103603</v>
      </c>
      <c r="L92" s="305">
        <f>SUM(L93:L101)</f>
        <v>16.641680238251862</v>
      </c>
      <c r="M92" s="304"/>
      <c r="N92" s="305">
        <f>SUM(N93:N101)</f>
        <v>15.995997198923819</v>
      </c>
      <c r="O92" s="305">
        <f>SUM(O93:O101)</f>
        <v>17.060933779461127</v>
      </c>
      <c r="P92" s="305">
        <f>SUM(P93:P101)</f>
        <v>18.679483179705283</v>
      </c>
      <c r="Q92" s="304"/>
      <c r="R92" s="305">
        <f>SUM(R93:R101)</f>
        <v>6.0689245443424129</v>
      </c>
      <c r="S92" s="305">
        <f>SUM(S93:S101)</f>
        <v>5.4474542692080261</v>
      </c>
      <c r="T92" s="305">
        <f>SUM(T93:T101)</f>
        <v>4.9682214689524713</v>
      </c>
      <c r="U92" s="304"/>
      <c r="V92" s="305">
        <f>SUM(V93:V101)</f>
        <v>3.1875684016612236</v>
      </c>
      <c r="W92" s="305">
        <f>SUM(W93:W101)</f>
        <v>3.2445655367972868</v>
      </c>
      <c r="X92" s="305">
        <f>SUM(X93:X101)</f>
        <v>3.4072047599384598</v>
      </c>
      <c r="Y92" s="304"/>
      <c r="Z92" s="305">
        <f>SUM(Z93:Z101)</f>
        <v>12.41486410831966</v>
      </c>
      <c r="AA92" s="305">
        <f>SUM(AA93:AA101)</f>
        <v>12.495056556241662</v>
      </c>
      <c r="AB92" s="305">
        <f>SUM(AB93:AB101)</f>
        <v>12.352362169286913</v>
      </c>
      <c r="AC92" s="304"/>
      <c r="AD92" s="305">
        <f>SUM(AD93:AD101)</f>
        <v>8.4584142142695438</v>
      </c>
      <c r="AE92" s="305">
        <f>SUM(AE93:AE101)</f>
        <v>7.866907702425018</v>
      </c>
      <c r="AF92" s="305">
        <f>SUM(AF93:AF101)</f>
        <v>5.5164096926246815</v>
      </c>
      <c r="AG92" s="304"/>
      <c r="AH92" s="305">
        <f>SUM(AH93:AH101)</f>
        <v>3.1512274159657627</v>
      </c>
      <c r="AI92" s="305">
        <f>SUM(AI93:AI101)</f>
        <v>2.3568699770711201</v>
      </c>
      <c r="AJ92" s="305">
        <f>SUM(AJ93:AJ101)</f>
        <v>1.180096888135916</v>
      </c>
      <c r="AK92" s="304"/>
      <c r="AL92" s="305">
        <f>SUM(AL93:AL101)</f>
        <v>0.61024772421330142</v>
      </c>
      <c r="AM92" s="305">
        <f>SUM(AM93:AM101)</f>
        <v>0.54457109633379797</v>
      </c>
      <c r="AN92" s="305">
        <f>SUM(AN93:AN101)</f>
        <v>0.66598293888705318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3.3245628391464246</v>
      </c>
      <c r="C93" s="305">
        <f t="shared" ref="C93:D93" si="81">SUM(G93,K93,O93,S93,W93,AA93,AE93,AI93,AM93)</f>
        <v>3.1743365204953502</v>
      </c>
      <c r="D93" s="305">
        <f t="shared" si="81"/>
        <v>3.3928895943117827</v>
      </c>
      <c r="E93" s="304"/>
      <c r="F93" s="304">
        <v>7.1398361289589735E-2</v>
      </c>
      <c r="G93" s="304">
        <v>7.5838352172578991E-2</v>
      </c>
      <c r="H93" s="304">
        <v>9.4191483521419483E-2</v>
      </c>
      <c r="I93" s="304"/>
      <c r="J93" s="304">
        <v>0.69189727304236803</v>
      </c>
      <c r="K93" s="304">
        <v>0.70888226482998107</v>
      </c>
      <c r="L93" s="304">
        <v>0.81941030954429561</v>
      </c>
      <c r="M93" s="304"/>
      <c r="N93" s="304">
        <v>0.99867366843934247</v>
      </c>
      <c r="O93" s="304">
        <v>0.97839413914131268</v>
      </c>
      <c r="P93" s="304">
        <v>1.0979315564503116</v>
      </c>
      <c r="Q93" s="304"/>
      <c r="R93" s="304">
        <v>0.56891149231733407</v>
      </c>
      <c r="S93" s="304">
        <v>0.52167577685436806</v>
      </c>
      <c r="T93" s="304">
        <v>0.5585680922740075</v>
      </c>
      <c r="U93" s="304"/>
      <c r="V93" s="304">
        <v>0.15559603467784866</v>
      </c>
      <c r="W93" s="304">
        <v>0.13074369427943422</v>
      </c>
      <c r="X93" s="304">
        <v>0.12616183428988834</v>
      </c>
      <c r="Y93" s="304"/>
      <c r="Z93" s="304">
        <v>0.49219654321884637</v>
      </c>
      <c r="AA93" s="304">
        <v>0.42759399810041709</v>
      </c>
      <c r="AB93" s="304">
        <v>0.39914500103413408</v>
      </c>
      <c r="AC93" s="304"/>
      <c r="AD93" s="304">
        <v>0.21236628059736481</v>
      </c>
      <c r="AE93" s="304">
        <v>0.1901630652790462</v>
      </c>
      <c r="AF93" s="304">
        <v>0.15969376490518089</v>
      </c>
      <c r="AG93" s="304"/>
      <c r="AH93" s="304">
        <v>8.564306690562265E-2</v>
      </c>
      <c r="AI93" s="304">
        <v>7.5708006053798557E-2</v>
      </c>
      <c r="AJ93" s="304">
        <v>5.4989998888685471E-2</v>
      </c>
      <c r="AK93" s="304"/>
      <c r="AL93" s="304">
        <v>4.7880118658108171E-2</v>
      </c>
      <c r="AM93" s="304">
        <v>6.5337223784413229E-2</v>
      </c>
      <c r="AN93" s="304">
        <v>8.2797553403860011E-2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24.276700606888127</v>
      </c>
      <c r="C94" s="305">
        <f t="shared" ref="C94:C101" si="83">SUM(G94,K94,O94,S94,W94,AA94,AE94,AI94,AM94)</f>
        <v>24.302916828471538</v>
      </c>
      <c r="D94" s="305">
        <f t="shared" ref="D94:D101" si="84">SUM(H94,L94,P94,T94,X94,AB94,AF94,AJ94,AN94)</f>
        <v>25.706074183746026</v>
      </c>
      <c r="E94" s="305"/>
      <c r="F94" s="304">
        <v>1.8592483258294072</v>
      </c>
      <c r="G94" s="304">
        <v>2.1004140433771434</v>
      </c>
      <c r="H94" s="304">
        <v>2.5029426230264105</v>
      </c>
      <c r="I94" s="304"/>
      <c r="J94" s="304">
        <v>9.1785870708710977</v>
      </c>
      <c r="K94" s="304">
        <v>10.025305470911601</v>
      </c>
      <c r="L94" s="304">
        <v>11.524077444718358</v>
      </c>
      <c r="M94" s="304"/>
      <c r="N94" s="304">
        <v>8.3102457041534574</v>
      </c>
      <c r="O94" s="304">
        <v>7.9976152501010764</v>
      </c>
      <c r="P94" s="304">
        <v>8.125133755481917</v>
      </c>
      <c r="Q94" s="304"/>
      <c r="R94" s="304">
        <v>1.5982679252447072</v>
      </c>
      <c r="S94" s="304">
        <v>0.90192472188820438</v>
      </c>
      <c r="T94" s="304">
        <v>0.49416614465084269</v>
      </c>
      <c r="U94" s="304"/>
      <c r="V94" s="304">
        <v>0.5446595905976187</v>
      </c>
      <c r="W94" s="304">
        <v>0.54682764065472111</v>
      </c>
      <c r="X94" s="304">
        <v>0.57181395791161249</v>
      </c>
      <c r="Y94" s="304"/>
      <c r="Z94" s="304">
        <v>1.4126802000319059</v>
      </c>
      <c r="AA94" s="304">
        <v>1.365265620704097</v>
      </c>
      <c r="AB94" s="304">
        <v>1.4216837441369266</v>
      </c>
      <c r="AC94" s="304"/>
      <c r="AD94" s="304">
        <v>0.81781054605278813</v>
      </c>
      <c r="AE94" s="304">
        <v>0.75829990688026561</v>
      </c>
      <c r="AF94" s="304">
        <v>0.57809748883081347</v>
      </c>
      <c r="AG94" s="304"/>
      <c r="AH94" s="304">
        <v>0.48625624636116732</v>
      </c>
      <c r="AI94" s="304">
        <v>0.50326107394399222</v>
      </c>
      <c r="AJ94" s="304">
        <v>0.33650487351295694</v>
      </c>
      <c r="AK94" s="304"/>
      <c r="AL94" s="304">
        <v>6.8944997745981534E-2</v>
      </c>
      <c r="AM94" s="304">
        <v>0.10400310001043729</v>
      </c>
      <c r="AN94" s="304">
        <v>0.15165415147618641</v>
      </c>
    </row>
    <row r="95" spans="1:40" x14ac:dyDescent="0.2">
      <c r="A95" s="13" t="str">
        <f t="shared" si="80"/>
        <v>Associate professional occupations</v>
      </c>
      <c r="B95" s="305">
        <f t="shared" si="82"/>
        <v>9.4851959567868604</v>
      </c>
      <c r="C95" s="305">
        <f t="shared" si="83"/>
        <v>11.170057751021098</v>
      </c>
      <c r="D95" s="305">
        <f t="shared" si="84"/>
        <v>12.000072587842469</v>
      </c>
      <c r="E95" s="305"/>
      <c r="F95" s="304">
        <v>9.2511793152115038E-2</v>
      </c>
      <c r="G95" s="304">
        <v>0.1246310500723528</v>
      </c>
      <c r="H95" s="304">
        <v>0.17491725056643767</v>
      </c>
      <c r="I95" s="304"/>
      <c r="J95" s="304">
        <v>1.2876318052042672</v>
      </c>
      <c r="K95" s="304">
        <v>1.6697467231231224</v>
      </c>
      <c r="L95" s="304">
        <v>2.0929098468790657</v>
      </c>
      <c r="M95" s="304"/>
      <c r="N95" s="304">
        <v>2.8547710743537809</v>
      </c>
      <c r="O95" s="304">
        <v>3.6549034478433446</v>
      </c>
      <c r="P95" s="304">
        <v>4.4054832157154653</v>
      </c>
      <c r="Q95" s="304"/>
      <c r="R95" s="304">
        <v>1.1673746307531498</v>
      </c>
      <c r="S95" s="304">
        <v>1.1963772915963895</v>
      </c>
      <c r="T95" s="304">
        <v>0.96238496025092779</v>
      </c>
      <c r="U95" s="304"/>
      <c r="V95" s="304">
        <v>0.57757472666583309</v>
      </c>
      <c r="W95" s="304">
        <v>0.59258284875833389</v>
      </c>
      <c r="X95" s="304">
        <v>0.64008304381584269</v>
      </c>
      <c r="Y95" s="304"/>
      <c r="Z95" s="304">
        <v>1.7895367591846254</v>
      </c>
      <c r="AA95" s="304">
        <v>2.0892814927254637</v>
      </c>
      <c r="AB95" s="304">
        <v>2.2657042838857424</v>
      </c>
      <c r="AC95" s="304"/>
      <c r="AD95" s="304">
        <v>1.1219165861837845</v>
      </c>
      <c r="AE95" s="304">
        <v>1.2368119781662996</v>
      </c>
      <c r="AF95" s="304">
        <v>0.96994984921524774</v>
      </c>
      <c r="AG95" s="304"/>
      <c r="AH95" s="304">
        <v>0.51563092273286482</v>
      </c>
      <c r="AI95" s="304">
        <v>0.50936865162787659</v>
      </c>
      <c r="AJ95" s="304">
        <v>0.33474681252812843</v>
      </c>
      <c r="AK95" s="304"/>
      <c r="AL95" s="304">
        <v>7.8247658556441141E-2</v>
      </c>
      <c r="AM95" s="304">
        <v>9.6354267107914379E-2</v>
      </c>
      <c r="AN95" s="304">
        <v>0.15389332498561256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6.765348849948742</v>
      </c>
      <c r="C96" s="305">
        <f t="shared" si="83"/>
        <v>6.4436217084515128</v>
      </c>
      <c r="D96" s="305">
        <f t="shared" si="84"/>
        <v>4.7822672648586462</v>
      </c>
      <c r="E96" s="305"/>
      <c r="F96" s="304">
        <v>4.8104680410874741E-2</v>
      </c>
      <c r="G96" s="304">
        <v>5.8926414795209922E-2</v>
      </c>
      <c r="H96" s="304">
        <v>7.9656182785348556E-2</v>
      </c>
      <c r="I96" s="304"/>
      <c r="J96" s="304">
        <v>0.53737592372034537</v>
      </c>
      <c r="K96" s="304">
        <v>0.68188895847347564</v>
      </c>
      <c r="L96" s="304">
        <v>0.73189469065901314</v>
      </c>
      <c r="M96" s="304"/>
      <c r="N96" s="304">
        <v>1.3247156194582517</v>
      </c>
      <c r="O96" s="304">
        <v>1.537107698724741</v>
      </c>
      <c r="P96" s="304">
        <v>1.6770145884437266</v>
      </c>
      <c r="Q96" s="304"/>
      <c r="R96" s="304">
        <v>0.81653117344691784</v>
      </c>
      <c r="S96" s="304">
        <v>0.94194295033596509</v>
      </c>
      <c r="T96" s="304">
        <v>1.0450015074686574</v>
      </c>
      <c r="U96" s="304"/>
      <c r="V96" s="304">
        <v>0.51381027298260407</v>
      </c>
      <c r="W96" s="304">
        <v>0.5413620017389017</v>
      </c>
      <c r="X96" s="304">
        <v>0.53848999936100084</v>
      </c>
      <c r="Y96" s="304"/>
      <c r="Z96" s="304">
        <v>1.4902633547321282</v>
      </c>
      <c r="AA96" s="304">
        <v>1.4101177041836173</v>
      </c>
      <c r="AB96" s="304">
        <v>0.5381635306805177</v>
      </c>
      <c r="AC96" s="304"/>
      <c r="AD96" s="304">
        <v>1.2724327219660967</v>
      </c>
      <c r="AE96" s="304">
        <v>0.98095672782246923</v>
      </c>
      <c r="AF96" s="304">
        <v>0.16319067906645687</v>
      </c>
      <c r="AG96" s="304"/>
      <c r="AH96" s="304">
        <v>0.68122250763035841</v>
      </c>
      <c r="AI96" s="304">
        <v>0.27234357855476765</v>
      </c>
      <c r="AJ96" s="304">
        <v>1.8116066871530611E-3</v>
      </c>
      <c r="AK96" s="304"/>
      <c r="AL96" s="304">
        <v>8.0892595601165393E-2</v>
      </c>
      <c r="AM96" s="304">
        <v>1.8975673822365337E-2</v>
      </c>
      <c r="AN96" s="304">
        <v>7.0444797067735539E-3</v>
      </c>
    </row>
    <row r="97" spans="1:40" x14ac:dyDescent="0.2">
      <c r="A97" s="13" t="str">
        <f t="shared" si="80"/>
        <v>Skilled trades occupations</v>
      </c>
      <c r="B97" s="305">
        <f t="shared" si="82"/>
        <v>0.71827495236535965</v>
      </c>
      <c r="C97" s="305">
        <f t="shared" si="83"/>
        <v>0.68697900732540429</v>
      </c>
      <c r="D97" s="305">
        <f t="shared" si="84"/>
        <v>0.56945694877509512</v>
      </c>
      <c r="E97" s="304"/>
      <c r="F97" s="304">
        <v>7.4190660057489562E-3</v>
      </c>
      <c r="G97" s="304">
        <v>9.3967796214489367E-3</v>
      </c>
      <c r="H97" s="304">
        <v>1.1822094579786474E-2</v>
      </c>
      <c r="I97" s="304"/>
      <c r="J97" s="304">
        <v>2.1179833705825678E-2</v>
      </c>
      <c r="K97" s="304">
        <v>2.6314063350827099E-2</v>
      </c>
      <c r="L97" s="304">
        <v>3.8450850710510735E-2</v>
      </c>
      <c r="M97" s="304"/>
      <c r="N97" s="304">
        <v>9.5777279241852406E-2</v>
      </c>
      <c r="O97" s="304">
        <v>0.1120944307420778</v>
      </c>
      <c r="P97" s="304">
        <v>0.12331143807092435</v>
      </c>
      <c r="Q97" s="304"/>
      <c r="R97" s="304">
        <v>3.8922945396715321E-2</v>
      </c>
      <c r="S97" s="304">
        <v>4.0223277341159158E-2</v>
      </c>
      <c r="T97" s="304">
        <v>4.5372886005283865E-2</v>
      </c>
      <c r="U97" s="304"/>
      <c r="V97" s="304">
        <v>3.6828240887591256E-2</v>
      </c>
      <c r="W97" s="304">
        <v>4.0760433209723737E-2</v>
      </c>
      <c r="X97" s="304">
        <v>5.2354540294380754E-2</v>
      </c>
      <c r="Y97" s="304"/>
      <c r="Z97" s="304">
        <v>0.16788620390206144</v>
      </c>
      <c r="AA97" s="304">
        <v>0.14072403995925239</v>
      </c>
      <c r="AB97" s="304">
        <v>9.7939096589814756E-2</v>
      </c>
      <c r="AC97" s="304"/>
      <c r="AD97" s="304">
        <v>0.2222921514017106</v>
      </c>
      <c r="AE97" s="304">
        <v>0.20149652221112294</v>
      </c>
      <c r="AF97" s="304">
        <v>0.1151279179916689</v>
      </c>
      <c r="AG97" s="304"/>
      <c r="AH97" s="304">
        <v>0.10235390367935614</v>
      </c>
      <c r="AI97" s="304">
        <v>9.0879359013968944E-2</v>
      </c>
      <c r="AJ97" s="304">
        <v>7.1060241926884191E-2</v>
      </c>
      <c r="AK97" s="304"/>
      <c r="AL97" s="304">
        <v>2.5615328144497827E-2</v>
      </c>
      <c r="AM97" s="304">
        <v>2.5090101875823296E-2</v>
      </c>
      <c r="AN97" s="304">
        <v>1.4017882605841149E-2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15.96682708843308</v>
      </c>
      <c r="C98" s="305">
        <f t="shared" si="83"/>
        <v>16.21355875878109</v>
      </c>
      <c r="D98" s="305">
        <f t="shared" si="84"/>
        <v>16.83227497731929</v>
      </c>
      <c r="E98" s="304"/>
      <c r="F98" s="304">
        <v>1.4038096014435168E-2</v>
      </c>
      <c r="G98" s="304">
        <v>1.9029029166537044E-2</v>
      </c>
      <c r="H98" s="304">
        <v>2.5854773959893228E-2</v>
      </c>
      <c r="I98" s="304"/>
      <c r="J98" s="304">
        <v>0.71679111473694945</v>
      </c>
      <c r="K98" s="304">
        <v>0.93852328481278202</v>
      </c>
      <c r="L98" s="304">
        <v>1.2394500005019691</v>
      </c>
      <c r="M98" s="304"/>
      <c r="N98" s="304">
        <v>2.0147332844691568</v>
      </c>
      <c r="O98" s="304">
        <v>2.3448130971626933</v>
      </c>
      <c r="P98" s="304">
        <v>2.7595536246035159</v>
      </c>
      <c r="Q98" s="304"/>
      <c r="R98" s="304">
        <v>1.629225810903568</v>
      </c>
      <c r="S98" s="304">
        <v>1.5842917847148459</v>
      </c>
      <c r="T98" s="304">
        <v>1.5729841738647761</v>
      </c>
      <c r="U98" s="304"/>
      <c r="V98" s="304">
        <v>1.1030585443403895</v>
      </c>
      <c r="W98" s="304">
        <v>1.1172435507750629</v>
      </c>
      <c r="X98" s="304">
        <v>1.1706421882283491</v>
      </c>
      <c r="Y98" s="304"/>
      <c r="Z98" s="304">
        <v>6.1181901774964524</v>
      </c>
      <c r="AA98" s="304">
        <v>6.2124230330216541</v>
      </c>
      <c r="AB98" s="304">
        <v>6.8785404582340224</v>
      </c>
      <c r="AC98" s="304"/>
      <c r="AD98" s="304">
        <v>3.7668032976998322</v>
      </c>
      <c r="AE98" s="304">
        <v>3.5816303273430967</v>
      </c>
      <c r="AF98" s="304">
        <v>2.8897887027647338</v>
      </c>
      <c r="AG98" s="304"/>
      <c r="AH98" s="304">
        <v>0.51575762338039766</v>
      </c>
      <c r="AI98" s="304">
        <v>0.33137773887927841</v>
      </c>
      <c r="AJ98" s="304">
        <v>0.20994731572603212</v>
      </c>
      <c r="AK98" s="304"/>
      <c r="AL98" s="304">
        <v>8.822913939189983E-2</v>
      </c>
      <c r="AM98" s="304">
        <v>8.4226912905139562E-2</v>
      </c>
      <c r="AN98" s="304">
        <v>8.5513739436000047E-2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0.76235344222999324</v>
      </c>
      <c r="C99" s="305">
        <f t="shared" si="83"/>
        <v>0.81111926263384959</v>
      </c>
      <c r="D99" s="305">
        <f>SUM(H99,L99,P99,T99,X99,AB99,AF99,AJ99,AN99)</f>
        <v>0.78307120830956245</v>
      </c>
      <c r="E99" s="304"/>
      <c r="F99" s="304">
        <v>4.7585372915137716E-3</v>
      </c>
      <c r="G99" s="304">
        <v>6.2844415287267577E-3</v>
      </c>
      <c r="H99" s="304">
        <v>7.4498114737195946E-3</v>
      </c>
      <c r="I99" s="304"/>
      <c r="J99" s="304">
        <v>8.5975191986949889E-2</v>
      </c>
      <c r="K99" s="304">
        <v>0.10446704733945501</v>
      </c>
      <c r="L99" s="304">
        <v>0.11782657654975866</v>
      </c>
      <c r="M99" s="304"/>
      <c r="N99" s="304">
        <v>0.19235337383139664</v>
      </c>
      <c r="O99" s="304">
        <v>0.21696336722222259</v>
      </c>
      <c r="P99" s="304">
        <v>0.23485717255801589</v>
      </c>
      <c r="Q99" s="304"/>
      <c r="R99" s="304">
        <v>0.10157132850542754</v>
      </c>
      <c r="S99" s="304">
        <v>9.4133846644940983E-2</v>
      </c>
      <c r="T99" s="304">
        <v>8.9371321767557299E-2</v>
      </c>
      <c r="U99" s="304"/>
      <c r="V99" s="304">
        <v>6.6839243919007044E-2</v>
      </c>
      <c r="W99" s="304">
        <v>7.5038935267236193E-2</v>
      </c>
      <c r="X99" s="304">
        <v>7.9274152473154696E-2</v>
      </c>
      <c r="Y99" s="304"/>
      <c r="Z99" s="304">
        <v>0.14744663571652841</v>
      </c>
      <c r="AA99" s="304">
        <v>0.146824229079176</v>
      </c>
      <c r="AB99" s="304">
        <v>0.13245179114869995</v>
      </c>
      <c r="AC99" s="304"/>
      <c r="AD99" s="304">
        <v>0.11301848980810797</v>
      </c>
      <c r="AE99" s="304">
        <v>0.11038781075638661</v>
      </c>
      <c r="AF99" s="304">
        <v>6.7938160402798528E-2</v>
      </c>
      <c r="AG99" s="304"/>
      <c r="AH99" s="304">
        <v>3.5652747926189082E-2</v>
      </c>
      <c r="AI99" s="304">
        <v>3.4534007989989006E-2</v>
      </c>
      <c r="AJ99" s="304">
        <v>1.7464886502451971E-2</v>
      </c>
      <c r="AK99" s="304"/>
      <c r="AL99" s="304">
        <v>1.4737893244872922E-2</v>
      </c>
      <c r="AM99" s="304">
        <v>2.2485576805716546E-2</v>
      </c>
      <c r="AN99" s="304">
        <v>3.6437335433405847E-2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0.86796987771319623</v>
      </c>
      <c r="C100" s="305">
        <f t="shared" si="83"/>
        <v>0.92424600089202102</v>
      </c>
      <c r="D100" s="305">
        <f t="shared" si="84"/>
        <v>0.85028128880799836</v>
      </c>
      <c r="E100" s="304"/>
      <c r="F100" s="304">
        <v>6.4601974817048756E-3</v>
      </c>
      <c r="G100" s="304">
        <v>8.3132613378388686E-3</v>
      </c>
      <c r="H100" s="304">
        <v>1.0377944548043656E-2</v>
      </c>
      <c r="I100" s="304"/>
      <c r="J100" s="304">
        <v>1.8178223440738158E-2</v>
      </c>
      <c r="K100" s="304">
        <v>2.5114591047485858E-2</v>
      </c>
      <c r="L100" s="304">
        <v>2.9684413592049135E-2</v>
      </c>
      <c r="M100" s="304"/>
      <c r="N100" s="304">
        <v>8.3210508282711343E-2</v>
      </c>
      <c r="O100" s="304">
        <v>9.6341128129933007E-2</v>
      </c>
      <c r="P100" s="304">
        <v>0.10782910666000652</v>
      </c>
      <c r="Q100" s="304"/>
      <c r="R100" s="304">
        <v>3.72129432078388E-2</v>
      </c>
      <c r="S100" s="304">
        <v>4.6526745978300858E-2</v>
      </c>
      <c r="T100" s="304">
        <v>5.5643928655225952E-2</v>
      </c>
      <c r="U100" s="304"/>
      <c r="V100" s="304">
        <v>0.10121835492134917</v>
      </c>
      <c r="W100" s="304">
        <v>0.10809767406349043</v>
      </c>
      <c r="X100" s="304">
        <v>0.12609250413452683</v>
      </c>
      <c r="Y100" s="304"/>
      <c r="Z100" s="304">
        <v>0.23137550016334676</v>
      </c>
      <c r="AA100" s="304">
        <v>0.24760591897705775</v>
      </c>
      <c r="AB100" s="304">
        <v>0.25355730521024306</v>
      </c>
      <c r="AC100" s="304"/>
      <c r="AD100" s="304">
        <v>0.15446810411837836</v>
      </c>
      <c r="AE100" s="304">
        <v>0.15150695635441566</v>
      </c>
      <c r="AF100" s="304">
        <v>8.9562695098594394E-2</v>
      </c>
      <c r="AG100" s="304"/>
      <c r="AH100" s="304">
        <v>0.19336220874214746</v>
      </c>
      <c r="AI100" s="304">
        <v>0.1899488429286689</v>
      </c>
      <c r="AJ100" s="304">
        <v>9.9507668789111076E-2</v>
      </c>
      <c r="AK100" s="304"/>
      <c r="AL100" s="304">
        <v>4.2483837354981152E-2</v>
      </c>
      <c r="AM100" s="304">
        <v>5.0790882074829666E-2</v>
      </c>
      <c r="AN100" s="304">
        <v>7.8025722120197802E-2</v>
      </c>
    </row>
    <row r="101" spans="1:40" x14ac:dyDescent="0.2">
      <c r="A101" s="39" t="str">
        <f t="shared" si="80"/>
        <v>Elementary occupations</v>
      </c>
      <c r="B101" s="307">
        <f t="shared" si="82"/>
        <v>2.4017663864881968</v>
      </c>
      <c r="C101" s="307">
        <f t="shared" si="83"/>
        <v>1.9141641619281748</v>
      </c>
      <c r="D101" s="307">
        <f t="shared" si="84"/>
        <v>1.4036119460291352</v>
      </c>
      <c r="E101" s="307"/>
      <c r="F101" s="307">
        <v>2.0794873699102384E-3</v>
      </c>
      <c r="G101" s="307">
        <v>1.7425472865570796E-3</v>
      </c>
      <c r="H101" s="307">
        <v>1.3464997563100098E-3</v>
      </c>
      <c r="I101" s="307"/>
      <c r="J101" s="307">
        <v>3.8121410750426285E-2</v>
      </c>
      <c r="K101" s="307">
        <v>3.9822759214874603E-2</v>
      </c>
      <c r="L101" s="307">
        <v>4.797610509684113E-2</v>
      </c>
      <c r="M101" s="307"/>
      <c r="N101" s="307">
        <v>0.12151668669386717</v>
      </c>
      <c r="O101" s="307">
        <v>0.12270122039372656</v>
      </c>
      <c r="P101" s="307">
        <v>0.14836872172140045</v>
      </c>
      <c r="Q101" s="307"/>
      <c r="R101" s="307">
        <v>0.11090629456675413</v>
      </c>
      <c r="S101" s="307">
        <v>0.12035787385385269</v>
      </c>
      <c r="T101" s="307">
        <v>0.14472845401519194</v>
      </c>
      <c r="U101" s="307"/>
      <c r="V101" s="307">
        <v>8.7983392668982557E-2</v>
      </c>
      <c r="W101" s="307">
        <v>9.1908758050382913E-2</v>
      </c>
      <c r="X101" s="307">
        <v>0.10229253942970404</v>
      </c>
      <c r="Y101" s="307"/>
      <c r="Z101" s="307">
        <v>0.56528873387376344</v>
      </c>
      <c r="AA101" s="307">
        <v>0.45522051949092723</v>
      </c>
      <c r="AB101" s="307">
        <v>0.36517695836681263</v>
      </c>
      <c r="AC101" s="307"/>
      <c r="AD101" s="307">
        <v>0.777306036441481</v>
      </c>
      <c r="AE101" s="307">
        <v>0.65565440761191507</v>
      </c>
      <c r="AF101" s="307">
        <v>0.4830604343491865</v>
      </c>
      <c r="AG101" s="307"/>
      <c r="AH101" s="307">
        <v>0.53534818860765876</v>
      </c>
      <c r="AI101" s="307">
        <v>0.34944871807877992</v>
      </c>
      <c r="AJ101" s="307">
        <v>5.406348357451269E-2</v>
      </c>
      <c r="AK101" s="307"/>
      <c r="AL101" s="307">
        <v>0.16321615551535348</v>
      </c>
      <c r="AM101" s="307">
        <v>7.7307357947158609E-2</v>
      </c>
      <c r="AN101" s="307">
        <v>5.659874971917582E-2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Buckinghamshire Thames Valley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Buckinghamshire Thames Valley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Buckinghamshire Thames Valley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Buckinghamshire Thames Valley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Buckinghamshire Thames Valley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Buckinghamshire Thames Valley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Buckinghamshire Thames Valley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Buckinghamshire Thames Valley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Buckinghamshire Thames Valley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0.29591832395451589</v>
      </c>
      <c r="C8" s="69">
        <v>0.37464726554465316</v>
      </c>
      <c r="D8" s="69">
        <v>0.42431196725755754</v>
      </c>
      <c r="E8" s="69">
        <v>0.42880632367480032</v>
      </c>
      <c r="F8" s="69">
        <v>0.5602329184183481</v>
      </c>
      <c r="G8" s="10"/>
      <c r="H8" s="69">
        <f>F8-D8</f>
        <v>0.13592095116079056</v>
      </c>
      <c r="I8" s="69">
        <f>'RD T1'!E36</f>
        <v>0.25408408803748433</v>
      </c>
      <c r="J8" s="69">
        <f>SUM(H8:I8)</f>
        <v>0.39000503919827489</v>
      </c>
      <c r="L8" t="str">
        <f>A8</f>
        <v>11 Corporate managers and directors</v>
      </c>
      <c r="M8" s="69">
        <v>2.3460026522763595</v>
      </c>
      <c r="N8" s="69">
        <v>3.2513024801423485</v>
      </c>
      <c r="O8" s="69">
        <v>3.5474684730119326</v>
      </c>
      <c r="P8" s="69">
        <v>3.553920711261584</v>
      </c>
      <c r="Q8" s="69">
        <v>4.5581875138551222</v>
      </c>
      <c r="R8" s="10"/>
      <c r="S8" s="69">
        <f>Q8-O8</f>
        <v>1.0107190408431896</v>
      </c>
      <c r="T8" s="69">
        <f>'RD T1'!E65</f>
        <v>2.0982498568351931</v>
      </c>
      <c r="U8" s="69">
        <f>SUM(S8:T8)</f>
        <v>3.1089688976783827</v>
      </c>
      <c r="W8" t="str">
        <f>A8</f>
        <v>11 Corporate managers and directors</v>
      </c>
      <c r="X8" s="69">
        <v>6.0951650283127998</v>
      </c>
      <c r="Y8" s="69">
        <v>7.7310107131743893</v>
      </c>
      <c r="Z8" s="69">
        <v>7.5181410698519828</v>
      </c>
      <c r="AA8" s="69">
        <v>6.9357214103150886</v>
      </c>
      <c r="AB8" s="69">
        <v>7.8335329546880237</v>
      </c>
      <c r="AC8" s="69"/>
      <c r="AD8" s="69">
        <f>AB8-Z8</f>
        <v>0.31539188483604086</v>
      </c>
      <c r="AE8" s="69">
        <f>'RD T1'!E94</f>
        <v>4.177780047969093</v>
      </c>
      <c r="AF8" s="69">
        <f>SUM(AD8:AE8)</f>
        <v>4.4931719328051338</v>
      </c>
      <c r="AH8" t="str">
        <f>L8</f>
        <v>11 Corporate managers and directors</v>
      </c>
      <c r="AI8" s="69">
        <v>1.1274576522369051</v>
      </c>
      <c r="AJ8" s="69">
        <v>1.4290989293763086</v>
      </c>
      <c r="AK8" s="69">
        <v>1.4614074245870721</v>
      </c>
      <c r="AL8" s="69">
        <v>1.3084683717135326</v>
      </c>
      <c r="AM8" s="69">
        <v>1.4500896657250759</v>
      </c>
      <c r="AN8" s="69"/>
      <c r="AO8" s="69">
        <f>AM8-AK8</f>
        <v>-1.1317758861996152E-2</v>
      </c>
      <c r="AP8" s="69">
        <f>'RD T1'!E123</f>
        <v>0.72669565798484137</v>
      </c>
      <c r="AQ8" s="69">
        <f>SUM(AO8:AP8)</f>
        <v>0.71537789912284522</v>
      </c>
      <c r="AS8" t="str">
        <f>W8</f>
        <v>11 Corporate managers and directors</v>
      </c>
      <c r="AT8" s="69">
        <v>1.7531968324736655</v>
      </c>
      <c r="AU8" s="69">
        <v>2.2303372866095219</v>
      </c>
      <c r="AV8" s="69">
        <v>2.2424320673150491</v>
      </c>
      <c r="AW8" s="69">
        <v>1.948918749708533</v>
      </c>
      <c r="AX8" s="69">
        <v>2.1692317026165657</v>
      </c>
      <c r="AY8" s="69"/>
      <c r="AZ8" s="69">
        <f>AX8-AV8</f>
        <v>-7.3200364698483344E-2</v>
      </c>
      <c r="BA8" s="69">
        <f>'RD T1'!E152</f>
        <v>1.0900675529028026</v>
      </c>
      <c r="BB8" s="69">
        <f>SUM(AZ8:BA8)</f>
        <v>1.0168671882043192</v>
      </c>
      <c r="BD8" t="str">
        <f>AH8</f>
        <v>11 Corporate managers and directors</v>
      </c>
      <c r="BE8" s="69">
        <v>3.7834384172621829</v>
      </c>
      <c r="BF8" s="69">
        <v>4.2731454905751987</v>
      </c>
      <c r="BG8" s="69">
        <v>4.6452919216033033</v>
      </c>
      <c r="BH8" s="69">
        <v>4.0019212585019464</v>
      </c>
      <c r="BI8" s="69">
        <v>4.2986016575835864</v>
      </c>
      <c r="BJ8" s="69"/>
      <c r="BK8" s="69">
        <f>BI8-BG8</f>
        <v>-0.34669026401971692</v>
      </c>
      <c r="BL8" s="69">
        <f>'RD T1'!E181</f>
        <v>1.8540328629880916</v>
      </c>
      <c r="BM8" s="69">
        <f>SUM(BK8:BL8)</f>
        <v>1.5073425989683746</v>
      </c>
      <c r="BO8" t="str">
        <f>AS8</f>
        <v>11 Corporate managers and directors</v>
      </c>
      <c r="BP8" s="69">
        <v>3.0519320948337851</v>
      </c>
      <c r="BQ8" s="69">
        <v>3.5498600850861939</v>
      </c>
      <c r="BR8" s="69">
        <v>3.345524874230851</v>
      </c>
      <c r="BS8" s="69">
        <v>2.8772374971721133</v>
      </c>
      <c r="BT8" s="69">
        <v>2.4074098021855499</v>
      </c>
      <c r="BU8" s="69"/>
      <c r="BV8" s="69">
        <f>BT8-BR8</f>
        <v>-0.93811507204530109</v>
      </c>
      <c r="BW8" s="69">
        <f>'RD T1'!E210</f>
        <v>1.2442356794806542</v>
      </c>
      <c r="BX8" s="69">
        <f>SUM(BV8:BW8)</f>
        <v>0.30612060743535308</v>
      </c>
      <c r="BZ8" t="str">
        <f>BD8</f>
        <v>11 Corporate managers and directors</v>
      </c>
      <c r="CA8" s="69">
        <v>2.1280324679596441</v>
      </c>
      <c r="CB8" s="69">
        <v>2.2792876040128873</v>
      </c>
      <c r="CC8" s="69">
        <v>2.2218162274102355</v>
      </c>
      <c r="CD8" s="69">
        <v>2.0680010422710295</v>
      </c>
      <c r="CE8" s="69">
        <v>1.6196767464392392</v>
      </c>
      <c r="CF8" s="69"/>
      <c r="CG8" s="69">
        <f>CE8-CC8</f>
        <v>-0.60213948097099634</v>
      </c>
      <c r="CH8" s="69">
        <f>'RD T1'!E239</f>
        <v>0.82993721919357566</v>
      </c>
      <c r="CI8" s="69">
        <f>SUM(CG8:CH8)</f>
        <v>0.22779773822257932</v>
      </c>
      <c r="CK8" t="str">
        <f>BO8</f>
        <v>11 Corporate managers and directors</v>
      </c>
      <c r="CL8" s="69">
        <v>0.31980369248387852</v>
      </c>
      <c r="CM8" s="69">
        <v>0.41304204895208829</v>
      </c>
      <c r="CN8" s="69">
        <v>0.38631107462703979</v>
      </c>
      <c r="CO8" s="69">
        <v>0.42460158897677863</v>
      </c>
      <c r="CP8" s="69">
        <v>0.52263224420870169</v>
      </c>
      <c r="CQ8" s="69"/>
      <c r="CR8" s="69">
        <f>CP8-CN8</f>
        <v>0.13632116958166191</v>
      </c>
      <c r="CS8" s="69">
        <f>'RD T1'!E268</f>
        <v>0.13577154818395001</v>
      </c>
      <c r="CT8" s="69">
        <f>SUM(CR8:CS8)</f>
        <v>0.27209271776561195</v>
      </c>
    </row>
    <row r="9" spans="1:98" x14ac:dyDescent="0.2">
      <c r="A9" s="10" t="str">
        <f>name!D5</f>
        <v>12 Other managers and proprietors</v>
      </c>
      <c r="B9" s="69">
        <v>0.11318425644142499</v>
      </c>
      <c r="C9" s="69">
        <v>0.14887110130544215</v>
      </c>
      <c r="D9" s="69">
        <v>0.15228736980556104</v>
      </c>
      <c r="E9" s="69">
        <v>0.17787839876913844</v>
      </c>
      <c r="F9" s="69">
        <v>0.23811839278617455</v>
      </c>
      <c r="H9" s="69">
        <f t="shared" ref="H9:H32" si="26">F9-D9</f>
        <v>8.5831022980613514E-2</v>
      </c>
      <c r="I9" s="69">
        <f>'RD T1'!E37</f>
        <v>0.1203574386910469</v>
      </c>
      <c r="J9" s="69">
        <f t="shared" ref="J9:J32" si="27">SUM(H9:I9)</f>
        <v>0.20618846167166041</v>
      </c>
      <c r="L9" t="str">
        <f t="shared" ref="L9:L32" si="28">A9</f>
        <v>12 Other managers and proprietors</v>
      </c>
      <c r="M9" s="69">
        <v>0.94406024084660656</v>
      </c>
      <c r="N9" s="69">
        <v>1.2026360025581309</v>
      </c>
      <c r="O9" s="69">
        <v>1.3102596042852277</v>
      </c>
      <c r="P9" s="69">
        <v>1.5271445307277367</v>
      </c>
      <c r="Q9" s="69">
        <v>2.0698022153090152</v>
      </c>
      <c r="S9" s="69">
        <f t="shared" ref="S9:S35" si="29">Q9-O9</f>
        <v>0.75954261102378751</v>
      </c>
      <c r="T9" s="69">
        <f>'RD T1'!E66</f>
        <v>1.0193848691426353</v>
      </c>
      <c r="U9" s="69">
        <f t="shared" ref="U9:U32" si="30">SUM(S9:T9)</f>
        <v>1.7789274801664228</v>
      </c>
      <c r="W9" t="str">
        <f t="shared" ref="W9:W32" si="31">A9</f>
        <v>12 Other managers and proprietors</v>
      </c>
      <c r="X9" s="69">
        <v>2.2720381284760176</v>
      </c>
      <c r="Y9" s="69">
        <v>2.5930971895632284</v>
      </c>
      <c r="Z9" s="69">
        <v>2.5145250459958217</v>
      </c>
      <c r="AA9" s="69">
        <v>2.689548639198025</v>
      </c>
      <c r="AB9" s="69">
        <v>3.1938084061439467</v>
      </c>
      <c r="AC9" s="69"/>
      <c r="AD9" s="69">
        <f t="shared" ref="AD9:AD32" si="32">AB9-Z9</f>
        <v>0.67928336014812496</v>
      </c>
      <c r="AE9" s="69">
        <f>'RD T1'!E95</f>
        <v>1.8024485192581601</v>
      </c>
      <c r="AF9" s="69">
        <f t="shared" ref="AF9:AF32" si="33">SUM(AD9:AE9)</f>
        <v>2.481731879406285</v>
      </c>
      <c r="AH9" t="str">
        <f t="shared" ref="AH9:AH32" si="34">L9</f>
        <v>12 Other managers and proprietors</v>
      </c>
      <c r="AI9" s="69">
        <v>0.62271364214903768</v>
      </c>
      <c r="AJ9" s="69">
        <v>0.73829025319371022</v>
      </c>
      <c r="AK9" s="69">
        <v>0.76536206447146748</v>
      </c>
      <c r="AL9" s="69">
        <v>0.77518056624389631</v>
      </c>
      <c r="AM9" s="69">
        <v>0.92993964389376849</v>
      </c>
      <c r="AN9" s="69"/>
      <c r="AO9" s="69">
        <f t="shared" ref="AO9:AO32" si="35">AM9-AK9</f>
        <v>0.164577579422301</v>
      </c>
      <c r="AP9" s="69">
        <f>'RD T1'!E124</f>
        <v>0.53234126067976029</v>
      </c>
      <c r="AQ9" s="69">
        <f t="shared" ref="AQ9:AQ32" si="36">SUM(AO9:AP9)</f>
        <v>0.69691884010206129</v>
      </c>
      <c r="AS9" t="str">
        <f t="shared" ref="AS9:AS32" si="37">W9</f>
        <v>12 Other managers and proprietors</v>
      </c>
      <c r="AT9" s="69">
        <v>0.7288250655187879</v>
      </c>
      <c r="AU9" s="69">
        <v>0.83406508802881374</v>
      </c>
      <c r="AV9" s="69">
        <v>0.82733630012486203</v>
      </c>
      <c r="AW9" s="69">
        <v>0.89686335120697991</v>
      </c>
      <c r="AX9" s="69">
        <v>1.0537734734464936</v>
      </c>
      <c r="AY9" s="69"/>
      <c r="AZ9" s="69">
        <f t="shared" ref="AZ9:AZ32" si="38">AX9-AV9</f>
        <v>0.2264371733216316</v>
      </c>
      <c r="BA9" s="69">
        <f>'RD T1'!E153</f>
        <v>0.56623798244343926</v>
      </c>
      <c r="BB9" s="69">
        <f t="shared" ref="BB9:BB32" si="39">SUM(AZ9:BA9)</f>
        <v>0.79267515576507086</v>
      </c>
      <c r="BD9" t="str">
        <f t="shared" ref="BD9:BD32" si="40">AH9</f>
        <v>12 Other managers and proprietors</v>
      </c>
      <c r="BE9" s="69">
        <v>1.832136405372141</v>
      </c>
      <c r="BF9" s="69">
        <v>1.6948019348495404</v>
      </c>
      <c r="BG9" s="69">
        <v>1.8076472119841767</v>
      </c>
      <c r="BH9" s="69">
        <v>1.7275981084999024</v>
      </c>
      <c r="BI9" s="69">
        <v>1.7853927868291439</v>
      </c>
      <c r="BJ9" s="69"/>
      <c r="BK9" s="69">
        <f t="shared" ref="BK9:BK32" si="41">BI9-BG9</f>
        <v>-2.2254425155032731E-2</v>
      </c>
      <c r="BL9" s="69">
        <f>'RD T1'!E182</f>
        <v>0.8434742960601016</v>
      </c>
      <c r="BM9" s="69">
        <f t="shared" ref="BM9:BM32" si="42">SUM(BK9:BL9)</f>
        <v>0.82121987090506887</v>
      </c>
      <c r="BO9" t="str">
        <f t="shared" ref="BO9:BO32" si="43">AS9</f>
        <v>12 Other managers and proprietors</v>
      </c>
      <c r="BP9" s="69">
        <v>1.7764168128115712</v>
      </c>
      <c r="BQ9" s="69">
        <v>1.8114606252159451</v>
      </c>
      <c r="BR9" s="69">
        <v>1.737630971839883</v>
      </c>
      <c r="BS9" s="69">
        <v>1.7843080949448109</v>
      </c>
      <c r="BT9" s="69">
        <v>1.7153384460185797</v>
      </c>
      <c r="BU9" s="69"/>
      <c r="BV9" s="69">
        <f t="shared" ref="BV9:BV32" si="44">BT9-BR9</f>
        <v>-2.2292525821303366E-2</v>
      </c>
      <c r="BW9" s="69">
        <f>'RD T1'!E211</f>
        <v>0.93183408786784427</v>
      </c>
      <c r="BX9" s="69">
        <f t="shared" ref="BX9:BX32" si="45">SUM(BV9:BW9)</f>
        <v>0.90954156204654091</v>
      </c>
      <c r="BZ9" t="str">
        <f t="shared" ref="BZ9:BZ32" si="46">BD9</f>
        <v>12 Other managers and proprietors</v>
      </c>
      <c r="CA9" s="69">
        <v>1.1025647260219391</v>
      </c>
      <c r="CB9" s="69">
        <v>1.0361909532289362</v>
      </c>
      <c r="CC9" s="69">
        <v>0.90081545706291366</v>
      </c>
      <c r="CD9" s="69">
        <v>0.9133674551650901</v>
      </c>
      <c r="CE9" s="69">
        <v>0.72256944871331286</v>
      </c>
      <c r="CF9" s="69"/>
      <c r="CG9" s="69">
        <f t="shared" ref="CG9:CG32" si="47">CE9-CC9</f>
        <v>-0.1782460083496008</v>
      </c>
      <c r="CH9" s="69">
        <f>'RD T1'!E240</f>
        <v>0.37595240137676311</v>
      </c>
      <c r="CI9" s="69">
        <f t="shared" ref="CI9:CI32" si="48">SUM(CG9:CH9)</f>
        <v>0.19770639302716231</v>
      </c>
      <c r="CK9" t="str">
        <f t="shared" ref="CK9:CK32" si="49">BO9</f>
        <v>12 Other managers and proprietors</v>
      </c>
      <c r="CL9" s="69">
        <v>0.31909502893583391</v>
      </c>
      <c r="CM9" s="69">
        <v>0.33950961338389968</v>
      </c>
      <c r="CN9" s="69">
        <v>0.30559543058019206</v>
      </c>
      <c r="CO9" s="69">
        <v>0.36802823388445022</v>
      </c>
      <c r="CP9" s="69">
        <v>0.47367857034407745</v>
      </c>
      <c r="CQ9" s="69"/>
      <c r="CR9" s="69">
        <f t="shared" ref="CR9:CR32" si="50">CP9-CN9</f>
        <v>0.16808313976388539</v>
      </c>
      <c r="CS9" s="69">
        <f>'RD T1'!E269</f>
        <v>0.13226458187090412</v>
      </c>
      <c r="CT9" s="69">
        <f t="shared" ref="CT9:CT32" si="51">SUM(CR9:CS9)</f>
        <v>0.30034772163478951</v>
      </c>
    </row>
    <row r="10" spans="1:98" x14ac:dyDescent="0.2">
      <c r="A10" s="10" t="str">
        <f>name!D6</f>
        <v>21 Science, research, engineering and technology professionals</v>
      </c>
      <c r="B10" s="69">
        <v>0.8328351878730339</v>
      </c>
      <c r="C10" s="69">
        <v>1.0529545108589766</v>
      </c>
      <c r="D10" s="69">
        <v>1.1181453440659546</v>
      </c>
      <c r="E10" s="69">
        <v>1.4067893364720461</v>
      </c>
      <c r="F10" s="69">
        <v>1.7769308427039341</v>
      </c>
      <c r="G10" s="11"/>
      <c r="H10" s="69">
        <f t="shared" si="26"/>
        <v>0.65878549863797953</v>
      </c>
      <c r="I10" s="69">
        <f>'RD T1'!E38</f>
        <v>0.57458609997748644</v>
      </c>
      <c r="J10" s="69">
        <f t="shared" si="27"/>
        <v>1.2333715986154661</v>
      </c>
      <c r="L10" t="str">
        <f t="shared" si="28"/>
        <v>21 Science, research, engineering and technology professionals</v>
      </c>
      <c r="M10" s="69">
        <v>3.2782982149880855</v>
      </c>
      <c r="N10" s="69">
        <v>4.2330359785837413</v>
      </c>
      <c r="O10" s="69">
        <v>4.7804901808499958</v>
      </c>
      <c r="P10" s="69">
        <v>6.4768558064896027</v>
      </c>
      <c r="Q10" s="69">
        <v>8.6124728453601946</v>
      </c>
      <c r="R10" s="11"/>
      <c r="S10" s="69">
        <f t="shared" si="29"/>
        <v>3.8319826645101989</v>
      </c>
      <c r="T10" s="69">
        <f>'RD T1'!E67</f>
        <v>2.8276938040631832</v>
      </c>
      <c r="U10" s="69">
        <f t="shared" si="30"/>
        <v>6.659676468573382</v>
      </c>
      <c r="W10" t="str">
        <f t="shared" si="31"/>
        <v>21 Science, research, engineering and technology professionals</v>
      </c>
      <c r="X10" s="69">
        <v>6.5029818164980107</v>
      </c>
      <c r="Y10" s="69">
        <v>7.2853580128097537</v>
      </c>
      <c r="Z10" s="69">
        <v>7.1855600167502391</v>
      </c>
      <c r="AA10" s="69">
        <v>8.6026078897060891</v>
      </c>
      <c r="AB10" s="69">
        <v>9.2664313118602575</v>
      </c>
      <c r="AC10" s="69"/>
      <c r="AD10" s="69">
        <f t="shared" si="32"/>
        <v>2.0808712951100183</v>
      </c>
      <c r="AE10" s="69">
        <f>'RD T1'!E96</f>
        <v>3.4792728317905293</v>
      </c>
      <c r="AF10" s="69">
        <f t="shared" si="33"/>
        <v>5.560144126900548</v>
      </c>
      <c r="AH10" t="str">
        <f t="shared" si="34"/>
        <v>21 Science, research, engineering and technology professionals</v>
      </c>
      <c r="AI10" s="69">
        <v>0.66156153576315146</v>
      </c>
      <c r="AJ10" s="69">
        <v>0.7545266362146531</v>
      </c>
      <c r="AK10" s="69">
        <v>0.7801530621549827</v>
      </c>
      <c r="AL10" s="69">
        <v>0.95062480409523031</v>
      </c>
      <c r="AM10" s="69">
        <v>1.099683356708135</v>
      </c>
      <c r="AN10" s="69"/>
      <c r="AO10" s="69">
        <f t="shared" si="35"/>
        <v>0.31953029455315229</v>
      </c>
      <c r="AP10" s="69">
        <f>'RD T1'!E125</f>
        <v>0.38323321348558387</v>
      </c>
      <c r="AQ10" s="69">
        <f t="shared" si="36"/>
        <v>0.70276350803873622</v>
      </c>
      <c r="AS10" t="str">
        <f t="shared" si="37"/>
        <v>21 Science, research, engineering and technology professionals</v>
      </c>
      <c r="AT10" s="69">
        <v>1.6042665142369279</v>
      </c>
      <c r="AU10" s="69">
        <v>1.8037520221414658</v>
      </c>
      <c r="AV10" s="69">
        <v>1.7698352923352378</v>
      </c>
      <c r="AW10" s="69">
        <v>1.8957137609333055</v>
      </c>
      <c r="AX10" s="69">
        <v>1.8982395711459279</v>
      </c>
      <c r="AY10" s="69"/>
      <c r="AZ10" s="69">
        <f t="shared" si="38"/>
        <v>0.12840427881069005</v>
      </c>
      <c r="BA10" s="69">
        <f>'RD T1'!E154</f>
        <v>0.70280304595714482</v>
      </c>
      <c r="BB10" s="69">
        <f t="shared" si="39"/>
        <v>0.83120732476783488</v>
      </c>
      <c r="BD10" t="str">
        <f t="shared" si="40"/>
        <v>21 Science, research, engineering and technology professionals</v>
      </c>
      <c r="BE10" s="69">
        <v>2.1142758560485619</v>
      </c>
      <c r="BF10" s="69">
        <v>2.1819148733990716</v>
      </c>
      <c r="BG10" s="69">
        <v>2.379452544357473</v>
      </c>
      <c r="BH10" s="69">
        <v>2.6005016524621838</v>
      </c>
      <c r="BI10" s="69">
        <v>2.5899082131775795</v>
      </c>
      <c r="BJ10" s="69"/>
      <c r="BK10" s="69">
        <f t="shared" si="41"/>
        <v>0.21045566882010647</v>
      </c>
      <c r="BL10" s="69">
        <f>'RD T1'!E183</f>
        <v>0.73129522861807994</v>
      </c>
      <c r="BM10" s="69">
        <f t="shared" si="42"/>
        <v>0.94175089743818641</v>
      </c>
      <c r="BO10" t="str">
        <f t="shared" si="43"/>
        <v>21 Science, research, engineering and technology professionals</v>
      </c>
      <c r="BP10" s="69">
        <v>1.5427912291509549</v>
      </c>
      <c r="BQ10" s="69">
        <v>1.6904776971966549</v>
      </c>
      <c r="BR10" s="69">
        <v>1.6166247403780609</v>
      </c>
      <c r="BS10" s="69">
        <v>1.8874784374888653</v>
      </c>
      <c r="BT10" s="69">
        <v>1.7498157474987741</v>
      </c>
      <c r="BU10" s="69"/>
      <c r="BV10" s="69">
        <f t="shared" si="44"/>
        <v>0.13319100712071319</v>
      </c>
      <c r="BW10" s="69">
        <f>'RD T1'!E212</f>
        <v>0.59606365689381013</v>
      </c>
      <c r="BX10" s="69">
        <f t="shared" si="45"/>
        <v>0.72925466401452332</v>
      </c>
      <c r="BZ10" t="str">
        <f t="shared" si="46"/>
        <v>21 Science, research, engineering and technology professionals</v>
      </c>
      <c r="CA10" s="69">
        <v>1.0382683469503</v>
      </c>
      <c r="CB10" s="69">
        <v>1.0147757653131413</v>
      </c>
      <c r="CC10" s="69">
        <v>0.965367470115023</v>
      </c>
      <c r="CD10" s="69">
        <v>1.1951371496421668</v>
      </c>
      <c r="CE10" s="69">
        <v>0.8164207155262031</v>
      </c>
      <c r="CF10" s="69"/>
      <c r="CG10" s="69">
        <f t="shared" si="47"/>
        <v>-0.1489467545888199</v>
      </c>
      <c r="CH10" s="69">
        <f>'RD T1'!E241</f>
        <v>0.30978242859541305</v>
      </c>
      <c r="CI10" s="69">
        <f t="shared" si="48"/>
        <v>0.16083567400659315</v>
      </c>
      <c r="CK10" t="str">
        <f t="shared" si="49"/>
        <v>21 Science, research, engineering and technology professionals</v>
      </c>
      <c r="CL10" s="69">
        <v>0.17209128681389932</v>
      </c>
      <c r="CM10" s="69">
        <v>0.23940989272027349</v>
      </c>
      <c r="CN10" s="69">
        <v>0.23940769257238634</v>
      </c>
      <c r="CO10" s="69">
        <v>0.4073202778618018</v>
      </c>
      <c r="CP10" s="69">
        <v>0.60833410532677956</v>
      </c>
      <c r="CQ10" s="69"/>
      <c r="CR10" s="69">
        <f t="shared" si="50"/>
        <v>0.3689264127543932</v>
      </c>
      <c r="CS10" s="69">
        <f>'RD T1'!E270</f>
        <v>0.12959985204899135</v>
      </c>
      <c r="CT10" s="69">
        <f t="shared" si="51"/>
        <v>0.49852626480338458</v>
      </c>
    </row>
    <row r="11" spans="1:98" x14ac:dyDescent="0.2">
      <c r="A11" s="10" t="str">
        <f>name!D7</f>
        <v>22 Health professionals</v>
      </c>
      <c r="B11" s="69">
        <v>0.44564554967368769</v>
      </c>
      <c r="C11" s="69">
        <v>0.63036717946181731</v>
      </c>
      <c r="D11" s="69">
        <v>0.66105680524403654</v>
      </c>
      <c r="E11" s="69">
        <v>0.75566980960550412</v>
      </c>
      <c r="F11" s="69">
        <v>0.90640458756284226</v>
      </c>
      <c r="G11" s="11"/>
      <c r="H11" s="69">
        <f t="shared" si="26"/>
        <v>0.24534778231880572</v>
      </c>
      <c r="I11" s="69">
        <f>'RD T1'!E39</f>
        <v>0.40210427138452992</v>
      </c>
      <c r="J11" s="69">
        <f t="shared" si="27"/>
        <v>0.64745205370333569</v>
      </c>
      <c r="L11" t="str">
        <f t="shared" si="28"/>
        <v>22 Health professionals</v>
      </c>
      <c r="M11" s="69">
        <v>1.4549592181809712</v>
      </c>
      <c r="N11" s="69">
        <v>2.0845553702625614</v>
      </c>
      <c r="O11" s="69">
        <v>2.1974048381282834</v>
      </c>
      <c r="P11" s="69">
        <v>2.3845197640611469</v>
      </c>
      <c r="Q11" s="69">
        <v>2.7802609453600304</v>
      </c>
      <c r="R11" s="11"/>
      <c r="S11" s="69">
        <f t="shared" si="29"/>
        <v>0.58285610723174708</v>
      </c>
      <c r="T11" s="69">
        <f>'RD T1'!E68</f>
        <v>1.3497176557562782</v>
      </c>
      <c r="U11" s="69">
        <f t="shared" si="30"/>
        <v>1.9325737629880253</v>
      </c>
      <c r="W11" t="str">
        <f t="shared" si="31"/>
        <v>22 Health professionals</v>
      </c>
      <c r="X11" s="69">
        <v>3.1648239692283173</v>
      </c>
      <c r="Y11" s="69">
        <v>4.0682499902125633</v>
      </c>
      <c r="Z11" s="69">
        <v>4.0039429724734452</v>
      </c>
      <c r="AA11" s="69">
        <v>3.9634062245836557</v>
      </c>
      <c r="AB11" s="69">
        <v>4.2080922661620219</v>
      </c>
      <c r="AC11" s="69"/>
      <c r="AD11" s="69">
        <f t="shared" si="32"/>
        <v>0.20414929368857671</v>
      </c>
      <c r="AE11" s="69">
        <f>'RD T1'!E97</f>
        <v>2.3003962032911627</v>
      </c>
      <c r="AF11" s="69">
        <f t="shared" si="33"/>
        <v>2.5045454969797394</v>
      </c>
      <c r="AH11" t="str">
        <f t="shared" si="34"/>
        <v>22 Health professionals</v>
      </c>
      <c r="AI11" s="69">
        <v>1.6060465488338327</v>
      </c>
      <c r="AJ11" s="69">
        <v>1.4189657490269973</v>
      </c>
      <c r="AK11" s="69">
        <v>1.2578195362618396</v>
      </c>
      <c r="AL11" s="69">
        <v>0.6797387754745855</v>
      </c>
      <c r="AM11" s="69">
        <v>0.27777696362842463</v>
      </c>
      <c r="AN11" s="69"/>
      <c r="AO11" s="69">
        <f t="shared" si="35"/>
        <v>-0.98004257263341499</v>
      </c>
      <c r="AP11" s="69">
        <f>'RD T1'!E126</f>
        <v>0.23152337926300098</v>
      </c>
      <c r="AQ11" s="69">
        <f t="shared" si="36"/>
        <v>-0.74851919337041406</v>
      </c>
      <c r="AS11" t="str">
        <f t="shared" si="37"/>
        <v>22 Health professionals</v>
      </c>
      <c r="AT11" s="69">
        <v>0.23937694321105374</v>
      </c>
      <c r="AU11" s="69">
        <v>0.30100431500046021</v>
      </c>
      <c r="AV11" s="69">
        <v>0.33768142511364635</v>
      </c>
      <c r="AW11" s="69">
        <v>0.34291267221674404</v>
      </c>
      <c r="AX11" s="69">
        <v>0.36942258354267393</v>
      </c>
      <c r="AY11" s="69"/>
      <c r="AZ11" s="69">
        <f t="shared" si="38"/>
        <v>3.1741158429027583E-2</v>
      </c>
      <c r="BA11" s="69">
        <f>'RD T1'!E155</f>
        <v>0.18011105011969045</v>
      </c>
      <c r="BB11" s="69">
        <f t="shared" si="39"/>
        <v>0.21185220854871803</v>
      </c>
      <c r="BD11" t="str">
        <f t="shared" si="40"/>
        <v>22 Health professionals</v>
      </c>
      <c r="BE11" s="69">
        <v>0.8909276853296807</v>
      </c>
      <c r="BF11" s="69">
        <v>1.0955467656790914</v>
      </c>
      <c r="BG11" s="69">
        <v>1.1918344170467889</v>
      </c>
      <c r="BH11" s="69">
        <v>1.1890949090773864</v>
      </c>
      <c r="BI11" s="69">
        <v>1.2950616866731988</v>
      </c>
      <c r="BJ11" s="69"/>
      <c r="BK11" s="69">
        <f t="shared" si="41"/>
        <v>0.10322726962640982</v>
      </c>
      <c r="BL11" s="69">
        <f>'RD T1'!E184</f>
        <v>0.69412715145296577</v>
      </c>
      <c r="BM11" s="69">
        <f t="shared" si="42"/>
        <v>0.7973544210793756</v>
      </c>
      <c r="BO11" t="str">
        <f t="shared" si="43"/>
        <v>22 Health professionals</v>
      </c>
      <c r="BP11" s="69">
        <v>0.65803336927574474</v>
      </c>
      <c r="BQ11" s="69">
        <v>0.76292582797903796</v>
      </c>
      <c r="BR11" s="69">
        <v>0.76367053280582009</v>
      </c>
      <c r="BS11" s="69">
        <v>0.74344007379561805</v>
      </c>
      <c r="BT11" s="69">
        <v>0.61182420068870702</v>
      </c>
      <c r="BU11" s="69"/>
      <c r="BV11" s="69">
        <f t="shared" si="44"/>
        <v>-0.15184633211711307</v>
      </c>
      <c r="BW11" s="69">
        <f>'RD T1'!E213</f>
        <v>0.33217988625154943</v>
      </c>
      <c r="BX11" s="69">
        <f t="shared" si="45"/>
        <v>0.18033355413443636</v>
      </c>
      <c r="BZ11" t="str">
        <f t="shared" si="46"/>
        <v>22 Health professionals</v>
      </c>
      <c r="CA11" s="69">
        <v>0.38143133824782904</v>
      </c>
      <c r="CB11" s="69">
        <v>0.47598406591374021</v>
      </c>
      <c r="CC11" s="69">
        <v>0.39056200641137873</v>
      </c>
      <c r="CD11" s="69">
        <v>0.39396539992866719</v>
      </c>
      <c r="CE11" s="69">
        <v>0.25968520032511999</v>
      </c>
      <c r="CF11" s="69"/>
      <c r="CG11" s="69">
        <f t="shared" si="47"/>
        <v>-0.13087680608625873</v>
      </c>
      <c r="CH11" s="69">
        <f>'RD T1'!E242</f>
        <v>0.14956396681212816</v>
      </c>
      <c r="CI11" s="69">
        <f t="shared" si="48"/>
        <v>1.8687160725869428E-2</v>
      </c>
      <c r="CK11" t="str">
        <f t="shared" si="49"/>
        <v>22 Health professionals</v>
      </c>
      <c r="CL11" s="69">
        <v>3.6286137499047987E-2</v>
      </c>
      <c r="CM11" s="69">
        <v>6.342016860474621E-2</v>
      </c>
      <c r="CN11" s="69">
        <v>6.4174092649698949E-2</v>
      </c>
      <c r="CO11" s="69">
        <v>9.2356011663193974E-2</v>
      </c>
      <c r="CP11" s="69">
        <v>0.16080073806561468</v>
      </c>
      <c r="CQ11" s="69"/>
      <c r="CR11" s="69">
        <f t="shared" si="50"/>
        <v>9.662664541591573E-2</v>
      </c>
      <c r="CS11" s="69">
        <f>'RD T1'!E271</f>
        <v>4.0586463638292498E-2</v>
      </c>
      <c r="CT11" s="69">
        <f t="shared" si="51"/>
        <v>0.13721310905420822</v>
      </c>
    </row>
    <row r="12" spans="1:98" x14ac:dyDescent="0.2">
      <c r="A12" s="10" t="str">
        <f>name!D8</f>
        <v>23 Teaching and other educational professionals</v>
      </c>
      <c r="B12" s="69">
        <v>0.95865678531872434</v>
      </c>
      <c r="C12" s="69">
        <v>1.1148323641880045</v>
      </c>
      <c r="D12" s="69">
        <v>1.167321543376332</v>
      </c>
      <c r="E12" s="69">
        <v>1.235583002821282</v>
      </c>
      <c r="F12" s="69">
        <v>1.4270811871398392</v>
      </c>
      <c r="G12" s="11"/>
      <c r="H12" s="69">
        <f t="shared" si="26"/>
        <v>0.25975964376350724</v>
      </c>
      <c r="I12" s="69">
        <f>'RD T1'!E40</f>
        <v>0.65753870426374061</v>
      </c>
      <c r="J12" s="69">
        <f t="shared" si="27"/>
        <v>0.91729834802724786</v>
      </c>
      <c r="L12" t="str">
        <f t="shared" si="28"/>
        <v>23 Teaching and other educational professionals</v>
      </c>
      <c r="M12" s="69">
        <v>5.5090791604753431</v>
      </c>
      <c r="N12" s="69">
        <v>6.5439978322578307</v>
      </c>
      <c r="O12" s="69">
        <v>6.6870339454426562</v>
      </c>
      <c r="P12" s="69">
        <v>7.0387018858171322</v>
      </c>
      <c r="Q12" s="69">
        <v>7.9966405113895371</v>
      </c>
      <c r="R12" s="11"/>
      <c r="S12" s="69">
        <f t="shared" si="29"/>
        <v>1.309606565946881</v>
      </c>
      <c r="T12" s="69">
        <f>'RD T1'!E69</f>
        <v>3.9153581597472584</v>
      </c>
      <c r="U12" s="69">
        <f t="shared" si="30"/>
        <v>5.2249647256941394</v>
      </c>
      <c r="W12" t="str">
        <f t="shared" si="31"/>
        <v>23 Teaching and other educational professionals</v>
      </c>
      <c r="X12" s="69">
        <v>4.0179410996742746</v>
      </c>
      <c r="Y12" s="69">
        <v>3.8148048197132498</v>
      </c>
      <c r="Z12" s="69">
        <v>3.7129228239069656</v>
      </c>
      <c r="AA12" s="69">
        <v>3.0446325596798198</v>
      </c>
      <c r="AB12" s="69">
        <v>2.5962178799107511</v>
      </c>
      <c r="AC12" s="69"/>
      <c r="AD12" s="69">
        <f t="shared" si="32"/>
        <v>-1.1167049439962144</v>
      </c>
      <c r="AE12" s="69">
        <f>'RD T1'!E98</f>
        <v>1.5424443707528079</v>
      </c>
      <c r="AF12" s="69">
        <f t="shared" si="33"/>
        <v>0.42573942675659349</v>
      </c>
      <c r="AH12" t="str">
        <f t="shared" si="34"/>
        <v>23 Teaching and other educational professionals</v>
      </c>
      <c r="AI12" s="69">
        <v>0.53241249910257149</v>
      </c>
      <c r="AJ12" s="69">
        <v>0.33808019380200721</v>
      </c>
      <c r="AK12" s="69">
        <v>0.29705640210597983</v>
      </c>
      <c r="AL12" s="69">
        <v>0.17834510864355504</v>
      </c>
      <c r="AM12" s="69">
        <v>0.18089552901632586</v>
      </c>
      <c r="AN12" s="69"/>
      <c r="AO12" s="69">
        <f t="shared" si="35"/>
        <v>-0.11616087308965398</v>
      </c>
      <c r="AP12" s="69">
        <f>'RD T1'!E127</f>
        <v>5.815400345717546E-2</v>
      </c>
      <c r="AQ12" s="69">
        <f t="shared" si="36"/>
        <v>-5.8006869632478517E-2</v>
      </c>
      <c r="AS12" t="str">
        <f t="shared" si="37"/>
        <v>23 Teaching and other educational professionals</v>
      </c>
      <c r="AT12" s="69">
        <v>0.13990174722106541</v>
      </c>
      <c r="AU12" s="69">
        <v>0.14977477484300586</v>
      </c>
      <c r="AV12" s="69">
        <v>0.15092718704570862</v>
      </c>
      <c r="AW12" s="69">
        <v>0.12442514965219802</v>
      </c>
      <c r="AX12" s="69">
        <v>0.11465470053104052</v>
      </c>
      <c r="AY12" s="69"/>
      <c r="AZ12" s="69">
        <f t="shared" si="38"/>
        <v>-3.6272486514668106E-2</v>
      </c>
      <c r="BA12" s="69">
        <f>'RD T1'!E156</f>
        <v>6.0109979105452217E-2</v>
      </c>
      <c r="BB12" s="69">
        <f t="shared" si="39"/>
        <v>2.3837492590784111E-2</v>
      </c>
      <c r="BD12" t="str">
        <f t="shared" si="40"/>
        <v>23 Teaching and other educational professionals</v>
      </c>
      <c r="BE12" s="69">
        <v>0.48725004692530827</v>
      </c>
      <c r="BF12" s="69">
        <v>0.48087159407671226</v>
      </c>
      <c r="BG12" s="69">
        <v>0.5430671401193069</v>
      </c>
      <c r="BH12" s="69">
        <v>0.51913385776946652</v>
      </c>
      <c r="BI12" s="69">
        <v>0.61538020645430569</v>
      </c>
      <c r="BJ12" s="69"/>
      <c r="BK12" s="69">
        <f t="shared" si="41"/>
        <v>7.2313066334998788E-2</v>
      </c>
      <c r="BL12" s="69">
        <f>'RD T1'!E185</f>
        <v>0.22915994253229316</v>
      </c>
      <c r="BM12" s="69">
        <f t="shared" si="42"/>
        <v>0.30147300886729195</v>
      </c>
      <c r="BO12" t="str">
        <f t="shared" si="43"/>
        <v>23 Teaching and other educational professionals</v>
      </c>
      <c r="BP12" s="69">
        <v>0.3959365364306297</v>
      </c>
      <c r="BQ12" s="69">
        <v>0.38893682903354121</v>
      </c>
      <c r="BR12" s="69">
        <v>0.3904558213424289</v>
      </c>
      <c r="BS12" s="69">
        <v>0.35763852238459259</v>
      </c>
      <c r="BT12" s="69">
        <v>0.33180864003570321</v>
      </c>
      <c r="BU12" s="69"/>
      <c r="BV12" s="69">
        <f t="shared" si="44"/>
        <v>-5.8647181306725693E-2</v>
      </c>
      <c r="BW12" s="69">
        <f>'RD T1'!E214</f>
        <v>0.15850192173258662</v>
      </c>
      <c r="BX12" s="69">
        <f t="shared" si="45"/>
        <v>9.9854740425860927E-2</v>
      </c>
      <c r="BZ12" t="str">
        <f t="shared" si="46"/>
        <v>23 Teaching and other educational professionals</v>
      </c>
      <c r="CA12" s="69">
        <v>0.26357587629492102</v>
      </c>
      <c r="CB12" s="69">
        <v>0.25525330187373557</v>
      </c>
      <c r="CC12" s="69">
        <v>0.24095523311216008</v>
      </c>
      <c r="CD12" s="69">
        <v>0.24873247588264447</v>
      </c>
      <c r="CE12" s="69">
        <v>0.21249784886887696</v>
      </c>
      <c r="CF12" s="69"/>
      <c r="CG12" s="69">
        <f t="shared" si="47"/>
        <v>-2.8457384243283118E-2</v>
      </c>
      <c r="CH12" s="69">
        <f>'RD T1'!E243</f>
        <v>0.1006148280962081</v>
      </c>
      <c r="CI12" s="69">
        <f t="shared" si="48"/>
        <v>7.2157443852924982E-2</v>
      </c>
      <c r="CK12" t="str">
        <f t="shared" si="49"/>
        <v>23 Teaching and other educational professionals</v>
      </c>
      <c r="CL12" s="69">
        <v>3.695443343258608E-2</v>
      </c>
      <c r="CM12" s="69">
        <v>5.1255472150168832E-2</v>
      </c>
      <c r="CN12" s="69">
        <v>5.6753238056809818E-2</v>
      </c>
      <c r="CO12" s="69">
        <v>7.1808479687761148E-2</v>
      </c>
      <c r="CP12" s="69">
        <v>9.3069634476004512E-2</v>
      </c>
      <c r="CQ12" s="69"/>
      <c r="CR12" s="69">
        <f t="shared" si="50"/>
        <v>3.6316396419194694E-2</v>
      </c>
      <c r="CS12" s="69">
        <f>'RD T1'!E272</f>
        <v>2.6575013915250086E-2</v>
      </c>
      <c r="CT12" s="69">
        <f t="shared" si="51"/>
        <v>6.2891410334444786E-2</v>
      </c>
    </row>
    <row r="13" spans="1:98" x14ac:dyDescent="0.2">
      <c r="A13" s="10" t="str">
        <f>name!D9</f>
        <v>24 Business, media and public service professionals</v>
      </c>
      <c r="B13" s="69">
        <v>0.28992957571514077</v>
      </c>
      <c r="C13" s="69">
        <v>0.36951331237495805</v>
      </c>
      <c r="D13" s="69">
        <v>0.42441367437471295</v>
      </c>
      <c r="E13" s="69">
        <v>0.49450614500714868</v>
      </c>
      <c r="F13" s="69">
        <v>0.65757338366953888</v>
      </c>
      <c r="G13" s="11"/>
      <c r="H13" s="69">
        <f t="shared" si="26"/>
        <v>0.23315970929482593</v>
      </c>
      <c r="I13" s="69">
        <f>'RD T1'!E41</f>
        <v>0.2681952039624001</v>
      </c>
      <c r="J13" s="69">
        <f t="shared" si="27"/>
        <v>0.50135491325722603</v>
      </c>
      <c r="L13" t="str">
        <f t="shared" si="28"/>
        <v>24 Business, media and public service professionals</v>
      </c>
      <c r="M13" s="69">
        <v>3.5814685981132883</v>
      </c>
      <c r="N13" s="69">
        <v>4.657455974522227</v>
      </c>
      <c r="O13" s="69">
        <v>5.0727228506516173</v>
      </c>
      <c r="P13" s="69">
        <v>5.7300834020875699</v>
      </c>
      <c r="Q13" s="69">
        <v>7.0877605797342547</v>
      </c>
      <c r="R13" s="11"/>
      <c r="S13" s="69">
        <f t="shared" si="29"/>
        <v>2.0150377290826373</v>
      </c>
      <c r="T13" s="69">
        <f>'RD T1'!E70</f>
        <v>3.0478987644973556</v>
      </c>
      <c r="U13" s="69">
        <f t="shared" si="30"/>
        <v>5.0629364935799934</v>
      </c>
      <c r="W13" t="str">
        <f t="shared" si="31"/>
        <v>24 Business, media and public service professionals</v>
      </c>
      <c r="X13" s="69">
        <v>6.589200928402474</v>
      </c>
      <c r="Y13" s="69">
        <v>7.5925317598917195</v>
      </c>
      <c r="Z13" s="69">
        <v>7.8304339818338864</v>
      </c>
      <c r="AA13" s="69">
        <v>8.0156786464300858</v>
      </c>
      <c r="AB13" s="69">
        <v>8.5915293434820246</v>
      </c>
      <c r="AC13" s="69"/>
      <c r="AD13" s="69">
        <f t="shared" si="32"/>
        <v>0.76109536164813818</v>
      </c>
      <c r="AE13" s="69">
        <f>'RD T1'!E99</f>
        <v>4.1896227510488737</v>
      </c>
      <c r="AF13" s="69">
        <f t="shared" si="33"/>
        <v>4.9507181126970119</v>
      </c>
      <c r="AH13" t="str">
        <f t="shared" si="34"/>
        <v>24 Business, media and public service professionals</v>
      </c>
      <c r="AI13" s="69">
        <v>0.70750667819897672</v>
      </c>
      <c r="AJ13" s="69">
        <v>0.74550234473622112</v>
      </c>
      <c r="AK13" s="69">
        <v>0.80025416922069936</v>
      </c>
      <c r="AL13" s="69">
        <v>0.74183698509981821</v>
      </c>
      <c r="AM13" s="69">
        <v>0.79917456799400821</v>
      </c>
      <c r="AN13" s="69"/>
      <c r="AO13" s="69">
        <f t="shared" si="35"/>
        <v>-1.0796012266911514E-3</v>
      </c>
      <c r="AP13" s="69">
        <f>'RD T1'!E128</f>
        <v>0.29042736962878091</v>
      </c>
      <c r="AQ13" s="69">
        <f t="shared" si="36"/>
        <v>0.28934776840208976</v>
      </c>
      <c r="AS13" t="str">
        <f t="shared" si="37"/>
        <v>24 Business, media and public service professionals</v>
      </c>
      <c r="AT13" s="69">
        <v>1.0609014449091336</v>
      </c>
      <c r="AU13" s="69">
        <v>1.2083820108061019</v>
      </c>
      <c r="AV13" s="69">
        <v>1.2624632467174572</v>
      </c>
      <c r="AW13" s="69">
        <v>1.2939734484212766</v>
      </c>
      <c r="AX13" s="69">
        <v>1.4360873549519659</v>
      </c>
      <c r="AY13" s="69"/>
      <c r="AZ13" s="69">
        <f t="shared" si="38"/>
        <v>0.17362410823450869</v>
      </c>
      <c r="BA13" s="69">
        <f>'RD T1'!E157</f>
        <v>0.65032275104311255</v>
      </c>
      <c r="BB13" s="69">
        <f t="shared" si="39"/>
        <v>0.82394685927762124</v>
      </c>
      <c r="BD13" t="str">
        <f t="shared" si="40"/>
        <v>24 Business, media and public service professionals</v>
      </c>
      <c r="BE13" s="69">
        <v>2.1501640111826448</v>
      </c>
      <c r="BF13" s="69">
        <v>2.3164718015559402</v>
      </c>
      <c r="BG13" s="69">
        <v>2.6601857486003291</v>
      </c>
      <c r="BH13" s="69">
        <v>2.7547983683605812</v>
      </c>
      <c r="BI13" s="69">
        <v>2.9638818980681871</v>
      </c>
      <c r="BJ13" s="69"/>
      <c r="BK13" s="69">
        <f t="shared" si="41"/>
        <v>0.30369614946785806</v>
      </c>
      <c r="BL13" s="69">
        <f>'RD T1'!E186</f>
        <v>1.1565104963809196</v>
      </c>
      <c r="BM13" s="69">
        <f t="shared" si="42"/>
        <v>1.4602066458487777</v>
      </c>
      <c r="BO13" t="str">
        <f t="shared" si="43"/>
        <v>24 Business, media and public service professionals</v>
      </c>
      <c r="BP13" s="69">
        <v>1.559919014426796</v>
      </c>
      <c r="BQ13" s="69">
        <v>1.7182838366402375</v>
      </c>
      <c r="BR13" s="69">
        <v>1.6954970710855426</v>
      </c>
      <c r="BS13" s="69">
        <v>1.6930925331325457</v>
      </c>
      <c r="BT13" s="69">
        <v>1.4575548376464826</v>
      </c>
      <c r="BU13" s="69"/>
      <c r="BV13" s="69">
        <f t="shared" si="44"/>
        <v>-0.23794223343905996</v>
      </c>
      <c r="BW13" s="69">
        <f>'RD T1'!E215</f>
        <v>0.64142200061438226</v>
      </c>
      <c r="BX13" s="69">
        <f t="shared" si="45"/>
        <v>0.4034797671753223</v>
      </c>
      <c r="BZ13" t="str">
        <f t="shared" si="46"/>
        <v>24 Business, media and public service professionals</v>
      </c>
      <c r="CA13" s="69">
        <v>0.9702070151847545</v>
      </c>
      <c r="CB13" s="69">
        <v>1.0410624145432692</v>
      </c>
      <c r="CC13" s="69">
        <v>1.0162155481834447</v>
      </c>
      <c r="CD13" s="69">
        <v>1.0307156140140454</v>
      </c>
      <c r="CE13" s="69">
        <v>0.70234138075639529</v>
      </c>
      <c r="CF13" s="69"/>
      <c r="CG13" s="69">
        <f t="shared" si="47"/>
        <v>-0.31387416742704943</v>
      </c>
      <c r="CH13" s="69">
        <f>'RD T1'!E244</f>
        <v>0.34268500574794225</v>
      </c>
      <c r="CI13" s="69">
        <f t="shared" si="48"/>
        <v>2.8810838320892818E-2</v>
      </c>
      <c r="CK13" t="str">
        <f t="shared" si="49"/>
        <v>24 Business, media and public service professionals</v>
      </c>
      <c r="CL13" s="69">
        <v>0.1671112180887884</v>
      </c>
      <c r="CM13" s="69">
        <v>0.21776973938339153</v>
      </c>
      <c r="CN13" s="69">
        <v>0.22244221943996409</v>
      </c>
      <c r="CO13" s="69">
        <v>0.29035614595619202</v>
      </c>
      <c r="CP13" s="69">
        <v>0.41518047689284948</v>
      </c>
      <c r="CQ13" s="69"/>
      <c r="CR13" s="69">
        <f t="shared" si="50"/>
        <v>0.19273825745288539</v>
      </c>
      <c r="CS13" s="69">
        <f>'RD T1'!E273</f>
        <v>0.10199589191251719</v>
      </c>
      <c r="CT13" s="69">
        <f t="shared" si="51"/>
        <v>0.2947341493654026</v>
      </c>
    </row>
    <row r="14" spans="1:98" x14ac:dyDescent="0.2">
      <c r="A14" s="10" t="str">
        <f>name!D10</f>
        <v>31 Science, engineering and technology associate professionals</v>
      </c>
      <c r="B14" s="69">
        <v>8.9257501578985585E-2</v>
      </c>
      <c r="C14" s="69">
        <v>0.12697496465449193</v>
      </c>
      <c r="D14" s="69">
        <v>0.14187366785742583</v>
      </c>
      <c r="E14" s="69">
        <v>0.15624886859798712</v>
      </c>
      <c r="F14" s="69">
        <v>0.22495658534988147</v>
      </c>
      <c r="G14" s="11"/>
      <c r="H14" s="69">
        <f t="shared" si="26"/>
        <v>8.3082917492455638E-2</v>
      </c>
      <c r="I14" s="69">
        <f>'RD T1'!E42</f>
        <v>8.4417100995144961E-2</v>
      </c>
      <c r="J14" s="69">
        <f t="shared" si="27"/>
        <v>0.1675000184876006</v>
      </c>
      <c r="L14" t="str">
        <f t="shared" si="28"/>
        <v>31 Science, engineering and technology associate professionals</v>
      </c>
      <c r="M14" s="69">
        <v>0.49726246240557564</v>
      </c>
      <c r="N14" s="69">
        <v>0.67746598441840267</v>
      </c>
      <c r="O14" s="69">
        <v>0.79835644300529929</v>
      </c>
      <c r="P14" s="69">
        <v>0.80100654670089844</v>
      </c>
      <c r="Q14" s="69">
        <v>1.0369425497710738</v>
      </c>
      <c r="R14" s="11"/>
      <c r="S14" s="69">
        <f t="shared" si="29"/>
        <v>0.23858610676577452</v>
      </c>
      <c r="T14" s="69">
        <f>'RD T1'!E71</f>
        <v>0.38699030076289348</v>
      </c>
      <c r="U14" s="69">
        <f t="shared" si="30"/>
        <v>0.62557640752866805</v>
      </c>
      <c r="W14" t="str">
        <f t="shared" si="31"/>
        <v>31 Science, engineering and technology associate professionals</v>
      </c>
      <c r="X14" s="69">
        <v>1.2796110264571081</v>
      </c>
      <c r="Y14" s="69">
        <v>1.574517538957565</v>
      </c>
      <c r="Z14" s="69">
        <v>1.6080438953365317</v>
      </c>
      <c r="AA14" s="69">
        <v>1.5512269496129645</v>
      </c>
      <c r="AB14" s="69">
        <v>1.7426049435693247</v>
      </c>
      <c r="AC14" s="69"/>
      <c r="AD14" s="69">
        <f t="shared" si="32"/>
        <v>0.13456104823279302</v>
      </c>
      <c r="AE14" s="69">
        <f>'RD T1'!E100</f>
        <v>0.73399750120567087</v>
      </c>
      <c r="AF14" s="69">
        <f t="shared" si="33"/>
        <v>0.86855854943846389</v>
      </c>
      <c r="AH14" t="str">
        <f t="shared" si="34"/>
        <v>31 Science, engineering and technology associate professionals</v>
      </c>
      <c r="AI14" s="69">
        <v>0.19847406458103423</v>
      </c>
      <c r="AJ14" s="69">
        <v>0.24801516886593053</v>
      </c>
      <c r="AK14" s="69">
        <v>0.27311337397202445</v>
      </c>
      <c r="AL14" s="69">
        <v>0.28637384770799862</v>
      </c>
      <c r="AM14" s="69">
        <v>0.36974112838750745</v>
      </c>
      <c r="AN14" s="69"/>
      <c r="AO14" s="69">
        <f t="shared" si="35"/>
        <v>9.6627754415482991E-2</v>
      </c>
      <c r="AP14" s="69">
        <f>'RD T1'!E129</f>
        <v>0.15042519270492899</v>
      </c>
      <c r="AQ14" s="69">
        <f t="shared" si="36"/>
        <v>0.24705294712041198</v>
      </c>
      <c r="AS14" t="str">
        <f t="shared" si="37"/>
        <v>31 Science, engineering and technology associate professionals</v>
      </c>
      <c r="AT14" s="69">
        <v>0.52108766833835685</v>
      </c>
      <c r="AU14" s="69">
        <v>0.60619637844321717</v>
      </c>
      <c r="AV14" s="69">
        <v>0.62142055557758202</v>
      </c>
      <c r="AW14" s="69">
        <v>0.53774548447901893</v>
      </c>
      <c r="AX14" s="69">
        <v>0.53400878825693021</v>
      </c>
      <c r="AY14" s="69"/>
      <c r="AZ14" s="69">
        <f t="shared" si="38"/>
        <v>-8.7411767320651812E-2</v>
      </c>
      <c r="BA14" s="69">
        <f>'RD T1'!E158</f>
        <v>0.21017826624769065</v>
      </c>
      <c r="BB14" s="69">
        <f t="shared" si="39"/>
        <v>0.12276649892703884</v>
      </c>
      <c r="BD14" t="str">
        <f t="shared" si="40"/>
        <v>31 Science, engineering and technology associate professionals</v>
      </c>
      <c r="BE14" s="69">
        <v>0.75513324745586796</v>
      </c>
      <c r="BF14" s="69">
        <v>0.75859788887349655</v>
      </c>
      <c r="BG14" s="69">
        <v>0.87571437154808507</v>
      </c>
      <c r="BH14" s="69">
        <v>0.67080353696364481</v>
      </c>
      <c r="BI14" s="69">
        <v>0.50679133131111964</v>
      </c>
      <c r="BJ14" s="69"/>
      <c r="BK14" s="69">
        <f t="shared" si="41"/>
        <v>-0.36892304023696543</v>
      </c>
      <c r="BL14" s="69">
        <f>'RD T1'!E187</f>
        <v>0.22488260691469628</v>
      </c>
      <c r="BM14" s="69">
        <f t="shared" si="42"/>
        <v>-0.14404043332226915</v>
      </c>
      <c r="BO14" t="str">
        <f t="shared" si="43"/>
        <v>31 Science, engineering and technology associate professionals</v>
      </c>
      <c r="BP14" s="69">
        <v>0.56310929258066367</v>
      </c>
      <c r="BQ14" s="69">
        <v>0.66882041182923746</v>
      </c>
      <c r="BR14" s="69">
        <v>0.67448968876176718</v>
      </c>
      <c r="BS14" s="69">
        <v>0.62567542023352996</v>
      </c>
      <c r="BT14" s="69">
        <v>0.60417663465386284</v>
      </c>
      <c r="BU14" s="69"/>
      <c r="BV14" s="69">
        <f t="shared" si="44"/>
        <v>-7.0313054107904338E-2</v>
      </c>
      <c r="BW14" s="69">
        <f>'RD T1'!E216</f>
        <v>0.23520899267488693</v>
      </c>
      <c r="BX14" s="69">
        <f t="shared" si="45"/>
        <v>0.16489593856698259</v>
      </c>
      <c r="BZ14" t="str">
        <f t="shared" si="46"/>
        <v>31 Science, engineering and technology associate professionals</v>
      </c>
      <c r="CA14" s="69">
        <v>0.46659477807172173</v>
      </c>
      <c r="CB14" s="69">
        <v>0.5058392343151662</v>
      </c>
      <c r="CC14" s="69">
        <v>0.52220368715390775</v>
      </c>
      <c r="CD14" s="69">
        <v>0.50555003563288448</v>
      </c>
      <c r="CE14" s="69">
        <v>0.42124905467423768</v>
      </c>
      <c r="CF14" s="69"/>
      <c r="CG14" s="69">
        <f t="shared" si="47"/>
        <v>-0.10095463247967007</v>
      </c>
      <c r="CH14" s="69">
        <f>'RD T1'!E245</f>
        <v>0.16313427546587345</v>
      </c>
      <c r="CI14" s="69">
        <f t="shared" si="48"/>
        <v>6.2179642986203376E-2</v>
      </c>
      <c r="CK14" t="str">
        <f t="shared" si="49"/>
        <v>31 Science, engineering and technology associate professionals</v>
      </c>
      <c r="CL14" s="69">
        <v>6.8903056315820249E-2</v>
      </c>
      <c r="CM14" s="69">
        <v>0.10237225861680749</v>
      </c>
      <c r="CN14" s="69">
        <v>0.11934529762418299</v>
      </c>
      <c r="CO14" s="69">
        <v>0.16090891553880421</v>
      </c>
      <c r="CP14" s="69">
        <v>0.2750690046536603</v>
      </c>
      <c r="CQ14" s="69"/>
      <c r="CR14" s="69">
        <f t="shared" si="50"/>
        <v>0.1557237070294773</v>
      </c>
      <c r="CS14" s="69">
        <f>'RD T1'!E274</f>
        <v>6.6722036563965331E-2</v>
      </c>
      <c r="CT14" s="69">
        <f t="shared" si="51"/>
        <v>0.22244574359344263</v>
      </c>
    </row>
    <row r="15" spans="1:98" x14ac:dyDescent="0.2">
      <c r="A15" s="10" t="str">
        <f>name!D11</f>
        <v>32 Health and social care associate professionals</v>
      </c>
      <c r="B15" s="69">
        <v>1.9181120754226004E-2</v>
      </c>
      <c r="C15" s="69">
        <v>2.5114349868396651E-2</v>
      </c>
      <c r="D15" s="69">
        <v>2.4754122495317527E-2</v>
      </c>
      <c r="E15" s="69">
        <v>4.2333340812948018E-2</v>
      </c>
      <c r="F15" s="69">
        <v>6.0436435105550475E-2</v>
      </c>
      <c r="G15" s="11"/>
      <c r="H15" s="69">
        <f t="shared" si="26"/>
        <v>3.5682312610232948E-2</v>
      </c>
      <c r="I15" s="69">
        <f>'RD T1'!E43</f>
        <v>2.8451293832388622E-2</v>
      </c>
      <c r="J15" s="69">
        <f t="shared" si="27"/>
        <v>6.4133606442621574E-2</v>
      </c>
      <c r="L15" t="str">
        <f t="shared" si="28"/>
        <v>32 Health and social care associate professionals</v>
      </c>
      <c r="M15" s="69">
        <v>0.38281787777531517</v>
      </c>
      <c r="N15" s="69">
        <v>0.53740435245785334</v>
      </c>
      <c r="O15" s="69">
        <v>0.56628741806089444</v>
      </c>
      <c r="P15" s="69">
        <v>1.0073296317670475</v>
      </c>
      <c r="Q15" s="69">
        <v>1.3760721857390747</v>
      </c>
      <c r="R15" s="11"/>
      <c r="S15" s="69">
        <f t="shared" si="29"/>
        <v>0.80978476767818031</v>
      </c>
      <c r="T15" s="69">
        <f>'RD T1'!E72</f>
        <v>0.64244892856342606</v>
      </c>
      <c r="U15" s="69">
        <f t="shared" si="30"/>
        <v>1.4522336962416063</v>
      </c>
      <c r="W15" t="str">
        <f t="shared" si="31"/>
        <v>32 Health and social care associate professionals</v>
      </c>
      <c r="X15" s="69">
        <v>1.1452730749677444</v>
      </c>
      <c r="Y15" s="69">
        <v>1.4575278705184556</v>
      </c>
      <c r="Z15" s="69">
        <v>1.4688784036026006</v>
      </c>
      <c r="AA15" s="69">
        <v>2.4380804790476054</v>
      </c>
      <c r="AB15" s="69">
        <v>3.0317883616216874</v>
      </c>
      <c r="AC15" s="69"/>
      <c r="AD15" s="69">
        <f t="shared" si="32"/>
        <v>1.5629099580190868</v>
      </c>
      <c r="AE15" s="69">
        <f>'RD T1'!E101</f>
        <v>1.6065514926150677</v>
      </c>
      <c r="AF15" s="69">
        <f t="shared" si="33"/>
        <v>3.1694614506341545</v>
      </c>
      <c r="AH15" t="str">
        <f t="shared" si="34"/>
        <v>32 Health and social care associate professionals</v>
      </c>
      <c r="AI15" s="69">
        <v>0.76818895619342298</v>
      </c>
      <c r="AJ15" s="69">
        <v>0.73252574027523498</v>
      </c>
      <c r="AK15" s="69">
        <v>0.69959676727731057</v>
      </c>
      <c r="AL15" s="69">
        <v>0.78094387974828305</v>
      </c>
      <c r="AM15" s="69">
        <v>0.5134779803263918</v>
      </c>
      <c r="AN15" s="69"/>
      <c r="AO15" s="69">
        <f t="shared" si="35"/>
        <v>-0.18611878695091877</v>
      </c>
      <c r="AP15" s="69">
        <f>'RD T1'!E130</f>
        <v>0.30021149693286775</v>
      </c>
      <c r="AQ15" s="69">
        <f t="shared" si="36"/>
        <v>0.11409270998194898</v>
      </c>
      <c r="AS15" t="str">
        <f t="shared" si="37"/>
        <v>32 Health and social care associate professionals</v>
      </c>
      <c r="AT15" s="69">
        <v>0.18876578611973263</v>
      </c>
      <c r="AU15" s="69">
        <v>0.22506977203729756</v>
      </c>
      <c r="AV15" s="69">
        <v>0.25324384149031909</v>
      </c>
      <c r="AW15" s="69">
        <v>0.35944247463363205</v>
      </c>
      <c r="AX15" s="69">
        <v>0.41373826129940955</v>
      </c>
      <c r="AY15" s="69"/>
      <c r="AZ15" s="69">
        <f t="shared" si="38"/>
        <v>0.16049441980909046</v>
      </c>
      <c r="BA15" s="69">
        <f>'RD T1'!E159</f>
        <v>0.21096233600068864</v>
      </c>
      <c r="BB15" s="69">
        <f t="shared" si="39"/>
        <v>0.3714567558097791</v>
      </c>
      <c r="BD15" t="str">
        <f t="shared" si="40"/>
        <v>32 Health and social care associate professionals</v>
      </c>
      <c r="BE15" s="69">
        <v>0.68441766259784953</v>
      </c>
      <c r="BF15" s="69">
        <v>0.82233970232301357</v>
      </c>
      <c r="BG15" s="69">
        <v>0.90928450852023313</v>
      </c>
      <c r="BH15" s="69">
        <v>1.4257703109907949</v>
      </c>
      <c r="BI15" s="69">
        <v>1.7617913356753299</v>
      </c>
      <c r="BJ15" s="69"/>
      <c r="BK15" s="69">
        <f t="shared" si="41"/>
        <v>0.85250682715509674</v>
      </c>
      <c r="BL15" s="69">
        <f>'RD T1'!E188</f>
        <v>0.89331538642791308</v>
      </c>
      <c r="BM15" s="69">
        <f t="shared" si="42"/>
        <v>1.7458222135830099</v>
      </c>
      <c r="BO15" t="str">
        <f t="shared" si="43"/>
        <v>32 Health and social care associate professionals</v>
      </c>
      <c r="BP15" s="69">
        <v>0.53391006070376112</v>
      </c>
      <c r="BQ15" s="69">
        <v>0.59084597986655973</v>
      </c>
      <c r="BR15" s="69">
        <v>0.59625402247103354</v>
      </c>
      <c r="BS15" s="69">
        <v>0.88586628483748353</v>
      </c>
      <c r="BT15" s="69">
        <v>0.78840550746166804</v>
      </c>
      <c r="BU15" s="69"/>
      <c r="BV15" s="69">
        <f t="shared" si="44"/>
        <v>0.1921514849906345</v>
      </c>
      <c r="BW15" s="69">
        <f>'RD T1'!E217</f>
        <v>0.42512309935386583</v>
      </c>
      <c r="BX15" s="69">
        <f t="shared" si="45"/>
        <v>0.61727458434450033</v>
      </c>
      <c r="BZ15" t="str">
        <f t="shared" si="46"/>
        <v>32 Health and social care associate professionals</v>
      </c>
      <c r="CA15" s="69">
        <v>0.22075266786695272</v>
      </c>
      <c r="CB15" s="69">
        <v>0.21479024040509948</v>
      </c>
      <c r="CC15" s="69">
        <v>0.18299829459831468</v>
      </c>
      <c r="CD15" s="69">
        <v>0.2552897902691274</v>
      </c>
      <c r="CE15" s="69">
        <v>0.17602020980457175</v>
      </c>
      <c r="CF15" s="69"/>
      <c r="CG15" s="69">
        <f t="shared" si="47"/>
        <v>-6.978084793742928E-3</v>
      </c>
      <c r="CH15" s="69">
        <f>'RD T1'!E246</f>
        <v>9.769807281763819E-2</v>
      </c>
      <c r="CI15" s="69">
        <f t="shared" si="48"/>
        <v>9.0719988023895262E-2</v>
      </c>
      <c r="CK15" t="str">
        <f t="shared" si="49"/>
        <v>32 Health and social care associate professionals</v>
      </c>
      <c r="CL15" s="69">
        <v>2.6107626724751979E-2</v>
      </c>
      <c r="CM15" s="69">
        <v>3.6251871974624691E-2</v>
      </c>
      <c r="CN15" s="69">
        <v>3.7524958369120349E-2</v>
      </c>
      <c r="CO15" s="69">
        <v>7.4171562657134094E-2</v>
      </c>
      <c r="CP15" s="69">
        <v>0.13291560568967681</v>
      </c>
      <c r="CQ15" s="69"/>
      <c r="CR15" s="69">
        <f t="shared" si="50"/>
        <v>9.5390647320556465E-2</v>
      </c>
      <c r="CS15" s="69">
        <f>'RD T1'!E275</f>
        <v>3.450589666217628E-2</v>
      </c>
      <c r="CT15" s="69">
        <f t="shared" si="51"/>
        <v>0.12989654398273276</v>
      </c>
    </row>
    <row r="16" spans="1:98" x14ac:dyDescent="0.2">
      <c r="A16" s="10" t="str">
        <f>name!D12</f>
        <v>33 Protective service occupations</v>
      </c>
      <c r="B16" s="69">
        <v>1.0755925877237298E-2</v>
      </c>
      <c r="C16" s="69">
        <v>1.0950141234471212E-2</v>
      </c>
      <c r="D16" s="69">
        <v>1.239645054624418E-2</v>
      </c>
      <c r="E16" s="69">
        <v>1.3110133404536832E-2</v>
      </c>
      <c r="F16" s="69">
        <v>1.7978800004675045E-2</v>
      </c>
      <c r="G16" s="11"/>
      <c r="H16" s="69">
        <f t="shared" si="26"/>
        <v>5.5823494584308648E-3</v>
      </c>
      <c r="I16" s="69">
        <f>'RD T1'!E44</f>
        <v>5.2156295087833005E-3</v>
      </c>
      <c r="J16" s="69">
        <f t="shared" si="27"/>
        <v>1.0797978967214166E-2</v>
      </c>
      <c r="L16" t="str">
        <f t="shared" si="28"/>
        <v>33 Protective service occupations</v>
      </c>
      <c r="M16" s="69">
        <v>0.17399297823996257</v>
      </c>
      <c r="N16" s="69">
        <v>0.19598950306110727</v>
      </c>
      <c r="O16" s="69">
        <v>0.23726302507457048</v>
      </c>
      <c r="P16" s="69">
        <v>0.22244148696923813</v>
      </c>
      <c r="Q16" s="69">
        <v>0.30886968696243478</v>
      </c>
      <c r="R16" s="11"/>
      <c r="S16" s="69">
        <f t="shared" si="29"/>
        <v>7.1606661887864298E-2</v>
      </c>
      <c r="T16" s="69">
        <f>'RD T1'!E73</f>
        <v>8.437798838043517E-2</v>
      </c>
      <c r="U16" s="69">
        <f t="shared" si="30"/>
        <v>0.15598465026829947</v>
      </c>
      <c r="W16" t="str">
        <f t="shared" si="31"/>
        <v>33 Protective service occupations</v>
      </c>
      <c r="X16" s="69">
        <v>0.75424803059083512</v>
      </c>
      <c r="Y16" s="69">
        <v>0.83720124983140487</v>
      </c>
      <c r="Z16" s="69">
        <v>0.8938239550934568</v>
      </c>
      <c r="AA16" s="69">
        <v>0.81956538257784117</v>
      </c>
      <c r="AB16" s="69">
        <v>1.0525656553564464</v>
      </c>
      <c r="AC16" s="69"/>
      <c r="AD16" s="69">
        <f t="shared" si="32"/>
        <v>0.15874170026298962</v>
      </c>
      <c r="AE16" s="69">
        <f>'RD T1'!E102</f>
        <v>0.37658496946085457</v>
      </c>
      <c r="AF16" s="69">
        <f t="shared" si="33"/>
        <v>0.53532666972384413</v>
      </c>
      <c r="AH16" t="str">
        <f t="shared" si="34"/>
        <v>33 Protective service occupations</v>
      </c>
      <c r="AI16" s="69">
        <v>0.202052711666073</v>
      </c>
      <c r="AJ16" s="69">
        <v>0.22183039418620645</v>
      </c>
      <c r="AK16" s="69">
        <v>0.23768060714316758</v>
      </c>
      <c r="AL16" s="69">
        <v>0.21561965834759353</v>
      </c>
      <c r="AM16" s="69">
        <v>0.26334383576359638</v>
      </c>
      <c r="AN16" s="69"/>
      <c r="AO16" s="69">
        <f t="shared" si="35"/>
        <v>2.5663228620428802E-2</v>
      </c>
      <c r="AP16" s="69">
        <f>'RD T1'!E131</f>
        <v>8.5780924857732838E-2</v>
      </c>
      <c r="AQ16" s="69">
        <f t="shared" si="36"/>
        <v>0.11144415347816164</v>
      </c>
      <c r="AS16" t="str">
        <f t="shared" si="37"/>
        <v>33 Protective service occupations</v>
      </c>
      <c r="AT16" s="69">
        <v>0.19610241053249064</v>
      </c>
      <c r="AU16" s="69">
        <v>0.18073562806908569</v>
      </c>
      <c r="AV16" s="69">
        <v>0.19000997986073284</v>
      </c>
      <c r="AW16" s="69">
        <v>0.14781467220055319</v>
      </c>
      <c r="AX16" s="69">
        <v>0.15581499390519066</v>
      </c>
      <c r="AY16" s="69"/>
      <c r="AZ16" s="69">
        <f t="shared" si="38"/>
        <v>-3.4194985955542184E-2</v>
      </c>
      <c r="BA16" s="69">
        <f>'RD T1'!E160</f>
        <v>5.467141304642293E-2</v>
      </c>
      <c r="BB16" s="69">
        <f t="shared" si="39"/>
        <v>2.0476427090880746E-2</v>
      </c>
      <c r="BD16" t="str">
        <f t="shared" si="40"/>
        <v>33 Protective service occupations</v>
      </c>
      <c r="BE16" s="69">
        <v>0.66309752318035542</v>
      </c>
      <c r="BF16" s="69">
        <v>0.56063367367731098</v>
      </c>
      <c r="BG16" s="69">
        <v>0.61677211041063118</v>
      </c>
      <c r="BH16" s="69">
        <v>0.52438893535774189</v>
      </c>
      <c r="BI16" s="69">
        <v>0.48807989012272529</v>
      </c>
      <c r="BJ16" s="69"/>
      <c r="BK16" s="69">
        <f t="shared" si="41"/>
        <v>-0.12869222028790589</v>
      </c>
      <c r="BL16" s="69">
        <f>'RD T1'!E189</f>
        <v>0.13056827719324787</v>
      </c>
      <c r="BM16" s="69">
        <f t="shared" si="42"/>
        <v>1.8760569053419829E-3</v>
      </c>
      <c r="BO16" t="str">
        <f t="shared" si="43"/>
        <v>33 Protective service occupations</v>
      </c>
      <c r="BP16" s="69">
        <v>0.70326924001751256</v>
      </c>
      <c r="BQ16" s="69">
        <v>0.68499755864073741</v>
      </c>
      <c r="BR16" s="69">
        <v>0.64710228307624729</v>
      </c>
      <c r="BS16" s="69">
        <v>0.5372989998055071</v>
      </c>
      <c r="BT16" s="69">
        <v>0.42485727312933302</v>
      </c>
      <c r="BU16" s="69"/>
      <c r="BV16" s="69">
        <f t="shared" si="44"/>
        <v>-0.22224500994691426</v>
      </c>
      <c r="BW16" s="69">
        <f>'RD T1'!E218</f>
        <v>0.14505704961778751</v>
      </c>
      <c r="BX16" s="69">
        <f t="shared" si="45"/>
        <v>-7.7187960329126754E-2</v>
      </c>
      <c r="BZ16" t="str">
        <f t="shared" si="46"/>
        <v>33 Protective service occupations</v>
      </c>
      <c r="CA16" s="69">
        <v>0.40099793617422619</v>
      </c>
      <c r="CB16" s="69">
        <v>0.35336314721696666</v>
      </c>
      <c r="CC16" s="69">
        <v>0.34334806638077092</v>
      </c>
      <c r="CD16" s="69">
        <v>0.29505511366587772</v>
      </c>
      <c r="CE16" s="69">
        <v>0.25101599034081901</v>
      </c>
      <c r="CF16" s="69"/>
      <c r="CG16" s="69">
        <f t="shared" si="47"/>
        <v>-9.2332076039951916E-2</v>
      </c>
      <c r="CH16" s="69">
        <f>'RD T1'!E247</f>
        <v>9.9815418563603667E-2</v>
      </c>
      <c r="CI16" s="69">
        <f t="shared" si="48"/>
        <v>7.4833425236517509E-3</v>
      </c>
      <c r="CK16" t="str">
        <f t="shared" si="49"/>
        <v>33 Protective service occupations</v>
      </c>
      <c r="CL16" s="69">
        <v>5.3345541465063734E-2</v>
      </c>
      <c r="CM16" s="69">
        <v>4.7041338745523895E-2</v>
      </c>
      <c r="CN16" s="69">
        <v>4.4774528122994907E-2</v>
      </c>
      <c r="CO16" s="69">
        <v>2.6522907245210885E-2</v>
      </c>
      <c r="CP16" s="69">
        <v>2.8066201545759149E-2</v>
      </c>
      <c r="CQ16" s="69"/>
      <c r="CR16" s="69">
        <f t="shared" si="50"/>
        <v>-1.6708326577235758E-2</v>
      </c>
      <c r="CS16" s="69">
        <f>'RD T1'!E276</f>
        <v>5.5550417595754357E-3</v>
      </c>
      <c r="CT16" s="69">
        <f t="shared" si="51"/>
        <v>-1.1153284817660323E-2</v>
      </c>
    </row>
    <row r="17" spans="1:98" x14ac:dyDescent="0.2">
      <c r="A17" s="10" t="str">
        <f>name!D13</f>
        <v>34 Culture, media and sports occupations</v>
      </c>
      <c r="B17" s="69">
        <v>7.2030162925691185E-2</v>
      </c>
      <c r="C17" s="69">
        <v>9.4090652642455239E-2</v>
      </c>
      <c r="D17" s="69">
        <v>0.10167250627810234</v>
      </c>
      <c r="E17" s="69">
        <v>0.11065891013334979</v>
      </c>
      <c r="F17" s="69">
        <v>0.14126880316349988</v>
      </c>
      <c r="G17" s="11"/>
      <c r="H17" s="69">
        <f t="shared" si="26"/>
        <v>3.9596296885397536E-2</v>
      </c>
      <c r="I17" s="69">
        <f>'RD T1'!E45</f>
        <v>6.4559518580202757E-2</v>
      </c>
      <c r="J17" s="69">
        <f t="shared" si="27"/>
        <v>0.10415581546560029</v>
      </c>
      <c r="L17" t="str">
        <f t="shared" si="28"/>
        <v>34 Culture, media and sports occupations</v>
      </c>
      <c r="M17" s="69">
        <v>1.1742280820723117</v>
      </c>
      <c r="N17" s="69">
        <v>1.2527027080506821</v>
      </c>
      <c r="O17" s="69">
        <v>1.5471168411044203</v>
      </c>
      <c r="P17" s="69">
        <v>1.5928704176830351</v>
      </c>
      <c r="Q17" s="69">
        <v>1.9931980477698057</v>
      </c>
      <c r="R17" s="11"/>
      <c r="S17" s="69">
        <f t="shared" si="29"/>
        <v>0.44608120666538542</v>
      </c>
      <c r="T17" s="69">
        <f>'RD T1'!E74</f>
        <v>0.90270239283861831</v>
      </c>
      <c r="U17" s="69">
        <f t="shared" si="30"/>
        <v>1.3487835995040038</v>
      </c>
      <c r="W17" t="str">
        <f t="shared" si="31"/>
        <v>34 Culture, media and sports occupations</v>
      </c>
      <c r="X17" s="69">
        <v>2.6684553766796624</v>
      </c>
      <c r="Y17" s="69">
        <v>2.5958982010200087</v>
      </c>
      <c r="Z17" s="69">
        <v>2.636668631320521</v>
      </c>
      <c r="AA17" s="69">
        <v>2.3897163892280258</v>
      </c>
      <c r="AB17" s="69">
        <v>2.543842838643342</v>
      </c>
      <c r="AC17" s="69"/>
      <c r="AD17" s="69">
        <f t="shared" si="32"/>
        <v>-9.2825792677178942E-2</v>
      </c>
      <c r="AE17" s="69">
        <f>'RD T1'!E103</f>
        <v>1.2037651222020216</v>
      </c>
      <c r="AF17" s="69">
        <f t="shared" si="33"/>
        <v>1.1109393295248426</v>
      </c>
      <c r="AH17" t="str">
        <f t="shared" si="34"/>
        <v>34 Culture, media and sports occupations</v>
      </c>
      <c r="AI17" s="69">
        <v>0.29708884965147975</v>
      </c>
      <c r="AJ17" s="69">
        <v>0.31248914183647691</v>
      </c>
      <c r="AK17" s="69">
        <v>0.36034449183735057</v>
      </c>
      <c r="AL17" s="69">
        <v>0.31712602937494883</v>
      </c>
      <c r="AM17" s="69">
        <v>0.38194814521803483</v>
      </c>
      <c r="AN17" s="69"/>
      <c r="AO17" s="69">
        <f t="shared" si="35"/>
        <v>2.1603653380684262E-2</v>
      </c>
      <c r="AP17" s="69">
        <f>'RD T1'!E132</f>
        <v>0.15567429655819318</v>
      </c>
      <c r="AQ17" s="69">
        <f t="shared" si="36"/>
        <v>0.17727794993887744</v>
      </c>
      <c r="AS17" t="str">
        <f t="shared" si="37"/>
        <v>34 Culture, media and sports occupations</v>
      </c>
      <c r="AT17" s="69">
        <v>0.42702094073143665</v>
      </c>
      <c r="AU17" s="69">
        <v>0.39681037433559346</v>
      </c>
      <c r="AV17" s="69">
        <v>0.39563008333533373</v>
      </c>
      <c r="AW17" s="69">
        <v>0.33130616828386633</v>
      </c>
      <c r="AX17" s="69">
        <v>0.31939125742115287</v>
      </c>
      <c r="AY17" s="69"/>
      <c r="AZ17" s="69">
        <f t="shared" si="38"/>
        <v>-7.6238825914180852E-2</v>
      </c>
      <c r="BA17" s="69">
        <f>'RD T1'!E161</f>
        <v>0.15456421353065472</v>
      </c>
      <c r="BB17" s="69">
        <f t="shared" si="39"/>
        <v>7.8325387616473868E-2</v>
      </c>
      <c r="BD17" t="str">
        <f t="shared" si="40"/>
        <v>34 Culture, media and sports occupations</v>
      </c>
      <c r="BE17" s="69">
        <v>1.0300809750799294</v>
      </c>
      <c r="BF17" s="69">
        <v>0.81887514482569412</v>
      </c>
      <c r="BG17" s="69">
        <v>0.91252557052267547</v>
      </c>
      <c r="BH17" s="69">
        <v>0.74283678598684866</v>
      </c>
      <c r="BI17" s="69">
        <v>0.71636556961248166</v>
      </c>
      <c r="BJ17" s="69"/>
      <c r="BK17" s="69">
        <f t="shared" si="41"/>
        <v>-0.19616000091019381</v>
      </c>
      <c r="BL17" s="69">
        <f>'RD T1'!E190</f>
        <v>0.27174650594713973</v>
      </c>
      <c r="BM17" s="69">
        <f t="shared" si="42"/>
        <v>7.5586505036945917E-2</v>
      </c>
      <c r="BO17" t="str">
        <f t="shared" si="43"/>
        <v>34 Culture, media and sports occupations</v>
      </c>
      <c r="BP17" s="69">
        <v>0.60605789388814812</v>
      </c>
      <c r="BQ17" s="69">
        <v>0.45924300094950404</v>
      </c>
      <c r="BR17" s="69">
        <v>0.42782402553583515</v>
      </c>
      <c r="BS17" s="69">
        <v>0.31323263856968636</v>
      </c>
      <c r="BT17" s="69">
        <v>0.18949052136340605</v>
      </c>
      <c r="BU17" s="69"/>
      <c r="BV17" s="69">
        <f t="shared" si="44"/>
        <v>-0.2383335041724291</v>
      </c>
      <c r="BW17" s="69">
        <f>'RD T1'!E219</f>
        <v>0.10661088416060374</v>
      </c>
      <c r="BX17" s="69">
        <f t="shared" si="45"/>
        <v>-0.13172262001182536</v>
      </c>
      <c r="BZ17" t="str">
        <f t="shared" si="46"/>
        <v>34 Culture, media and sports occupations</v>
      </c>
      <c r="CA17" s="69">
        <v>0.45320561214187727</v>
      </c>
      <c r="CB17" s="69">
        <v>0.38493555105766358</v>
      </c>
      <c r="CC17" s="69">
        <v>0.35343734458322951</v>
      </c>
      <c r="CD17" s="69">
        <v>0.27244773951290319</v>
      </c>
      <c r="CE17" s="69">
        <v>0.15192426864980221</v>
      </c>
      <c r="CF17" s="69"/>
      <c r="CG17" s="69">
        <f t="shared" si="47"/>
        <v>-0.20151307593342729</v>
      </c>
      <c r="CH17" s="69">
        <f>'RD T1'!E248</f>
        <v>8.6967044041456804E-2</v>
      </c>
      <c r="CI17" s="69">
        <f t="shared" si="48"/>
        <v>-0.11454603189197049</v>
      </c>
      <c r="CK17" t="str">
        <f t="shared" si="49"/>
        <v>34 Culture, media and sports occupations</v>
      </c>
      <c r="CL17" s="69">
        <v>0.10851634759642947</v>
      </c>
      <c r="CM17" s="69">
        <v>0.12135306236888015</v>
      </c>
      <c r="CN17" s="69">
        <v>0.11693271444195477</v>
      </c>
      <c r="CO17" s="69">
        <v>0.13228570134964907</v>
      </c>
      <c r="CP17" s="69">
        <v>0.17607350918114001</v>
      </c>
      <c r="CQ17" s="69"/>
      <c r="CR17" s="69">
        <f t="shared" si="50"/>
        <v>5.9140794739185237E-2</v>
      </c>
      <c r="CS17" s="69">
        <f>'RD T1'!E277</f>
        <v>4.2498250127323049E-2</v>
      </c>
      <c r="CT17" s="69">
        <f t="shared" si="51"/>
        <v>0.10163904486650829</v>
      </c>
    </row>
    <row r="18" spans="1:98" x14ac:dyDescent="0.2">
      <c r="A18" s="10" t="str">
        <f>name!D14</f>
        <v>35 Business and public service associate professionals</v>
      </c>
      <c r="B18" s="69">
        <v>0.2083302245361307</v>
      </c>
      <c r="C18" s="69">
        <v>0.25683415000103132</v>
      </c>
      <c r="D18" s="69">
        <v>0.29128833536683829</v>
      </c>
      <c r="E18" s="69">
        <v>0.3387622822069799</v>
      </c>
      <c r="F18" s="69">
        <v>0.45089654215819419</v>
      </c>
      <c r="G18" s="11"/>
      <c r="H18" s="69">
        <f t="shared" si="26"/>
        <v>0.1596082067913559</v>
      </c>
      <c r="I18" s="69">
        <f>'RD T1'!E46</f>
        <v>0.18112821609173879</v>
      </c>
      <c r="J18" s="69">
        <f t="shared" si="27"/>
        <v>0.34073642288309469</v>
      </c>
      <c r="L18" t="str">
        <f t="shared" si="28"/>
        <v>35 Business and public service associate professionals</v>
      </c>
      <c r="M18" s="69">
        <v>2.092396197421031</v>
      </c>
      <c r="N18" s="69">
        <v>2.6196319281370362</v>
      </c>
      <c r="O18" s="69">
        <v>2.7958269408737264</v>
      </c>
      <c r="P18" s="69">
        <v>3.1974563145821846</v>
      </c>
      <c r="Q18" s="69">
        <v>4.0064374482705682</v>
      </c>
      <c r="R18" s="11"/>
      <c r="S18" s="69">
        <f t="shared" si="29"/>
        <v>1.2106105073968418</v>
      </c>
      <c r="T18" s="69">
        <f>'RD T1'!E75</f>
        <v>1.689801064008341</v>
      </c>
      <c r="U18" s="69">
        <f t="shared" si="30"/>
        <v>2.9004115714051828</v>
      </c>
      <c r="W18" t="str">
        <f t="shared" si="31"/>
        <v>35 Business and public service associate professionals</v>
      </c>
      <c r="X18" s="69">
        <v>4.8499978892588018</v>
      </c>
      <c r="Y18" s="69">
        <v>5.4954882637275952</v>
      </c>
      <c r="Z18" s="69">
        <v>5.4206603969976177</v>
      </c>
      <c r="AA18" s="69">
        <v>5.5614721672211331</v>
      </c>
      <c r="AB18" s="69">
        <v>5.989008517131948</v>
      </c>
      <c r="AC18" s="69"/>
      <c r="AD18" s="69">
        <f t="shared" si="32"/>
        <v>0.56834812013433034</v>
      </c>
      <c r="AE18" s="69">
        <f>'RD T1'!E104</f>
        <v>2.8661138054008912</v>
      </c>
      <c r="AF18" s="69">
        <f t="shared" si="33"/>
        <v>3.4344619255352216</v>
      </c>
      <c r="AH18" t="str">
        <f t="shared" si="34"/>
        <v>35 Business and public service associate professionals</v>
      </c>
      <c r="AI18" s="69">
        <v>1.2525015641431783</v>
      </c>
      <c r="AJ18" s="69">
        <v>1.4498656678017139</v>
      </c>
      <c r="AK18" s="69">
        <v>1.5048560704119878</v>
      </c>
      <c r="AL18" s="69">
        <v>1.5649607669404326</v>
      </c>
      <c r="AM18" s="69">
        <v>1.7829840113425199</v>
      </c>
      <c r="AN18" s="69"/>
      <c r="AO18" s="69">
        <f t="shared" si="35"/>
        <v>0.27812794093053217</v>
      </c>
      <c r="AP18" s="69">
        <f>'RD T1'!E133</f>
        <v>0.78591351956348299</v>
      </c>
      <c r="AQ18" s="69">
        <f t="shared" si="36"/>
        <v>1.0640414604940152</v>
      </c>
      <c r="AS18" t="str">
        <f t="shared" si="37"/>
        <v>35 Business and public service associate professionals</v>
      </c>
      <c r="AT18" s="69">
        <v>1.1694432560104628</v>
      </c>
      <c r="AU18" s="69">
        <v>1.3431738160306268</v>
      </c>
      <c r="AV18" s="69">
        <v>1.368027646130701</v>
      </c>
      <c r="AW18" s="69">
        <v>1.3958450719754196</v>
      </c>
      <c r="AX18" s="69">
        <v>1.5674476712482615</v>
      </c>
      <c r="AY18" s="69"/>
      <c r="AZ18" s="69">
        <f t="shared" si="38"/>
        <v>0.19942002511756041</v>
      </c>
      <c r="BA18" s="69">
        <f>'RD T1'!E162</f>
        <v>0.68807398324892732</v>
      </c>
      <c r="BB18" s="69">
        <f t="shared" si="39"/>
        <v>0.88749400836648773</v>
      </c>
      <c r="BD18" t="str">
        <f t="shared" si="40"/>
        <v>35 Business and public service associate professionals</v>
      </c>
      <c r="BE18" s="69">
        <v>3.2561139725918165</v>
      </c>
      <c r="BF18" s="69">
        <v>3.2876025783108811</v>
      </c>
      <c r="BG18" s="69">
        <v>3.6280429493873743</v>
      </c>
      <c r="BH18" s="69">
        <v>3.4639419795063335</v>
      </c>
      <c r="BI18" s="69">
        <v>3.447693560360654</v>
      </c>
      <c r="BJ18" s="69"/>
      <c r="BK18" s="69">
        <f t="shared" si="41"/>
        <v>-0.18034938902672026</v>
      </c>
      <c r="BL18" s="69">
        <f>'RD T1'!E191</f>
        <v>1.4939379167768152</v>
      </c>
      <c r="BM18" s="69">
        <f t="shared" si="42"/>
        <v>1.3135885277500949</v>
      </c>
      <c r="BO18" t="str">
        <f t="shared" si="43"/>
        <v>35 Business and public service associate professionals</v>
      </c>
      <c r="BP18" s="69">
        <v>2.6527522749631443</v>
      </c>
      <c r="BQ18" s="69">
        <v>2.7302049751942632</v>
      </c>
      <c r="BR18" s="69">
        <v>2.6312532573671454</v>
      </c>
      <c r="BS18" s="69">
        <v>2.5233078837058733</v>
      </c>
      <c r="BT18" s="69">
        <v>2.1685356953813288</v>
      </c>
      <c r="BU18" s="69"/>
      <c r="BV18" s="69">
        <f t="shared" si="44"/>
        <v>-0.46271756198581659</v>
      </c>
      <c r="BW18" s="69">
        <f>'RD T1'!E220</f>
        <v>0.93314698028129328</v>
      </c>
      <c r="BX18" s="69">
        <f t="shared" si="45"/>
        <v>0.47042941829547669</v>
      </c>
      <c r="BZ18" t="str">
        <f t="shared" si="46"/>
        <v>35 Business and public service associate professionals</v>
      </c>
      <c r="CA18" s="69">
        <v>1.6430533713226649</v>
      </c>
      <c r="CB18" s="69">
        <v>1.607303736287635</v>
      </c>
      <c r="CC18" s="69">
        <v>1.4730047113898257</v>
      </c>
      <c r="CD18" s="69">
        <v>1.3921370901547339</v>
      </c>
      <c r="CE18" s="69">
        <v>0.91355441628622502</v>
      </c>
      <c r="CF18" s="69"/>
      <c r="CG18" s="69">
        <f t="shared" si="47"/>
        <v>-0.55945029510360067</v>
      </c>
      <c r="CH18" s="69">
        <f>'RD T1'!E249</f>
        <v>0.43140207468169578</v>
      </c>
      <c r="CI18" s="69">
        <f t="shared" si="48"/>
        <v>-0.12804822042190489</v>
      </c>
      <c r="CK18" t="str">
        <f t="shared" si="49"/>
        <v>35 Business and public service associate professionals</v>
      </c>
      <c r="CL18" s="69">
        <v>0.27410232707200927</v>
      </c>
      <c r="CM18" s="69">
        <v>0.31763204693283587</v>
      </c>
      <c r="CN18" s="69">
        <v>0.31945144195583658</v>
      </c>
      <c r="CO18" s="69">
        <v>0.34305142128496141</v>
      </c>
      <c r="CP18" s="69">
        <v>0.45463765434540543</v>
      </c>
      <c r="CQ18" s="69"/>
      <c r="CR18" s="69">
        <f t="shared" si="50"/>
        <v>0.13518621238956885</v>
      </c>
      <c r="CS18" s="69">
        <f>'RD T1'!E278</f>
        <v>0.10857639806901079</v>
      </c>
      <c r="CT18" s="69">
        <f t="shared" si="51"/>
        <v>0.24376261045857964</v>
      </c>
    </row>
    <row r="19" spans="1:98" x14ac:dyDescent="0.2">
      <c r="A19" s="10" t="str">
        <f>name!D15</f>
        <v>41 Administrative occupations</v>
      </c>
      <c r="B19" s="69">
        <v>0.10953656671126935</v>
      </c>
      <c r="C19" s="69">
        <v>0.13053930518173068</v>
      </c>
      <c r="D19" s="69">
        <v>0.15622486299453242</v>
      </c>
      <c r="E19" s="69">
        <v>0.19288984902915204</v>
      </c>
      <c r="F19" s="69">
        <v>0.2735142667287821</v>
      </c>
      <c r="G19" s="11"/>
      <c r="H19" s="69">
        <f t="shared" si="26"/>
        <v>0.11728940373424968</v>
      </c>
      <c r="I19" s="69">
        <f>'RD T1'!E47</f>
        <v>0.11665809321737067</v>
      </c>
      <c r="J19" s="69">
        <f t="shared" si="27"/>
        <v>0.23394749695162034</v>
      </c>
      <c r="L19" t="str">
        <f t="shared" si="28"/>
        <v>41 Administrative occupations</v>
      </c>
      <c r="M19" s="69">
        <v>1.2590894584150725</v>
      </c>
      <c r="N19" s="69">
        <v>1.5459109149619137</v>
      </c>
      <c r="O19" s="69">
        <v>1.6708471753269538</v>
      </c>
      <c r="P19" s="69">
        <v>2.094455980675539</v>
      </c>
      <c r="Q19" s="69">
        <v>2.8085093130137899</v>
      </c>
      <c r="R19" s="11"/>
      <c r="S19" s="69">
        <f t="shared" si="29"/>
        <v>1.1376621376868361</v>
      </c>
      <c r="T19" s="69">
        <f>'RD T1'!E76</f>
        <v>1.2355611036179714</v>
      </c>
      <c r="U19" s="69">
        <f t="shared" si="30"/>
        <v>2.3732232413048076</v>
      </c>
      <c r="W19" t="str">
        <f t="shared" si="31"/>
        <v>41 Administrative occupations</v>
      </c>
      <c r="X19" s="69">
        <v>4.2322480301226948</v>
      </c>
      <c r="Y19" s="69">
        <v>4.6746296049100682</v>
      </c>
      <c r="Z19" s="69">
        <v>4.8412030072817842</v>
      </c>
      <c r="AA19" s="69">
        <v>5.6174227414873474</v>
      </c>
      <c r="AB19" s="69">
        <v>6.7578356406593114</v>
      </c>
      <c r="AC19" s="69"/>
      <c r="AD19" s="69">
        <f t="shared" si="32"/>
        <v>1.9166326333775272</v>
      </c>
      <c r="AE19" s="69">
        <f>'RD T1'!E105</f>
        <v>3.2802517370535105</v>
      </c>
      <c r="AF19" s="69">
        <f t="shared" si="33"/>
        <v>5.1968843704310377</v>
      </c>
      <c r="AH19" t="str">
        <f t="shared" si="34"/>
        <v>41 Administrative occupations</v>
      </c>
      <c r="AI19" s="69">
        <v>1.5809391975624263</v>
      </c>
      <c r="AJ19" s="69">
        <v>1.7574398252860908</v>
      </c>
      <c r="AK19" s="69">
        <v>1.8637282466918899</v>
      </c>
      <c r="AL19" s="69">
        <v>2.0961010604692647</v>
      </c>
      <c r="AM19" s="69">
        <v>2.4738444561662618</v>
      </c>
      <c r="AN19" s="69"/>
      <c r="AO19" s="69">
        <f t="shared" si="35"/>
        <v>0.61011620947437195</v>
      </c>
      <c r="AP19" s="69">
        <f>'RD T1'!E134</f>
        <v>1.2793104689446073</v>
      </c>
      <c r="AQ19" s="69">
        <f t="shared" si="36"/>
        <v>1.8894266784189793</v>
      </c>
      <c r="AS19" t="str">
        <f t="shared" si="37"/>
        <v>41 Administrative occupations</v>
      </c>
      <c r="AT19" s="69">
        <v>1.4672647655938056</v>
      </c>
      <c r="AU19" s="69">
        <v>1.6261938152289543</v>
      </c>
      <c r="AV19" s="69">
        <v>1.7146858760930097</v>
      </c>
      <c r="AW19" s="69">
        <v>1.8276222697717726</v>
      </c>
      <c r="AX19" s="69">
        <v>2.1500662787006712</v>
      </c>
      <c r="AY19" s="69"/>
      <c r="AZ19" s="69">
        <f t="shared" si="38"/>
        <v>0.43538040260766153</v>
      </c>
      <c r="BA19" s="69">
        <f>'RD T1'!E163</f>
        <v>1.0570136957132974</v>
      </c>
      <c r="BB19" s="69">
        <f t="shared" si="39"/>
        <v>1.4923940983209589</v>
      </c>
      <c r="BD19" t="str">
        <f t="shared" si="40"/>
        <v>41 Administrative occupations</v>
      </c>
      <c r="BE19" s="69">
        <v>4.6307726096195241</v>
      </c>
      <c r="BF19" s="69">
        <v>4.3595210999678766</v>
      </c>
      <c r="BG19" s="69">
        <v>4.7212397964101287</v>
      </c>
      <c r="BH19" s="69">
        <v>4.4844602638591535</v>
      </c>
      <c r="BI19" s="69">
        <v>3.5523212811552929</v>
      </c>
      <c r="BJ19" s="69"/>
      <c r="BK19" s="69">
        <f t="shared" si="41"/>
        <v>-1.1689185152548358</v>
      </c>
      <c r="BL19" s="69">
        <f>'RD T1'!E192</f>
        <v>2.0953337817247131</v>
      </c>
      <c r="BM19" s="69">
        <f t="shared" si="42"/>
        <v>0.92641526646987726</v>
      </c>
      <c r="BO19" t="str">
        <f t="shared" si="43"/>
        <v>41 Administrative occupations</v>
      </c>
      <c r="BP19" s="69">
        <v>5.2703467549127403</v>
      </c>
      <c r="BQ19" s="69">
        <v>4.8188793534421803</v>
      </c>
      <c r="BR19" s="69">
        <v>4.8096405279272263</v>
      </c>
      <c r="BS19" s="69">
        <v>4.5959506478058199</v>
      </c>
      <c r="BT19" s="69">
        <v>3.2160498357751433</v>
      </c>
      <c r="BU19" s="69"/>
      <c r="BV19" s="69">
        <f t="shared" si="44"/>
        <v>-1.593590692152083</v>
      </c>
      <c r="BW19" s="69">
        <f>'RD T1'!E221</f>
        <v>1.7387997805426052</v>
      </c>
      <c r="BX19" s="69">
        <f t="shared" si="45"/>
        <v>0.14520908839052216</v>
      </c>
      <c r="BZ19" t="str">
        <f t="shared" si="46"/>
        <v>41 Administrative occupations</v>
      </c>
      <c r="CA19" s="69">
        <v>2.9565426016061429</v>
      </c>
      <c r="CB19" s="69">
        <v>2.7279178251632032</v>
      </c>
      <c r="CC19" s="69">
        <v>2.3541666762094562</v>
      </c>
      <c r="CD19" s="69">
        <v>1.8760018218358521</v>
      </c>
      <c r="CE19" s="69">
        <v>0.65478196106847986</v>
      </c>
      <c r="CF19" s="69"/>
      <c r="CG19" s="69">
        <f t="shared" si="47"/>
        <v>-1.6993847151409764</v>
      </c>
      <c r="CH19" s="69">
        <f>'RD T1'!E250</f>
        <v>0.55882700343420599</v>
      </c>
      <c r="CI19" s="69">
        <f t="shared" si="48"/>
        <v>-1.1405577117067704</v>
      </c>
      <c r="CK19" t="str">
        <f t="shared" si="49"/>
        <v>41 Administrative occupations</v>
      </c>
      <c r="CL19" s="69">
        <v>0.52640761106253431</v>
      </c>
      <c r="CM19" s="69">
        <v>0.58888865909394683</v>
      </c>
      <c r="CN19" s="69">
        <v>0.56046615403215005</v>
      </c>
      <c r="CO19" s="69">
        <v>0.45803479468097108</v>
      </c>
      <c r="CP19" s="69">
        <v>0.35621246664681927</v>
      </c>
      <c r="CQ19" s="69"/>
      <c r="CR19" s="69">
        <f t="shared" si="50"/>
        <v>-0.20425368738533078</v>
      </c>
      <c r="CS19" s="69">
        <f>'RD T1'!E279</f>
        <v>0.11654219758759653</v>
      </c>
      <c r="CT19" s="69">
        <f t="shared" si="51"/>
        <v>-8.7711489797734257E-2</v>
      </c>
    </row>
    <row r="20" spans="1:98" x14ac:dyDescent="0.2">
      <c r="A20" s="10" t="str">
        <f>name!D16</f>
        <v>42 Secretarial and related occupations</v>
      </c>
      <c r="B20" s="69">
        <v>1.0550088375213968E-2</v>
      </c>
      <c r="C20" s="69">
        <v>1.4093088213213209E-2</v>
      </c>
      <c r="D20" s="69">
        <v>1.4442868368723064E-2</v>
      </c>
      <c r="E20" s="69">
        <v>2.2759669362148151E-2</v>
      </c>
      <c r="F20" s="69">
        <v>4.0573900466659617E-2</v>
      </c>
      <c r="G20" s="11"/>
      <c r="H20" s="69">
        <f t="shared" si="26"/>
        <v>2.6131032097936553E-2</v>
      </c>
      <c r="I20" s="69">
        <f>'RD T1'!E48</f>
        <v>1.7635327808504148E-2</v>
      </c>
      <c r="J20" s="69">
        <f t="shared" si="27"/>
        <v>4.3766359906440705E-2</v>
      </c>
      <c r="L20" t="str">
        <f t="shared" si="28"/>
        <v>42 Secretarial and related occupations</v>
      </c>
      <c r="M20" s="69">
        <v>0.26153288708715239</v>
      </c>
      <c r="N20" s="69">
        <v>0.30929475548647373</v>
      </c>
      <c r="O20" s="69">
        <v>0.32611858761613288</v>
      </c>
      <c r="P20" s="69">
        <v>0.44553965172148546</v>
      </c>
      <c r="Q20" s="69">
        <v>0.51517349103506849</v>
      </c>
      <c r="R20" s="11"/>
      <c r="S20" s="69">
        <f t="shared" si="29"/>
        <v>0.1890549034189356</v>
      </c>
      <c r="T20" s="69">
        <f>'RD T1'!E77</f>
        <v>0.27135470799700145</v>
      </c>
      <c r="U20" s="69">
        <f t="shared" si="30"/>
        <v>0.46040961141593706</v>
      </c>
      <c r="W20" t="str">
        <f t="shared" si="31"/>
        <v>42 Secretarial and related occupations</v>
      </c>
      <c r="X20" s="69">
        <v>0.92390167209784679</v>
      </c>
      <c r="Y20" s="69">
        <v>0.96934329680377496</v>
      </c>
      <c r="Z20" s="69">
        <v>0.98534628750669706</v>
      </c>
      <c r="AA20" s="69">
        <v>1.2415090954903707</v>
      </c>
      <c r="AB20" s="69">
        <v>1.8397112213044087</v>
      </c>
      <c r="AC20" s="69"/>
      <c r="AD20" s="69">
        <f t="shared" si="32"/>
        <v>0.85436493379771161</v>
      </c>
      <c r="AE20" s="69">
        <f>'RD T1'!E106</f>
        <v>0.84587490538126764</v>
      </c>
      <c r="AF20" s="69">
        <f t="shared" si="33"/>
        <v>1.7002398391789793</v>
      </c>
      <c r="AH20" t="str">
        <f t="shared" si="34"/>
        <v>42 Secretarial and related occupations</v>
      </c>
      <c r="AI20" s="69">
        <v>0.45256591531642654</v>
      </c>
      <c r="AJ20" s="69">
        <v>0.47166257573163878</v>
      </c>
      <c r="AK20" s="69">
        <v>0.48804645626691501</v>
      </c>
      <c r="AL20" s="69">
        <v>0.56422581794699</v>
      </c>
      <c r="AM20" s="69">
        <v>0.67238335480611477</v>
      </c>
      <c r="AN20" s="69"/>
      <c r="AO20" s="69">
        <f t="shared" si="35"/>
        <v>0.18433689853919977</v>
      </c>
      <c r="AP20" s="69">
        <f>'RD T1'!E135</f>
        <v>0.34891906475619194</v>
      </c>
      <c r="AQ20" s="69">
        <f t="shared" si="36"/>
        <v>0.53325596329539171</v>
      </c>
      <c r="AS20" t="str">
        <f t="shared" si="37"/>
        <v>42 Secretarial and related occupations</v>
      </c>
      <c r="AT20" s="69">
        <v>0.36478854264404137</v>
      </c>
      <c r="AU20" s="69">
        <v>0.36786941803467538</v>
      </c>
      <c r="AV20" s="69">
        <v>0.38064265218471183</v>
      </c>
      <c r="AW20" s="69">
        <v>0.4339433259731092</v>
      </c>
      <c r="AX20" s="69">
        <v>0.45756206203520844</v>
      </c>
      <c r="AY20" s="69"/>
      <c r="AZ20" s="69">
        <f t="shared" si="38"/>
        <v>7.6919409850496612E-2</v>
      </c>
      <c r="BA20" s="69">
        <f>'RD T1'!E164</f>
        <v>0.24732073705478838</v>
      </c>
      <c r="BB20" s="69">
        <f t="shared" si="39"/>
        <v>0.32424014690528502</v>
      </c>
      <c r="BD20" t="str">
        <f t="shared" si="40"/>
        <v>42 Secretarial and related occupations</v>
      </c>
      <c r="BE20" s="69">
        <v>1.2915925047123362</v>
      </c>
      <c r="BF20" s="69">
        <v>1.156787392944798</v>
      </c>
      <c r="BG20" s="69">
        <v>1.2061270070869645</v>
      </c>
      <c r="BH20" s="69">
        <v>1.0917963869084517</v>
      </c>
      <c r="BI20" s="69">
        <v>0.20616289356849507</v>
      </c>
      <c r="BJ20" s="69"/>
      <c r="BK20" s="69">
        <f t="shared" si="41"/>
        <v>-0.99996411351846948</v>
      </c>
      <c r="BL20" s="69">
        <f>'RD T1'!E193</f>
        <v>0.39070266016034366</v>
      </c>
      <c r="BM20" s="69">
        <f t="shared" si="42"/>
        <v>-0.60926145335812576</v>
      </c>
      <c r="BO20" t="str">
        <f t="shared" si="43"/>
        <v>42 Secretarial and related occupations</v>
      </c>
      <c r="BP20" s="69">
        <v>1.7376076460307353</v>
      </c>
      <c r="BQ20" s="69">
        <v>1.3220798228507293</v>
      </c>
      <c r="BR20" s="69">
        <v>1.2910979880663993</v>
      </c>
      <c r="BS20" s="69">
        <v>0.94329716524106788</v>
      </c>
      <c r="BT20" s="69">
        <v>0.17867511160504862</v>
      </c>
      <c r="BU20" s="69"/>
      <c r="BV20" s="69">
        <f t="shared" si="44"/>
        <v>-1.1124228764613506</v>
      </c>
      <c r="BW20" s="69">
        <f>'RD T1'!E222</f>
        <v>0.31224344588215092</v>
      </c>
      <c r="BX20" s="69">
        <f t="shared" si="45"/>
        <v>-0.80017943057919971</v>
      </c>
      <c r="BZ20" t="str">
        <f t="shared" si="46"/>
        <v>42 Secretarial and related occupations</v>
      </c>
      <c r="CA20" s="69">
        <v>1.3583861799656418</v>
      </c>
      <c r="CB20" s="69">
        <v>1.2317872598843185</v>
      </c>
      <c r="CC20" s="69">
        <v>1.010984292604578</v>
      </c>
      <c r="CD20" s="69">
        <v>0.44243768185008819</v>
      </c>
      <c r="CE20" s="69">
        <v>6.9806060848270998E-2</v>
      </c>
      <c r="CF20" s="69"/>
      <c r="CG20" s="69">
        <f t="shared" si="47"/>
        <v>-0.94117823175630699</v>
      </c>
      <c r="CH20" s="69">
        <f>'RD T1'!E251</f>
        <v>0.16602332056466587</v>
      </c>
      <c r="CI20" s="69">
        <f t="shared" si="48"/>
        <v>-0.77515491119164115</v>
      </c>
      <c r="CK20" t="str">
        <f t="shared" si="49"/>
        <v>42 Secretarial and related occupations</v>
      </c>
      <c r="CL20" s="69">
        <v>0.24064557219142824</v>
      </c>
      <c r="CM20" s="69">
        <v>0.26651492099049845</v>
      </c>
      <c r="CN20" s="69">
        <v>0.24974586084060343</v>
      </c>
      <c r="CO20" s="69">
        <v>0.20462258845808023</v>
      </c>
      <c r="CP20" s="69">
        <v>0.1149451120216123</v>
      </c>
      <c r="CQ20" s="69"/>
      <c r="CR20" s="69">
        <f t="shared" si="50"/>
        <v>-0.13480074881899112</v>
      </c>
      <c r="CS20" s="69">
        <f>'RD T1'!E280</f>
        <v>6.1288990824109948E-2</v>
      </c>
      <c r="CT20" s="69">
        <f t="shared" si="51"/>
        <v>-7.3511757994881174E-2</v>
      </c>
    </row>
    <row r="21" spans="1:98" x14ac:dyDescent="0.2">
      <c r="A21" s="10" t="str">
        <f>name!D17</f>
        <v>51 Skilled agricultural and related trades</v>
      </c>
      <c r="B21" s="69">
        <v>7.7197813491242176E-3</v>
      </c>
      <c r="C21" s="69">
        <v>1.0517165823781819E-2</v>
      </c>
      <c r="D21" s="69">
        <v>9.7268378416361743E-3</v>
      </c>
      <c r="E21" s="69">
        <v>1.1615702346112361E-2</v>
      </c>
      <c r="F21" s="69">
        <v>1.5008796305848882E-2</v>
      </c>
      <c r="G21" s="11"/>
      <c r="H21" s="69">
        <f t="shared" si="26"/>
        <v>5.281958464212708E-3</v>
      </c>
      <c r="I21" s="69">
        <f>'RD T1'!E49</f>
        <v>8.8857016057743606E-3</v>
      </c>
      <c r="J21" s="69">
        <f t="shared" si="27"/>
        <v>1.4167660069987069E-2</v>
      </c>
      <c r="L21" t="str">
        <f t="shared" si="28"/>
        <v>51 Skilled agricultural and related trades</v>
      </c>
      <c r="M21" s="69">
        <v>4.8682615490201239E-2</v>
      </c>
      <c r="N21" s="69">
        <v>6.5722836018893033E-2</v>
      </c>
      <c r="O21" s="69">
        <v>5.1226985319936982E-2</v>
      </c>
      <c r="P21" s="69">
        <v>5.4890833990363284E-2</v>
      </c>
      <c r="Q21" s="69">
        <v>7.2999961832023008E-2</v>
      </c>
      <c r="R21" s="11"/>
      <c r="S21" s="69">
        <f t="shared" si="29"/>
        <v>2.1772976512086026E-2</v>
      </c>
      <c r="T21" s="69">
        <f>'RD T1'!E78</f>
        <v>3.4953283667964748E-2</v>
      </c>
      <c r="U21" s="69">
        <f t="shared" si="30"/>
        <v>5.6726260180050773E-2</v>
      </c>
      <c r="W21" t="str">
        <f t="shared" si="31"/>
        <v>51 Skilled agricultural and related trades</v>
      </c>
      <c r="X21" s="69">
        <v>0.37051080190225033</v>
      </c>
      <c r="Y21" s="69">
        <v>0.44822190126100103</v>
      </c>
      <c r="Z21" s="69">
        <v>0.4217414916235212</v>
      </c>
      <c r="AA21" s="69">
        <v>0.47449048971933899</v>
      </c>
      <c r="AB21" s="69">
        <v>0.6766832686517833</v>
      </c>
      <c r="AC21" s="69"/>
      <c r="AD21" s="69">
        <f t="shared" si="32"/>
        <v>0.2549417770282621</v>
      </c>
      <c r="AE21" s="69">
        <f>'RD T1'!E107</f>
        <v>0.36476641813562083</v>
      </c>
      <c r="AF21" s="69">
        <f t="shared" si="33"/>
        <v>0.61970819516388298</v>
      </c>
      <c r="AH21" t="str">
        <f t="shared" si="34"/>
        <v>51 Skilled agricultural and related trades</v>
      </c>
      <c r="AI21" s="69">
        <v>0.16571922832207661</v>
      </c>
      <c r="AJ21" s="69">
        <v>0.21369715282478535</v>
      </c>
      <c r="AK21" s="69">
        <v>0.16842311623231013</v>
      </c>
      <c r="AL21" s="69">
        <v>0.17923987898364926</v>
      </c>
      <c r="AM21" s="69">
        <v>0.23737671358171844</v>
      </c>
      <c r="AN21" s="69"/>
      <c r="AO21" s="69">
        <f t="shared" si="35"/>
        <v>6.8953597349408313E-2</v>
      </c>
      <c r="AP21" s="69">
        <f>'RD T1'!E136</f>
        <v>0.14179813554312201</v>
      </c>
      <c r="AQ21" s="69">
        <f t="shared" si="36"/>
        <v>0.21075173289253032</v>
      </c>
      <c r="AS21" t="str">
        <f t="shared" si="37"/>
        <v>51 Skilled agricultural and related trades</v>
      </c>
      <c r="AT21" s="69">
        <v>0.22078686154112406</v>
      </c>
      <c r="AU21" s="69">
        <v>0.32316454622523727</v>
      </c>
      <c r="AV21" s="69">
        <v>0.25159111020082014</v>
      </c>
      <c r="AW21" s="69">
        <v>0.25383002950277539</v>
      </c>
      <c r="AX21" s="69">
        <v>0.34067849163683023</v>
      </c>
      <c r="AY21" s="69"/>
      <c r="AZ21" s="69">
        <f t="shared" si="38"/>
        <v>8.9087381436010082E-2</v>
      </c>
      <c r="BA21" s="69">
        <f>'RD T1'!E165</f>
        <v>0.18285143769362261</v>
      </c>
      <c r="BB21" s="69">
        <f t="shared" si="39"/>
        <v>0.27193881912963269</v>
      </c>
      <c r="BD21" t="str">
        <f t="shared" si="40"/>
        <v>51 Skilled agricultural and related trades</v>
      </c>
      <c r="BE21" s="69">
        <v>0.41655159449897622</v>
      </c>
      <c r="BF21" s="69">
        <v>0.44132403709663554</v>
      </c>
      <c r="BG21" s="69">
        <v>0.35690353713605882</v>
      </c>
      <c r="BH21" s="69">
        <v>0.33080153397047091</v>
      </c>
      <c r="BI21" s="69">
        <v>0.33385874465839405</v>
      </c>
      <c r="BJ21" s="69"/>
      <c r="BK21" s="69">
        <f t="shared" si="41"/>
        <v>-2.3044792477664777E-2</v>
      </c>
      <c r="BL21" s="69">
        <f>'RD T1'!E194</f>
        <v>0.17750707023256646</v>
      </c>
      <c r="BM21" s="69">
        <f t="shared" si="42"/>
        <v>0.15446227775490168</v>
      </c>
      <c r="BO21" t="str">
        <f t="shared" si="43"/>
        <v>51 Skilled agricultural and related trades</v>
      </c>
      <c r="BP21" s="69">
        <v>0.60352190360006031</v>
      </c>
      <c r="BQ21" s="69">
        <v>0.70964949090337714</v>
      </c>
      <c r="BR21" s="69">
        <v>0.4991462055767788</v>
      </c>
      <c r="BS21" s="69">
        <v>0.49873012169959158</v>
      </c>
      <c r="BT21" s="69">
        <v>0.50214016124317074</v>
      </c>
      <c r="BU21" s="69"/>
      <c r="BV21" s="69">
        <f t="shared" si="44"/>
        <v>2.9939556663919342E-3</v>
      </c>
      <c r="BW21" s="69">
        <f>'RD T1'!E223</f>
        <v>0.26147914224597246</v>
      </c>
      <c r="BX21" s="69">
        <f t="shared" si="45"/>
        <v>0.2644730979123644</v>
      </c>
      <c r="BZ21" t="str">
        <f t="shared" si="46"/>
        <v>51 Skilled agricultural and related trades</v>
      </c>
      <c r="CA21" s="69">
        <v>0.51402094307268342</v>
      </c>
      <c r="CB21" s="69">
        <v>0.52089586905109664</v>
      </c>
      <c r="CC21" s="69">
        <v>0.43004353357886543</v>
      </c>
      <c r="CD21" s="69">
        <v>0.41968159258277637</v>
      </c>
      <c r="CE21" s="69">
        <v>0.49986330286755032</v>
      </c>
      <c r="CF21" s="69"/>
      <c r="CG21" s="69">
        <f t="shared" si="47"/>
        <v>6.9819769288684885E-2</v>
      </c>
      <c r="CH21" s="69">
        <f>'RD T1'!E252</f>
        <v>0.20129501509629982</v>
      </c>
      <c r="CI21" s="69">
        <f t="shared" si="48"/>
        <v>0.27111478438498471</v>
      </c>
      <c r="CK21" t="str">
        <f t="shared" si="49"/>
        <v>51 Skilled agricultural and related trades</v>
      </c>
      <c r="CL21" s="69">
        <v>0.25317252370317767</v>
      </c>
      <c r="CM21" s="69">
        <v>0.34089906519213198</v>
      </c>
      <c r="CN21" s="69">
        <v>0.22034463950552632</v>
      </c>
      <c r="CO21" s="69">
        <v>0.23534806194200469</v>
      </c>
      <c r="CP21" s="69">
        <v>0.15816886323549631</v>
      </c>
      <c r="CQ21" s="69"/>
      <c r="CR21" s="69">
        <f t="shared" si="50"/>
        <v>-6.2175776270030014E-2</v>
      </c>
      <c r="CS21" s="69">
        <f>'RD T1'!E281</f>
        <v>6.4872807707904642E-2</v>
      </c>
      <c r="CT21" s="69">
        <f t="shared" si="51"/>
        <v>2.697031437874628E-3</v>
      </c>
    </row>
    <row r="22" spans="1:98" x14ac:dyDescent="0.2">
      <c r="A22" s="10" t="str">
        <f>name!D18</f>
        <v>52 Skilled metal, electrical and electronic trades</v>
      </c>
      <c r="B22" s="69">
        <v>9.2810121297928188E-3</v>
      </c>
      <c r="C22" s="69">
        <v>1.0079344678694037E-2</v>
      </c>
      <c r="D22" s="69">
        <v>1.0971542156799635E-2</v>
      </c>
      <c r="E22" s="69">
        <v>1.1568965574613755E-2</v>
      </c>
      <c r="F22" s="69">
        <v>1.5790581369932881E-2</v>
      </c>
      <c r="G22" s="11"/>
      <c r="H22" s="69">
        <f t="shared" si="26"/>
        <v>4.8190392131332461E-3</v>
      </c>
      <c r="I22" s="69">
        <f>'RD T1'!E50</f>
        <v>5.8055233191153929E-3</v>
      </c>
      <c r="J22" s="69">
        <f t="shared" si="27"/>
        <v>1.0624562532248638E-2</v>
      </c>
      <c r="L22" t="str">
        <f t="shared" si="28"/>
        <v>52 Skilled metal, electrical and electronic trades</v>
      </c>
      <c r="M22" s="69">
        <v>0.18452196089700734</v>
      </c>
      <c r="N22" s="69">
        <v>0.23445634347265604</v>
      </c>
      <c r="O22" s="69">
        <v>0.21560566344230045</v>
      </c>
      <c r="P22" s="69">
        <v>0.28727899476249741</v>
      </c>
      <c r="Q22" s="69">
        <v>0.44854487032298856</v>
      </c>
      <c r="R22" s="11"/>
      <c r="S22" s="69">
        <f t="shared" si="29"/>
        <v>0.23293920688068812</v>
      </c>
      <c r="T22" s="69">
        <f>'RD T1'!E79</f>
        <v>0.1653796593928154</v>
      </c>
      <c r="U22" s="69">
        <f t="shared" si="30"/>
        <v>0.39831886627350355</v>
      </c>
      <c r="W22" t="str">
        <f t="shared" si="31"/>
        <v>52 Skilled metal, electrical and electronic trades</v>
      </c>
      <c r="X22" s="69">
        <v>0.53820757130914354</v>
      </c>
      <c r="Y22" s="69">
        <v>0.64735737641476543</v>
      </c>
      <c r="Z22" s="69">
        <v>0.52591647348702575</v>
      </c>
      <c r="AA22" s="69">
        <v>0.60421983385928801</v>
      </c>
      <c r="AB22" s="69">
        <v>0.75300717869541745</v>
      </c>
      <c r="AC22" s="69"/>
      <c r="AD22" s="69">
        <f t="shared" si="32"/>
        <v>0.2270907052083917</v>
      </c>
      <c r="AE22" s="69">
        <f>'RD T1'!E108</f>
        <v>0.32500326970969107</v>
      </c>
      <c r="AF22" s="69">
        <f t="shared" si="33"/>
        <v>0.55209397491808276</v>
      </c>
      <c r="AH22" t="str">
        <f t="shared" si="34"/>
        <v>52 Skilled metal, electrical and electronic trades</v>
      </c>
      <c r="AI22" s="69">
        <v>0.19055207395397128</v>
      </c>
      <c r="AJ22" s="69">
        <v>0.24295792879920067</v>
      </c>
      <c r="AK22" s="69">
        <v>0.20471621617871275</v>
      </c>
      <c r="AL22" s="69">
        <v>0.22401941738838707</v>
      </c>
      <c r="AM22" s="69">
        <v>0.28139018092015489</v>
      </c>
      <c r="AN22" s="69"/>
      <c r="AO22" s="69">
        <f t="shared" si="35"/>
        <v>7.6673964741442141E-2</v>
      </c>
      <c r="AP22" s="69">
        <f>'RD T1'!E137</f>
        <v>0.11152043709537744</v>
      </c>
      <c r="AQ22" s="69">
        <f t="shared" si="36"/>
        <v>0.18819440183681957</v>
      </c>
      <c r="AS22" t="str">
        <f t="shared" si="37"/>
        <v>52 Skilled metal, electrical and electronic trades</v>
      </c>
      <c r="AT22" s="69">
        <v>0.75348833412373561</v>
      </c>
      <c r="AU22" s="69">
        <v>0.93413424994983862</v>
      </c>
      <c r="AV22" s="69">
        <v>0.8186090896870809</v>
      </c>
      <c r="AW22" s="69">
        <v>0.84747818770957262</v>
      </c>
      <c r="AX22" s="69">
        <v>1.0231240760104079</v>
      </c>
      <c r="AY22" s="69"/>
      <c r="AZ22" s="69">
        <f t="shared" si="38"/>
        <v>0.20451498632332699</v>
      </c>
      <c r="BA22" s="69">
        <f>'RD T1'!E166</f>
        <v>0.41845107645110807</v>
      </c>
      <c r="BB22" s="69">
        <f t="shared" si="39"/>
        <v>0.62296606277443511</v>
      </c>
      <c r="BD22" t="str">
        <f t="shared" si="40"/>
        <v>52 Skilled metal, electrical and electronic trades</v>
      </c>
      <c r="BE22" s="69">
        <v>3.6228659506621068</v>
      </c>
      <c r="BF22" s="69">
        <v>3.9159035894598948</v>
      </c>
      <c r="BG22" s="69">
        <v>3.6604300689793527</v>
      </c>
      <c r="BH22" s="69">
        <v>3.6107213882301012</v>
      </c>
      <c r="BI22" s="69">
        <v>3.5136407053497414</v>
      </c>
      <c r="BJ22" s="69"/>
      <c r="BK22" s="69">
        <f t="shared" si="41"/>
        <v>-0.14678936362961137</v>
      </c>
      <c r="BL22" s="69">
        <f>'RD T1'!E195</f>
        <v>1.2359511205354929</v>
      </c>
      <c r="BM22" s="69">
        <f t="shared" si="42"/>
        <v>1.0891617569058816</v>
      </c>
      <c r="BO22" t="str">
        <f t="shared" si="43"/>
        <v>52 Skilled metal, electrical and electronic trades</v>
      </c>
      <c r="BP22" s="69">
        <v>2.1136479056529818</v>
      </c>
      <c r="BQ22" s="69">
        <v>2.5411710104167806</v>
      </c>
      <c r="BR22" s="69">
        <v>2.0213255319703061</v>
      </c>
      <c r="BS22" s="69">
        <v>2.0034961075242381</v>
      </c>
      <c r="BT22" s="69">
        <v>1.7515275273877624</v>
      </c>
      <c r="BU22" s="69"/>
      <c r="BV22" s="69">
        <f t="shared" si="44"/>
        <v>-0.26979800458254366</v>
      </c>
      <c r="BW22" s="69">
        <f>'RD T1'!E224</f>
        <v>0.69362451588072305</v>
      </c>
      <c r="BX22" s="69">
        <f t="shared" si="45"/>
        <v>0.42382651129817939</v>
      </c>
      <c r="BZ22" t="str">
        <f t="shared" si="46"/>
        <v>52 Skilled metal, electrical and electronic trades</v>
      </c>
      <c r="CA22" s="69">
        <v>1.2282050417771024</v>
      </c>
      <c r="CB22" s="69">
        <v>1.1372621890245789</v>
      </c>
      <c r="CC22" s="69">
        <v>0.93260049510629606</v>
      </c>
      <c r="CD22" s="69">
        <v>0.93187768336779597</v>
      </c>
      <c r="CE22" s="69">
        <v>0.53588306494179494</v>
      </c>
      <c r="CF22" s="69"/>
      <c r="CG22" s="69">
        <f t="shared" si="47"/>
        <v>-0.39671743016450112</v>
      </c>
      <c r="CH22" s="69">
        <f>'RD T1'!E253</f>
        <v>0.28457213493784672</v>
      </c>
      <c r="CI22" s="69">
        <f t="shared" si="48"/>
        <v>-0.1121452952266544</v>
      </c>
      <c r="CK22" t="str">
        <f t="shared" si="49"/>
        <v>52 Skilled metal, electrical and electronic trades</v>
      </c>
      <c r="CL22" s="69">
        <v>0.33370536141793616</v>
      </c>
      <c r="CM22" s="69">
        <v>0.40973533821272884</v>
      </c>
      <c r="CN22" s="69">
        <v>0.31723577510443091</v>
      </c>
      <c r="CO22" s="69">
        <v>0.34965328718170008</v>
      </c>
      <c r="CP22" s="69">
        <v>0.25907945190723447</v>
      </c>
      <c r="CQ22" s="69"/>
      <c r="CR22" s="69">
        <f t="shared" si="50"/>
        <v>-5.8156323197196436E-2</v>
      </c>
      <c r="CS22" s="69">
        <f>'RD T1'!E282</f>
        <v>9.27724612271663E-2</v>
      </c>
      <c r="CT22" s="69">
        <f t="shared" si="51"/>
        <v>3.4616138029969865E-2</v>
      </c>
    </row>
    <row r="23" spans="1:98" x14ac:dyDescent="0.2">
      <c r="A23" s="10" t="str">
        <f>name!D19</f>
        <v>53 Skilled construction and building trades</v>
      </c>
      <c r="B23" s="69">
        <v>5.7523829540934357E-3</v>
      </c>
      <c r="C23" s="69">
        <v>3.9830546687218858E-3</v>
      </c>
      <c r="D23" s="69">
        <v>3.6056975378572749E-3</v>
      </c>
      <c r="E23" s="69">
        <v>5.3502161797334647E-3</v>
      </c>
      <c r="F23" s="69">
        <v>5.7460981462522133E-3</v>
      </c>
      <c r="G23" s="11"/>
      <c r="H23" s="69">
        <f t="shared" si="26"/>
        <v>2.1404006083949384E-3</v>
      </c>
      <c r="I23" s="69">
        <f>'RD T1'!E51</f>
        <v>2.4705011914341337E-3</v>
      </c>
      <c r="J23" s="69">
        <f t="shared" si="27"/>
        <v>4.6109017998290716E-3</v>
      </c>
      <c r="L23" t="str">
        <f t="shared" si="28"/>
        <v>53 Skilled construction and building trades</v>
      </c>
      <c r="M23" s="69">
        <v>8.3048173729202895E-2</v>
      </c>
      <c r="N23" s="69">
        <v>0.10524614207536523</v>
      </c>
      <c r="O23" s="69">
        <v>0.10646395603262902</v>
      </c>
      <c r="P23" s="69">
        <v>0.1222905981519665</v>
      </c>
      <c r="Q23" s="69">
        <v>0.15088250460478386</v>
      </c>
      <c r="R23" s="11"/>
      <c r="S23" s="69">
        <f t="shared" si="29"/>
        <v>4.441854857215484E-2</v>
      </c>
      <c r="T23" s="69">
        <f>'RD T1'!E80</f>
        <v>6.5499891557949233E-2</v>
      </c>
      <c r="U23" s="69">
        <f t="shared" si="30"/>
        <v>0.10991844013010407</v>
      </c>
      <c r="W23" t="str">
        <f t="shared" si="31"/>
        <v>53 Skilled construction and building trades</v>
      </c>
      <c r="X23" s="69">
        <v>0.31269690611056616</v>
      </c>
      <c r="Y23" s="69">
        <v>0.35627994876188662</v>
      </c>
      <c r="Z23" s="69">
        <v>0.32318700342714557</v>
      </c>
      <c r="AA23" s="69">
        <v>0.35688260923882215</v>
      </c>
      <c r="AB23" s="69">
        <v>0.39683979315319112</v>
      </c>
      <c r="AC23" s="69"/>
      <c r="AD23" s="69">
        <f t="shared" si="32"/>
        <v>7.3652789726045553E-2</v>
      </c>
      <c r="AE23" s="69">
        <f>'RD T1'!E109</f>
        <v>0.19415142749367484</v>
      </c>
      <c r="AF23" s="69">
        <f t="shared" si="33"/>
        <v>0.26780421721972036</v>
      </c>
      <c r="AH23" t="str">
        <f t="shared" si="34"/>
        <v>53 Skilled construction and building trades</v>
      </c>
      <c r="AI23" s="69">
        <v>0.18019776691201764</v>
      </c>
      <c r="AJ23" s="69">
        <v>0.24371344886496615</v>
      </c>
      <c r="AK23" s="69">
        <v>0.21963418149839842</v>
      </c>
      <c r="AL23" s="69">
        <v>0.24690050792501333</v>
      </c>
      <c r="AM23" s="69">
        <v>0.28629170141090482</v>
      </c>
      <c r="AN23" s="69"/>
      <c r="AO23" s="69">
        <f t="shared" si="35"/>
        <v>6.6657519912506402E-2</v>
      </c>
      <c r="AP23" s="69">
        <f>'RD T1'!E138</f>
        <v>0.14833824400339993</v>
      </c>
      <c r="AQ23" s="69">
        <f t="shared" si="36"/>
        <v>0.21499576391590633</v>
      </c>
      <c r="AS23" t="str">
        <f t="shared" si="37"/>
        <v>53 Skilled construction and building trades</v>
      </c>
      <c r="AT23" s="69">
        <v>0.27401545348359302</v>
      </c>
      <c r="AU23" s="69">
        <v>0.32504477087521139</v>
      </c>
      <c r="AV23" s="69">
        <v>0.31060943308825911</v>
      </c>
      <c r="AW23" s="69">
        <v>0.34867347506246804</v>
      </c>
      <c r="AX23" s="69">
        <v>0.36262211693377161</v>
      </c>
      <c r="AY23" s="69"/>
      <c r="AZ23" s="69">
        <f t="shared" si="38"/>
        <v>5.2012683845512497E-2</v>
      </c>
      <c r="BA23" s="69">
        <f>'RD T1'!E167</f>
        <v>0.19372691729833361</v>
      </c>
      <c r="BB23" s="69">
        <f t="shared" si="39"/>
        <v>0.2457396011438461</v>
      </c>
      <c r="BD23" t="str">
        <f t="shared" si="40"/>
        <v>53 Skilled construction and building trades</v>
      </c>
      <c r="BE23" s="69">
        <v>2.6451440911138628</v>
      </c>
      <c r="BF23" s="69">
        <v>2.7218284611218038</v>
      </c>
      <c r="BG23" s="69">
        <v>2.6623126519763178</v>
      </c>
      <c r="BH23" s="69">
        <v>2.5589395730682396</v>
      </c>
      <c r="BI23" s="69">
        <v>2.2044226946413161</v>
      </c>
      <c r="BJ23" s="69"/>
      <c r="BK23" s="69">
        <f t="shared" si="41"/>
        <v>-0.45788995733500171</v>
      </c>
      <c r="BL23" s="69">
        <f>'RD T1'!E196</f>
        <v>0.91696852365964054</v>
      </c>
      <c r="BM23" s="69">
        <f t="shared" si="42"/>
        <v>0.45907856632463884</v>
      </c>
      <c r="BO23" t="str">
        <f t="shared" si="43"/>
        <v>53 Skilled construction and building trades</v>
      </c>
      <c r="BP23" s="69">
        <v>2.2075016073221225</v>
      </c>
      <c r="BQ23" s="69">
        <v>2.863512682294608</v>
      </c>
      <c r="BR23" s="69">
        <v>2.4131350662360083</v>
      </c>
      <c r="BS23" s="69">
        <v>2.5974006539714138</v>
      </c>
      <c r="BT23" s="69">
        <v>2.5355178069499105</v>
      </c>
      <c r="BU23" s="69"/>
      <c r="BV23" s="69">
        <f t="shared" si="44"/>
        <v>0.1223827407139022</v>
      </c>
      <c r="BW23" s="69">
        <f>'RD T1'!E225</f>
        <v>1.1188682737766509</v>
      </c>
      <c r="BX23" s="69">
        <f t="shared" si="45"/>
        <v>1.2412510144905531</v>
      </c>
      <c r="BZ23" t="str">
        <f t="shared" si="46"/>
        <v>53 Skilled construction and building trades</v>
      </c>
      <c r="CA23" s="69">
        <v>1.2918513982148752</v>
      </c>
      <c r="CB23" s="69">
        <v>1.269233941198785</v>
      </c>
      <c r="CC23" s="69">
        <v>1.1466871994824133</v>
      </c>
      <c r="CD23" s="69">
        <v>1.2508986665805495</v>
      </c>
      <c r="CE23" s="69">
        <v>1.1974329607606045</v>
      </c>
      <c r="CF23" s="69"/>
      <c r="CG23" s="69">
        <f t="shared" si="47"/>
        <v>5.0745761278191193E-2</v>
      </c>
      <c r="CH23" s="69">
        <f>'RD T1'!E254</f>
        <v>0.4800781647560976</v>
      </c>
      <c r="CI23" s="69">
        <f t="shared" si="48"/>
        <v>0.53082392603428885</v>
      </c>
      <c r="CK23" t="str">
        <f t="shared" si="49"/>
        <v>53 Skilled construction and building trades</v>
      </c>
      <c r="CL23" s="69">
        <v>0.56353234228760596</v>
      </c>
      <c r="CM23" s="69">
        <v>0.61715920076695752</v>
      </c>
      <c r="CN23" s="69">
        <v>0.50042269457738198</v>
      </c>
      <c r="CO23" s="69">
        <v>0.43282566752688723</v>
      </c>
      <c r="CP23" s="69">
        <v>0.13278573453204781</v>
      </c>
      <c r="CQ23" s="69"/>
      <c r="CR23" s="69">
        <f t="shared" si="50"/>
        <v>-0.36763696004533419</v>
      </c>
      <c r="CS23" s="69">
        <f>'RD T1'!E283</f>
        <v>8.6356479085592436E-2</v>
      </c>
      <c r="CT23" s="69">
        <f t="shared" si="51"/>
        <v>-0.28128048095974179</v>
      </c>
    </row>
    <row r="24" spans="1:98" x14ac:dyDescent="0.2">
      <c r="A24" s="10" t="str">
        <f>name!D20</f>
        <v>54 Textiles, printing and other skilled trades</v>
      </c>
      <c r="B24" s="69">
        <v>1.7343898447758428E-2</v>
      </c>
      <c r="C24" s="69">
        <v>1.9304520350661044E-2</v>
      </c>
      <c r="D24" s="69">
        <v>2.0966672746607264E-2</v>
      </c>
      <c r="E24" s="69">
        <v>2.8535217357615057E-2</v>
      </c>
      <c r="F24" s="69">
        <v>3.9826686109349752E-2</v>
      </c>
      <c r="G24" s="11"/>
      <c r="H24" s="69">
        <f t="shared" si="26"/>
        <v>1.8860013362742487E-2</v>
      </c>
      <c r="I24" s="69">
        <f>'RD T1'!E52</f>
        <v>1.6358973277138214E-2</v>
      </c>
      <c r="J24" s="69">
        <f t="shared" si="27"/>
        <v>3.5218986639880698E-2</v>
      </c>
      <c r="L24" t="str">
        <f t="shared" si="28"/>
        <v>54 Textiles, printing and other skilled trades</v>
      </c>
      <c r="M24" s="69">
        <v>0.17397917253038442</v>
      </c>
      <c r="N24" s="69">
        <v>0.20189085395909606</v>
      </c>
      <c r="O24" s="69">
        <v>0.21891894729944741</v>
      </c>
      <c r="P24" s="69">
        <v>0.28451583462964097</v>
      </c>
      <c r="Q24" s="69">
        <v>0.42028086733438552</v>
      </c>
      <c r="R24" s="11"/>
      <c r="S24" s="69">
        <f t="shared" si="29"/>
        <v>0.20136192003493811</v>
      </c>
      <c r="T24" s="69">
        <f>'RD T1'!E81</f>
        <v>0.18115935055198953</v>
      </c>
      <c r="U24" s="69">
        <f t="shared" si="30"/>
        <v>0.38252127058692764</v>
      </c>
      <c r="W24" t="str">
        <f t="shared" si="31"/>
        <v>54 Textiles, printing and other skilled trades</v>
      </c>
      <c r="X24" s="69">
        <v>0.54579167871436018</v>
      </c>
      <c r="Y24" s="69">
        <v>0.57552692580115306</v>
      </c>
      <c r="Z24" s="69">
        <v>0.54313598831547771</v>
      </c>
      <c r="AA24" s="69">
        <v>0.69146201797468676</v>
      </c>
      <c r="AB24" s="69">
        <v>0.91478058947305763</v>
      </c>
      <c r="AC24" s="69"/>
      <c r="AD24" s="69">
        <f t="shared" si="32"/>
        <v>0.37164460115757991</v>
      </c>
      <c r="AE24" s="69">
        <f>'RD T1'!E110</f>
        <v>0.41882238816466355</v>
      </c>
      <c r="AF24" s="69">
        <f t="shared" si="33"/>
        <v>0.79046698932224346</v>
      </c>
      <c r="AH24" t="str">
        <f t="shared" si="34"/>
        <v>54 Textiles, printing and other skilled trades</v>
      </c>
      <c r="AI24" s="69">
        <v>0.19642393903199873</v>
      </c>
      <c r="AJ24" s="69">
        <v>0.19913893107972369</v>
      </c>
      <c r="AK24" s="69">
        <v>0.19327841270894172</v>
      </c>
      <c r="AL24" s="69">
        <v>0.2158885461418604</v>
      </c>
      <c r="AM24" s="69">
        <v>0.27364239351983</v>
      </c>
      <c r="AN24" s="69"/>
      <c r="AO24" s="69">
        <f t="shared" si="35"/>
        <v>8.0363980810888275E-2</v>
      </c>
      <c r="AP24" s="69">
        <f>'RD T1'!E139</f>
        <v>0.12684088667506432</v>
      </c>
      <c r="AQ24" s="69">
        <f t="shared" si="36"/>
        <v>0.2072048674859526</v>
      </c>
      <c r="AS24" t="str">
        <f t="shared" si="37"/>
        <v>54 Textiles, printing and other skilled trades</v>
      </c>
      <c r="AT24" s="69">
        <v>0.2372470735903898</v>
      </c>
      <c r="AU24" s="69">
        <v>0.24728366775859403</v>
      </c>
      <c r="AV24" s="69">
        <v>0.23840183638787668</v>
      </c>
      <c r="AW24" s="69">
        <v>0.28176291615569482</v>
      </c>
      <c r="AX24" s="69">
        <v>0.35133775793516508</v>
      </c>
      <c r="AY24" s="69"/>
      <c r="AZ24" s="69">
        <f t="shared" si="38"/>
        <v>0.1129359215472884</v>
      </c>
      <c r="BA24" s="69">
        <f>'RD T1'!E168</f>
        <v>0.16233441060725953</v>
      </c>
      <c r="BB24" s="69">
        <f t="shared" si="39"/>
        <v>0.27527033215454794</v>
      </c>
      <c r="BD24" t="str">
        <f t="shared" si="40"/>
        <v>54 Textiles, printing and other skilled trades</v>
      </c>
      <c r="BE24" s="69">
        <v>1.5387661954720224</v>
      </c>
      <c r="BF24" s="69">
        <v>1.4571211266575963</v>
      </c>
      <c r="BG24" s="69">
        <v>1.416380088514797</v>
      </c>
      <c r="BH24" s="69">
        <v>1.6086956287927903</v>
      </c>
      <c r="BI24" s="69">
        <v>1.7764122647428071</v>
      </c>
      <c r="BJ24" s="69"/>
      <c r="BK24" s="69">
        <f t="shared" si="41"/>
        <v>0.36003217622801009</v>
      </c>
      <c r="BL24" s="69">
        <f>'RD T1'!E197</f>
        <v>0.68553569180543161</v>
      </c>
      <c r="BM24" s="69">
        <f t="shared" si="42"/>
        <v>1.0455678680334417</v>
      </c>
      <c r="BO24" t="str">
        <f t="shared" si="43"/>
        <v>54 Textiles, printing and other skilled trades</v>
      </c>
      <c r="BP24" s="69">
        <v>1.4851289380724044</v>
      </c>
      <c r="BQ24" s="69">
        <v>1.3205012506351868</v>
      </c>
      <c r="BR24" s="69">
        <v>1.2016970272852929</v>
      </c>
      <c r="BS24" s="69">
        <v>1.15624029739019</v>
      </c>
      <c r="BT24" s="69">
        <v>1.008505500819227</v>
      </c>
      <c r="BU24" s="69"/>
      <c r="BV24" s="69">
        <f t="shared" si="44"/>
        <v>-0.19319152646606597</v>
      </c>
      <c r="BW24" s="69">
        <f>'RD T1'!E226</f>
        <v>0.43562834900029879</v>
      </c>
      <c r="BX24" s="69">
        <f t="shared" si="45"/>
        <v>0.24243682253423282</v>
      </c>
      <c r="BZ24" t="str">
        <f t="shared" si="46"/>
        <v>54 Textiles, printing and other skilled trades</v>
      </c>
      <c r="CA24" s="69">
        <v>1.3228990554211881</v>
      </c>
      <c r="CB24" s="69">
        <v>1.1592193515180331</v>
      </c>
      <c r="CC24" s="69">
        <v>1.0060229348591057</v>
      </c>
      <c r="CD24" s="69">
        <v>1.1173306225911901</v>
      </c>
      <c r="CE24" s="69">
        <v>0.9087665375017393</v>
      </c>
      <c r="CF24" s="69"/>
      <c r="CG24" s="69">
        <f t="shared" si="47"/>
        <v>-9.7256397357366353E-2</v>
      </c>
      <c r="CH24" s="69">
        <f>'RD T1'!E255</f>
        <v>0.38379877912022048</v>
      </c>
      <c r="CI24" s="69">
        <f t="shared" si="48"/>
        <v>0.28654238176285413</v>
      </c>
      <c r="CK24" t="str">
        <f t="shared" si="49"/>
        <v>54 Textiles, printing and other skilled trades</v>
      </c>
      <c r="CL24" s="69">
        <v>0.44376098665427621</v>
      </c>
      <c r="CM24" s="69">
        <v>0.43499527388987719</v>
      </c>
      <c r="CN24" s="69">
        <v>0.38143016202158059</v>
      </c>
      <c r="CO24" s="69">
        <v>0.31045342676835147</v>
      </c>
      <c r="CP24" s="69">
        <v>0.2150741076763884</v>
      </c>
      <c r="CQ24" s="69"/>
      <c r="CR24" s="69">
        <f t="shared" si="50"/>
        <v>-0.16635605434519218</v>
      </c>
      <c r="CS24" s="69">
        <f>'RD T1'!E284</f>
        <v>7.6774344915791021E-2</v>
      </c>
      <c r="CT24" s="69">
        <f t="shared" si="51"/>
        <v>-8.9581709429401163E-2</v>
      </c>
    </row>
    <row r="25" spans="1:98" x14ac:dyDescent="0.2">
      <c r="A25" s="10" t="str">
        <f>name!D21</f>
        <v>61 Caring personal service occupations</v>
      </c>
      <c r="B25" s="69">
        <v>1.4851692631147197E-2</v>
      </c>
      <c r="C25" s="69">
        <v>1.8820313435270544E-2</v>
      </c>
      <c r="D25" s="69">
        <v>1.8906490114964376E-2</v>
      </c>
      <c r="E25" s="69">
        <v>2.5031896586237758E-2</v>
      </c>
      <c r="F25" s="69">
        <v>3.4500691215225664E-2</v>
      </c>
      <c r="G25" s="11"/>
      <c r="H25" s="69">
        <f t="shared" si="26"/>
        <v>1.5594201100261287E-2</v>
      </c>
      <c r="I25" s="69">
        <f>'RD T1'!E53</f>
        <v>1.5187812927689672E-2</v>
      </c>
      <c r="J25" s="69">
        <f t="shared" si="27"/>
        <v>3.0782014027950957E-2</v>
      </c>
      <c r="L25" t="str">
        <f t="shared" si="28"/>
        <v>61 Caring personal service occupations</v>
      </c>
      <c r="M25" s="69">
        <v>0.67822535728495037</v>
      </c>
      <c r="N25" s="69">
        <v>0.95791885596092752</v>
      </c>
      <c r="O25" s="69">
        <v>0.96629404808239916</v>
      </c>
      <c r="P25" s="69">
        <v>1.2710173309272745</v>
      </c>
      <c r="Q25" s="69">
        <v>1.6884373584092081</v>
      </c>
      <c r="R25" s="11"/>
      <c r="S25" s="69">
        <f t="shared" si="29"/>
        <v>0.7221433103268089</v>
      </c>
      <c r="T25" s="69">
        <f>'RD T1'!E82</f>
        <v>0.81716002558408396</v>
      </c>
      <c r="U25" s="69">
        <f t="shared" si="30"/>
        <v>1.5393033359108927</v>
      </c>
      <c r="W25" t="str">
        <f t="shared" si="31"/>
        <v>61 Caring personal service occupations</v>
      </c>
      <c r="X25" s="69">
        <v>2.2162842593334693</v>
      </c>
      <c r="Y25" s="69">
        <v>2.7335269656068113</v>
      </c>
      <c r="Z25" s="69">
        <v>2.5704569768140151</v>
      </c>
      <c r="AA25" s="69">
        <v>2.9797126613010732</v>
      </c>
      <c r="AB25" s="69">
        <v>3.5013236517170383</v>
      </c>
      <c r="AC25" s="69"/>
      <c r="AD25" s="69">
        <f t="shared" si="32"/>
        <v>0.93086667490302322</v>
      </c>
      <c r="AE25" s="69">
        <f>'RD T1'!E111</f>
        <v>1.9844535846303493</v>
      </c>
      <c r="AF25" s="69">
        <f t="shared" si="33"/>
        <v>2.9153202595333725</v>
      </c>
      <c r="AH25" t="str">
        <f t="shared" si="34"/>
        <v>61 Caring personal service occupations</v>
      </c>
      <c r="AI25" s="69">
        <v>1.9480414872152176</v>
      </c>
      <c r="AJ25" s="69">
        <v>2.1382593130404128</v>
      </c>
      <c r="AK25" s="69">
        <v>2.0493703528553917</v>
      </c>
      <c r="AL25" s="69">
        <v>2.0648835324436674</v>
      </c>
      <c r="AM25" s="69">
        <v>2.180193322763571</v>
      </c>
      <c r="AN25" s="69"/>
      <c r="AO25" s="69">
        <f t="shared" si="35"/>
        <v>0.13082296990817932</v>
      </c>
      <c r="AP25" s="69">
        <f>'RD T1'!E140</f>
        <v>1.2076127177600982</v>
      </c>
      <c r="AQ25" s="69">
        <f t="shared" si="36"/>
        <v>1.3384356876682775</v>
      </c>
      <c r="AS25" t="str">
        <f t="shared" si="37"/>
        <v>61 Caring personal service occupations</v>
      </c>
      <c r="AT25" s="69">
        <v>1.0553326033627959</v>
      </c>
      <c r="AU25" s="69">
        <v>1.2391186043596913</v>
      </c>
      <c r="AV25" s="69">
        <v>1.1924512671679302</v>
      </c>
      <c r="AW25" s="69">
        <v>1.2149459967708489</v>
      </c>
      <c r="AX25" s="69">
        <v>1.2871462848951805</v>
      </c>
      <c r="AY25" s="69"/>
      <c r="AZ25" s="69">
        <f t="shared" si="38"/>
        <v>9.4695017727250308E-2</v>
      </c>
      <c r="BA25" s="69">
        <f>'RD T1'!E169</f>
        <v>0.72442302775702527</v>
      </c>
      <c r="BB25" s="69">
        <f t="shared" si="39"/>
        <v>0.81911804548427558</v>
      </c>
      <c r="BD25" t="str">
        <f t="shared" si="40"/>
        <v>61 Caring personal service occupations</v>
      </c>
      <c r="BE25" s="69">
        <v>6.0075802711858808</v>
      </c>
      <c r="BF25" s="69">
        <v>6.6117336451698749</v>
      </c>
      <c r="BG25" s="69">
        <v>6.6026880795532419</v>
      </c>
      <c r="BH25" s="69">
        <v>6.7702520252908789</v>
      </c>
      <c r="BI25" s="69">
        <v>7.5897343676187559</v>
      </c>
      <c r="BJ25" s="69"/>
      <c r="BK25" s="69">
        <f t="shared" si="41"/>
        <v>0.98704628806551398</v>
      </c>
      <c r="BL25" s="69">
        <f>'RD T1'!E198</f>
        <v>3.9730649026386153</v>
      </c>
      <c r="BM25" s="69">
        <f t="shared" si="42"/>
        <v>4.9601111907041293</v>
      </c>
      <c r="BO25" t="str">
        <f t="shared" si="43"/>
        <v>61 Caring personal service occupations</v>
      </c>
      <c r="BP25" s="69">
        <v>4.5840017343330066</v>
      </c>
      <c r="BQ25" s="69">
        <v>4.5034812156866106</v>
      </c>
      <c r="BR25" s="69">
        <v>4.1069165255805338</v>
      </c>
      <c r="BS25" s="69">
        <v>3.9539931571475271</v>
      </c>
      <c r="BT25" s="69">
        <v>3.2383680855205434</v>
      </c>
      <c r="BU25" s="69"/>
      <c r="BV25" s="69">
        <f t="shared" si="44"/>
        <v>-0.86854844005999032</v>
      </c>
      <c r="BW25" s="69">
        <f>'RD T1'!E227</f>
        <v>1.7379923219625562</v>
      </c>
      <c r="BX25" s="69">
        <f t="shared" si="45"/>
        <v>0.86944388190256583</v>
      </c>
      <c r="BZ25" t="str">
        <f t="shared" si="46"/>
        <v>61 Caring personal service occupations</v>
      </c>
      <c r="CA25" s="69">
        <v>1.4896455075220536</v>
      </c>
      <c r="CB25" s="69">
        <v>0.96732987237290846</v>
      </c>
      <c r="CC25" s="69">
        <v>0.80211264346470368</v>
      </c>
      <c r="CD25" s="69">
        <v>0.67930339044687837</v>
      </c>
      <c r="CE25" s="69">
        <v>0.56166502013432895</v>
      </c>
      <c r="CF25" s="69"/>
      <c r="CG25" s="69">
        <f t="shared" si="47"/>
        <v>-0.24044762333037473</v>
      </c>
      <c r="CH25" s="69">
        <f>'RD T1'!E256</f>
        <v>0.21253550826155923</v>
      </c>
      <c r="CI25" s="69">
        <f t="shared" si="48"/>
        <v>-2.7912115068815496E-2</v>
      </c>
      <c r="CK25" t="str">
        <f t="shared" si="49"/>
        <v>61 Caring personal service occupations</v>
      </c>
      <c r="CL25" s="69">
        <v>0.19603866819270696</v>
      </c>
      <c r="CM25" s="69">
        <v>0.17089324175724274</v>
      </c>
      <c r="CN25" s="69">
        <v>0.1630227294185029</v>
      </c>
      <c r="CO25" s="69">
        <v>0.20135973243298211</v>
      </c>
      <c r="CP25" s="69">
        <v>0.2490800902843148</v>
      </c>
      <c r="CQ25" s="69"/>
      <c r="CR25" s="69">
        <f t="shared" si="50"/>
        <v>8.6057360865811894E-2</v>
      </c>
      <c r="CS25" s="69">
        <f>'RD T1'!E285</f>
        <v>5.5438771604338542E-2</v>
      </c>
      <c r="CT25" s="69">
        <f t="shared" si="51"/>
        <v>0.14149613247015044</v>
      </c>
    </row>
    <row r="26" spans="1:98" x14ac:dyDescent="0.2">
      <c r="A26" s="10" t="str">
        <f>name!D22</f>
        <v>62 Leisure, travel and related personal service occupations</v>
      </c>
      <c r="B26" s="69">
        <v>8.3162617752235192E-3</v>
      </c>
      <c r="C26" s="69">
        <v>1.2708090891520755E-2</v>
      </c>
      <c r="D26" s="69">
        <v>1.3505167968138766E-2</v>
      </c>
      <c r="E26" s="69">
        <v>1.533626861706649E-2</v>
      </c>
      <c r="F26" s="69">
        <v>1.9749920044539748E-2</v>
      </c>
      <c r="G26" s="11"/>
      <c r="H26" s="69">
        <f t="shared" si="26"/>
        <v>6.244752076400982E-3</v>
      </c>
      <c r="I26" s="69">
        <f>'RD T1'!E54</f>
        <v>9.4159011841296811E-3</v>
      </c>
      <c r="J26" s="69">
        <f t="shared" si="27"/>
        <v>1.5660653260530663E-2</v>
      </c>
      <c r="L26" t="str">
        <f t="shared" si="28"/>
        <v>62 Leisure, travel and related personal service occupations</v>
      </c>
      <c r="M26" s="69">
        <v>0.14320043485299278</v>
      </c>
      <c r="N26" s="69">
        <v>0.1828936184248732</v>
      </c>
      <c r="O26" s="69">
        <v>0.17719834636903325</v>
      </c>
      <c r="P26" s="69">
        <v>0.19617458516168118</v>
      </c>
      <c r="Q26" s="69">
        <v>0.25273675193616874</v>
      </c>
      <c r="R26" s="11"/>
      <c r="S26" s="69">
        <f t="shared" si="29"/>
        <v>7.553840556713548E-2</v>
      </c>
      <c r="T26" s="69">
        <f>'RD T1'!E83</f>
        <v>0.11842701461356178</v>
      </c>
      <c r="U26" s="69">
        <f t="shared" si="30"/>
        <v>0.19396542018069726</v>
      </c>
      <c r="W26" t="str">
        <f t="shared" si="31"/>
        <v>62 Leisure, travel and related personal service occupations</v>
      </c>
      <c r="X26" s="69">
        <v>0.65956161290274928</v>
      </c>
      <c r="Y26" s="69">
        <v>0.85159532248269121</v>
      </c>
      <c r="Z26" s="69">
        <v>0.77239967026709788</v>
      </c>
      <c r="AA26" s="69">
        <v>0.89410633897372038</v>
      </c>
      <c r="AB26" s="69">
        <v>1.1874229806631611</v>
      </c>
      <c r="AC26" s="69"/>
      <c r="AD26" s="69">
        <f t="shared" si="32"/>
        <v>0.41502331039606322</v>
      </c>
      <c r="AE26" s="69">
        <f>'RD T1'!E112</f>
        <v>0.59333224762522241</v>
      </c>
      <c r="AF26" s="69">
        <f t="shared" si="33"/>
        <v>1.0083555580212855</v>
      </c>
      <c r="AH26" t="str">
        <f t="shared" si="34"/>
        <v>62 Leisure, travel and related personal service occupations</v>
      </c>
      <c r="AI26" s="69">
        <v>0.40915484901637938</v>
      </c>
      <c r="AJ26" s="69">
        <v>0.49861450641681709</v>
      </c>
      <c r="AK26" s="69">
        <v>0.45978270204043509</v>
      </c>
      <c r="AL26" s="69">
        <v>0.47724506147378298</v>
      </c>
      <c r="AM26" s="69">
        <v>0.61331049600117671</v>
      </c>
      <c r="AN26" s="69"/>
      <c r="AO26" s="69">
        <f t="shared" si="35"/>
        <v>0.15352779396074162</v>
      </c>
      <c r="AP26" s="69">
        <f>'RD T1'!E141</f>
        <v>0.3166466061051007</v>
      </c>
      <c r="AQ26" s="69">
        <f t="shared" si="36"/>
        <v>0.47017440006584232</v>
      </c>
      <c r="AS26" t="str">
        <f t="shared" si="37"/>
        <v>62 Leisure, travel and related personal service occupations</v>
      </c>
      <c r="AT26" s="69">
        <v>0.50403780749599503</v>
      </c>
      <c r="AU26" s="69">
        <v>0.62502611791215634</v>
      </c>
      <c r="AV26" s="69">
        <v>0.613080797486106</v>
      </c>
      <c r="AW26" s="69">
        <v>0.6551123807091046</v>
      </c>
      <c r="AX26" s="69">
        <v>0.89765752150105838</v>
      </c>
      <c r="AY26" s="69"/>
      <c r="AZ26" s="69">
        <f t="shared" si="38"/>
        <v>0.28457672401495238</v>
      </c>
      <c r="BA26" s="69">
        <f>'RD T1'!E170</f>
        <v>0.45554609464559359</v>
      </c>
      <c r="BB26" s="69">
        <f t="shared" si="39"/>
        <v>0.74012281866054597</v>
      </c>
      <c r="BD26" t="str">
        <f t="shared" si="40"/>
        <v>62 Leisure, travel and related personal service occupations</v>
      </c>
      <c r="BE26" s="69">
        <v>1.8421617465594673</v>
      </c>
      <c r="BF26" s="69">
        <v>1.7357557772123746</v>
      </c>
      <c r="BG26" s="69">
        <v>1.6992611340230241</v>
      </c>
      <c r="BH26" s="69">
        <v>1.50075672402714</v>
      </c>
      <c r="BI26" s="69">
        <v>1.3096564143278333</v>
      </c>
      <c r="BJ26" s="69"/>
      <c r="BK26" s="69">
        <f t="shared" si="41"/>
        <v>-0.38960471969519084</v>
      </c>
      <c r="BL26" s="69">
        <f>'RD T1'!E199</f>
        <v>0.67734034503562535</v>
      </c>
      <c r="BM26" s="69">
        <f t="shared" si="42"/>
        <v>0.28773562534043451</v>
      </c>
      <c r="BO26" t="str">
        <f t="shared" si="43"/>
        <v>62 Leisure, travel and related personal service occupations</v>
      </c>
      <c r="BP26" s="69">
        <v>1.7759062705210684</v>
      </c>
      <c r="BQ26" s="69">
        <v>1.6449429773884869</v>
      </c>
      <c r="BR26" s="69">
        <v>1.4954767990063589</v>
      </c>
      <c r="BS26" s="69">
        <v>1.2699232473493203</v>
      </c>
      <c r="BT26" s="69">
        <v>1.0057097947133522</v>
      </c>
      <c r="BU26" s="69"/>
      <c r="BV26" s="69">
        <f t="shared" si="44"/>
        <v>-0.48976700429300668</v>
      </c>
      <c r="BW26" s="69">
        <f>'RD T1'!E228</f>
        <v>0.5395872462996022</v>
      </c>
      <c r="BX26" s="69">
        <f t="shared" si="45"/>
        <v>4.9820242006595516E-2</v>
      </c>
      <c r="BZ26" t="str">
        <f t="shared" si="46"/>
        <v>62 Leisure, travel and related personal service occupations</v>
      </c>
      <c r="CA26" s="69">
        <v>1.0915630950586568</v>
      </c>
      <c r="CB26" s="69">
        <v>1.1263505298101957</v>
      </c>
      <c r="CC26" s="69">
        <v>0.9308123480947772</v>
      </c>
      <c r="CD26" s="69">
        <v>0.86875530901082942</v>
      </c>
      <c r="CE26" s="69">
        <v>0.64208067421298121</v>
      </c>
      <c r="CF26" s="69"/>
      <c r="CG26" s="69">
        <f t="shared" si="47"/>
        <v>-0.28873167388179599</v>
      </c>
      <c r="CH26" s="69">
        <f>'RD T1'!E257</f>
        <v>0.33248803337510258</v>
      </c>
      <c r="CI26" s="69">
        <f t="shared" si="48"/>
        <v>4.3756359493306585E-2</v>
      </c>
      <c r="CK26" t="str">
        <f t="shared" si="49"/>
        <v>62 Leisure, travel and related personal service occupations</v>
      </c>
      <c r="CL26" s="69">
        <v>0.31929392872305074</v>
      </c>
      <c r="CM26" s="69">
        <v>0.33758776830072251</v>
      </c>
      <c r="CN26" s="69">
        <v>0.28808124343091329</v>
      </c>
      <c r="CO26" s="69">
        <v>0.21172863266813871</v>
      </c>
      <c r="CP26" s="69">
        <v>0.17918349531783559</v>
      </c>
      <c r="CQ26" s="69"/>
      <c r="CR26" s="69">
        <f t="shared" si="50"/>
        <v>-0.1088977481130777</v>
      </c>
      <c r="CS26" s="69">
        <f>'RD T1'!E286</f>
        <v>6.0260357146452712E-2</v>
      </c>
      <c r="CT26" s="69">
        <f t="shared" si="51"/>
        <v>-4.8637390966624991E-2</v>
      </c>
    </row>
    <row r="27" spans="1:98" x14ac:dyDescent="0.2">
      <c r="A27" s="10" t="str">
        <f>name!D23</f>
        <v>63 Community and civil enforcement occupations</v>
      </c>
      <c r="B27" s="69">
        <v>6.8229944645752604E-4</v>
      </c>
      <c r="C27" s="69">
        <v>6.8443613972244235E-4</v>
      </c>
      <c r="D27" s="69">
        <v>7.3539292113913098E-4</v>
      </c>
      <c r="E27" s="69">
        <v>7.6053378323214698E-4</v>
      </c>
      <c r="F27" s="69">
        <v>1.03105551776194E-3</v>
      </c>
      <c r="G27" s="11"/>
      <c r="H27" s="69">
        <f t="shared" si="26"/>
        <v>2.9566259662280902E-4</v>
      </c>
      <c r="I27" s="69">
        <f>'RD T1'!E55</f>
        <v>4.7451258302634298E-4</v>
      </c>
      <c r="J27" s="69">
        <f t="shared" si="27"/>
        <v>7.70175179649152E-4</v>
      </c>
      <c r="L27" t="str">
        <f t="shared" si="28"/>
        <v>63 Community and civil enforcement occupations</v>
      </c>
      <c r="M27" s="69">
        <v>1.1124904054323103E-2</v>
      </c>
      <c r="N27" s="69">
        <v>1.0930091936421403E-2</v>
      </c>
      <c r="O27" s="69">
        <v>1.5438543175819467E-2</v>
      </c>
      <c r="P27" s="69">
        <v>1.249712627040017E-2</v>
      </c>
      <c r="Q27" s="69">
        <v>1.7803207592685187E-2</v>
      </c>
      <c r="R27" s="11"/>
      <c r="S27" s="69">
        <f t="shared" si="29"/>
        <v>2.3646644168657197E-3</v>
      </c>
      <c r="T27" s="69">
        <f>'RD T1'!E84</f>
        <v>7.8405932896867033E-3</v>
      </c>
      <c r="U27" s="69">
        <f t="shared" si="30"/>
        <v>1.0205257706552423E-2</v>
      </c>
      <c r="W27" t="str">
        <f t="shared" si="31"/>
        <v>63 Community and civil enforcement occupations</v>
      </c>
      <c r="X27" s="69">
        <v>5.0303324576552705E-2</v>
      </c>
      <c r="Y27" s="69">
        <v>5.2922215329002681E-2</v>
      </c>
      <c r="Z27" s="69">
        <v>5.6004021574632031E-2</v>
      </c>
      <c r="AA27" s="69">
        <v>5.6661436251645339E-2</v>
      </c>
      <c r="AB27" s="69">
        <v>6.8473163601328754E-2</v>
      </c>
      <c r="AC27" s="69"/>
      <c r="AD27" s="69">
        <f t="shared" si="32"/>
        <v>1.2469142026696724E-2</v>
      </c>
      <c r="AE27" s="69">
        <f>'RD T1'!E113</f>
        <v>3.7956005479941213E-2</v>
      </c>
      <c r="AF27" s="69">
        <f t="shared" si="33"/>
        <v>5.0425147506637936E-2</v>
      </c>
      <c r="AH27" t="str">
        <f t="shared" si="34"/>
        <v>63 Community and civil enforcement occupations</v>
      </c>
      <c r="AI27" s="69">
        <v>1.4031006872462917E-2</v>
      </c>
      <c r="AJ27" s="69">
        <v>1.3855431103311238E-2</v>
      </c>
      <c r="AK27" s="69">
        <v>1.7584617617040599E-2</v>
      </c>
      <c r="AL27" s="69">
        <v>1.310594939187521E-2</v>
      </c>
      <c r="AM27" s="69">
        <v>1.562263282795332E-2</v>
      </c>
      <c r="AN27" s="69"/>
      <c r="AO27" s="69">
        <f t="shared" si="35"/>
        <v>-1.9619847890872798E-3</v>
      </c>
      <c r="AP27" s="69">
        <f>'RD T1'!E142</f>
        <v>8.4235619976304049E-3</v>
      </c>
      <c r="AQ27" s="69">
        <f t="shared" si="36"/>
        <v>6.4615772085431251E-3</v>
      </c>
      <c r="AS27" t="str">
        <f t="shared" si="37"/>
        <v>63 Community and civil enforcement occupations</v>
      </c>
      <c r="AT27" s="69">
        <v>1.4326112586986023E-2</v>
      </c>
      <c r="AU27" s="69">
        <v>1.2582441960944045E-2</v>
      </c>
      <c r="AV27" s="69">
        <v>1.532941515825704E-2</v>
      </c>
      <c r="AW27" s="69">
        <v>1.0719860019946372E-2</v>
      </c>
      <c r="AX27" s="69">
        <v>1.1386511927373284E-2</v>
      </c>
      <c r="AY27" s="69"/>
      <c r="AZ27" s="69">
        <f t="shared" si="38"/>
        <v>-3.9429032308837559E-3</v>
      </c>
      <c r="BA27" s="69">
        <f>'RD T1'!E171</f>
        <v>6.7645755034435829E-3</v>
      </c>
      <c r="BB27" s="69">
        <f t="shared" si="39"/>
        <v>2.821672272559827E-3</v>
      </c>
      <c r="BD27" t="str">
        <f t="shared" si="40"/>
        <v>63 Community and civil enforcement occupations</v>
      </c>
      <c r="BE27" s="69">
        <v>5.3573566346459205E-2</v>
      </c>
      <c r="BF27" s="69">
        <v>3.5559713614090938E-2</v>
      </c>
      <c r="BG27" s="69">
        <v>5.2158334067952235E-2</v>
      </c>
      <c r="BH27" s="69">
        <v>3.2872876386696309E-2</v>
      </c>
      <c r="BI27" s="69">
        <v>3.6493160588529534E-2</v>
      </c>
      <c r="BJ27" s="69"/>
      <c r="BK27" s="69">
        <f t="shared" si="41"/>
        <v>-1.56651734794227E-2</v>
      </c>
      <c r="BL27" s="69">
        <f>'RD T1'!E200</f>
        <v>1.3777191904599181E-2</v>
      </c>
      <c r="BM27" s="69">
        <f t="shared" si="42"/>
        <v>-1.887981574823519E-3</v>
      </c>
      <c r="BO27" t="str">
        <f t="shared" si="43"/>
        <v>63 Community and civil enforcement occupations</v>
      </c>
      <c r="BP27" s="69">
        <v>6.8370755171546255E-2</v>
      </c>
      <c r="BQ27" s="69">
        <v>6.0139481805746464E-2</v>
      </c>
      <c r="BR27" s="69">
        <v>7.0585805594968395E-2</v>
      </c>
      <c r="BS27" s="69">
        <v>4.9142942097755757E-2</v>
      </c>
      <c r="BT27" s="69">
        <v>4.8085181982045186E-2</v>
      </c>
      <c r="BU27" s="69"/>
      <c r="BV27" s="69">
        <f t="shared" si="44"/>
        <v>-2.250062361292321E-2</v>
      </c>
      <c r="BW27" s="69">
        <f>'RD T1'!E229</f>
        <v>2.1027076398813113E-2</v>
      </c>
      <c r="BX27" s="69">
        <f t="shared" si="45"/>
        <v>-1.4735472141100964E-3</v>
      </c>
      <c r="BZ27" t="str">
        <f t="shared" si="46"/>
        <v>63 Community and civil enforcement occupations</v>
      </c>
      <c r="CA27" s="69">
        <v>5.7754118267088116E-2</v>
      </c>
      <c r="CB27" s="69">
        <v>4.8732914232713649E-2</v>
      </c>
      <c r="CC27" s="69">
        <v>5.7656164676056332E-2</v>
      </c>
      <c r="CD27" s="69">
        <v>4.200129415609602E-2</v>
      </c>
      <c r="CE27" s="69">
        <v>3.705671281476141E-2</v>
      </c>
      <c r="CF27" s="69"/>
      <c r="CG27" s="69">
        <f t="shared" si="47"/>
        <v>-2.0599451861294922E-2</v>
      </c>
      <c r="CH27" s="69">
        <f>'RD T1'!E258</f>
        <v>1.672514041863081E-2</v>
      </c>
      <c r="CI27" s="69">
        <f t="shared" si="48"/>
        <v>-3.874311442664112E-3</v>
      </c>
      <c r="CK27" t="str">
        <f t="shared" si="49"/>
        <v>63 Community and civil enforcement occupations</v>
      </c>
      <c r="CL27" s="69">
        <v>1.5556233344608615E-2</v>
      </c>
      <c r="CM27" s="69">
        <v>1.200809064865358E-2</v>
      </c>
      <c r="CN27" s="69">
        <v>1.5791602333163846E-2</v>
      </c>
      <c r="CO27" s="69">
        <v>7.3084963637916889E-3</v>
      </c>
      <c r="CP27" s="69">
        <v>5.4910087642701414E-3</v>
      </c>
      <c r="CQ27" s="69"/>
      <c r="CR27" s="69">
        <f t="shared" si="50"/>
        <v>-1.0300593568893703E-2</v>
      </c>
      <c r="CS27" s="69">
        <f>'RD T1'!E287</f>
        <v>1.7630332449987403E-3</v>
      </c>
      <c r="CT27" s="69">
        <f t="shared" si="51"/>
        <v>-8.5375603238949625E-3</v>
      </c>
    </row>
    <row r="28" spans="1:98" x14ac:dyDescent="0.2">
      <c r="A28" s="10" t="str">
        <f>name!D24</f>
        <v>71 Sales occupations</v>
      </c>
      <c r="B28" s="69">
        <v>4.5269019742058388E-2</v>
      </c>
      <c r="C28" s="69">
        <v>5.2875720265476232E-2</v>
      </c>
      <c r="D28" s="69">
        <v>4.9319888801212165E-2</v>
      </c>
      <c r="E28" s="69">
        <v>5.5451027874355942E-2</v>
      </c>
      <c r="F28" s="69">
        <v>7.1146664967823695E-2</v>
      </c>
      <c r="G28" s="11"/>
      <c r="H28" s="69">
        <f t="shared" si="26"/>
        <v>2.1826776166611529E-2</v>
      </c>
      <c r="I28" s="69">
        <f>'RD T1'!E56</f>
        <v>2.8282525487006577E-2</v>
      </c>
      <c r="J28" s="69">
        <f t="shared" si="27"/>
        <v>5.0109301653618106E-2</v>
      </c>
      <c r="L28" t="str">
        <f t="shared" si="28"/>
        <v>71 Sales occupations</v>
      </c>
      <c r="M28" s="69">
        <v>0.57163794600425433</v>
      </c>
      <c r="N28" s="69">
        <v>0.70547559235238932</v>
      </c>
      <c r="O28" s="69">
        <v>0.77991119225455796</v>
      </c>
      <c r="P28" s="69">
        <v>0.94085647435269482</v>
      </c>
      <c r="Q28" s="69">
        <v>1.34229492912264</v>
      </c>
      <c r="R28" s="11"/>
      <c r="S28" s="69">
        <f t="shared" si="29"/>
        <v>0.56238373686808207</v>
      </c>
      <c r="T28" s="69">
        <f>'RD T1'!E85</f>
        <v>0.50894226725684444</v>
      </c>
      <c r="U28" s="69">
        <f t="shared" si="30"/>
        <v>1.0713260041249266</v>
      </c>
      <c r="W28" t="str">
        <f t="shared" si="31"/>
        <v>71 Sales occupations</v>
      </c>
      <c r="X28" s="69">
        <v>2.324375960929121</v>
      </c>
      <c r="Y28" s="69">
        <v>2.666484676505207</v>
      </c>
      <c r="Z28" s="69">
        <v>2.7562403680402285</v>
      </c>
      <c r="AA28" s="69">
        <v>3.0563820905692385</v>
      </c>
      <c r="AB28" s="69">
        <v>3.8658765028196793</v>
      </c>
      <c r="AC28" s="69"/>
      <c r="AD28" s="69">
        <f t="shared" si="32"/>
        <v>1.1096361347794508</v>
      </c>
      <c r="AE28" s="69">
        <f>'RD T1'!E114</f>
        <v>1.7403786575798053</v>
      </c>
      <c r="AF28" s="69">
        <f t="shared" si="33"/>
        <v>2.8500147923592563</v>
      </c>
      <c r="AH28" t="str">
        <f t="shared" si="34"/>
        <v>71 Sales occupations</v>
      </c>
      <c r="AI28" s="69">
        <v>0.74621277539628761</v>
      </c>
      <c r="AJ28" s="69">
        <v>0.79585868349113353</v>
      </c>
      <c r="AK28" s="69">
        <v>0.82758564911052868</v>
      </c>
      <c r="AL28" s="69">
        <v>0.86387784032269777</v>
      </c>
      <c r="AM28" s="69">
        <v>1.0347644614412805</v>
      </c>
      <c r="AN28" s="69"/>
      <c r="AO28" s="69">
        <f t="shared" si="35"/>
        <v>0.20717881233075186</v>
      </c>
      <c r="AP28" s="69">
        <f>'RD T1'!E143</f>
        <v>0.48112182436780604</v>
      </c>
      <c r="AQ28" s="69">
        <f t="shared" si="36"/>
        <v>0.6883006366985579</v>
      </c>
      <c r="AS28" t="str">
        <f t="shared" si="37"/>
        <v>71 Sales occupations</v>
      </c>
      <c r="AT28" s="69">
        <v>0.65186621543887235</v>
      </c>
      <c r="AU28" s="69">
        <v>0.67449819297468627</v>
      </c>
      <c r="AV28" s="69">
        <v>0.69107475011756059</v>
      </c>
      <c r="AW28" s="69">
        <v>0.69243401882227307</v>
      </c>
      <c r="AX28" s="69">
        <v>0.82155991005582285</v>
      </c>
      <c r="AY28" s="69"/>
      <c r="AZ28" s="69">
        <f t="shared" si="38"/>
        <v>0.13048515993826226</v>
      </c>
      <c r="BA28" s="69">
        <f>'RD T1'!E172</f>
        <v>0.33110956196028257</v>
      </c>
      <c r="BB28" s="69">
        <f t="shared" si="39"/>
        <v>0.46159472189854484</v>
      </c>
      <c r="BD28" t="str">
        <f t="shared" si="40"/>
        <v>71 Sales occupations</v>
      </c>
      <c r="BE28" s="69">
        <v>4.8978103204722805</v>
      </c>
      <c r="BF28" s="69">
        <v>4.736881643568795</v>
      </c>
      <c r="BG28" s="69">
        <v>5.2124477493808472</v>
      </c>
      <c r="BH28" s="69">
        <v>5.1948489571949699</v>
      </c>
      <c r="BI28" s="69">
        <v>5.4195133431690623</v>
      </c>
      <c r="BJ28" s="69"/>
      <c r="BK28" s="69">
        <f t="shared" si="41"/>
        <v>0.2070655937882151</v>
      </c>
      <c r="BL28" s="69">
        <f>'RD T1'!E201</f>
        <v>2.3277802542098449</v>
      </c>
      <c r="BM28" s="69">
        <f t="shared" si="42"/>
        <v>2.53484584799806</v>
      </c>
      <c r="BO28" t="str">
        <f t="shared" si="43"/>
        <v>71 Sales occupations</v>
      </c>
      <c r="BP28" s="69">
        <v>4.8850852877160689</v>
      </c>
      <c r="BQ28" s="69">
        <v>4.5149952031176221</v>
      </c>
      <c r="BR28" s="69">
        <v>4.3106399731745251</v>
      </c>
      <c r="BS28" s="69">
        <v>4.0862560577203002</v>
      </c>
      <c r="BT28" s="69">
        <v>3.307031325344286</v>
      </c>
      <c r="BU28" s="69"/>
      <c r="BV28" s="69">
        <f t="shared" si="44"/>
        <v>-1.0036086478302391</v>
      </c>
      <c r="BW28" s="69">
        <f>'RD T1'!E230</f>
        <v>1.6345238406056353</v>
      </c>
      <c r="BX28" s="69">
        <f t="shared" si="45"/>
        <v>0.63091519277539621</v>
      </c>
      <c r="BZ28" t="str">
        <f t="shared" si="46"/>
        <v>71 Sales occupations</v>
      </c>
      <c r="CA28" s="69">
        <v>3.2926650807926343</v>
      </c>
      <c r="CB28" s="69">
        <v>3.1283575920460858</v>
      </c>
      <c r="CC28" s="69">
        <v>2.7499571606294344</v>
      </c>
      <c r="CD28" s="69">
        <v>2.4053784730766452</v>
      </c>
      <c r="CE28" s="69">
        <v>0.99967325518294547</v>
      </c>
      <c r="CF28" s="69"/>
      <c r="CG28" s="69">
        <f t="shared" si="47"/>
        <v>-1.7502839054464889</v>
      </c>
      <c r="CH28" s="69">
        <f>'RD T1'!E259</f>
        <v>0.65822067161889353</v>
      </c>
      <c r="CI28" s="69">
        <f t="shared" si="48"/>
        <v>-1.0920632338275955</v>
      </c>
      <c r="CK28" t="str">
        <f t="shared" si="49"/>
        <v>71 Sales occupations</v>
      </c>
      <c r="CL28" s="69">
        <v>1.1040394480428604</v>
      </c>
      <c r="CM28" s="69">
        <v>1.107505180257357</v>
      </c>
      <c r="CN28" s="69">
        <v>0.98760551513546191</v>
      </c>
      <c r="CO28" s="69">
        <v>0.89562490598213629</v>
      </c>
      <c r="CP28" s="69">
        <v>0.73222297175772655</v>
      </c>
      <c r="CQ28" s="69"/>
      <c r="CR28" s="69">
        <f t="shared" si="50"/>
        <v>-0.25538254337773536</v>
      </c>
      <c r="CS28" s="69">
        <f>'RD T1'!E288</f>
        <v>0.2065953731222317</v>
      </c>
      <c r="CT28" s="69">
        <f t="shared" si="51"/>
        <v>-4.8787170255503665E-2</v>
      </c>
    </row>
    <row r="29" spans="1:98" x14ac:dyDescent="0.2">
      <c r="A29" s="10" t="str">
        <f>name!D25</f>
        <v>72 Customer service occupations</v>
      </c>
      <c r="B29" s="69">
        <v>1.343768420053687E-2</v>
      </c>
      <c r="C29" s="69">
        <v>1.6367546095728849E-2</v>
      </c>
      <c r="D29" s="69">
        <v>1.9103509324787504E-2</v>
      </c>
      <c r="E29" s="69">
        <v>2.5547515322941906E-2</v>
      </c>
      <c r="F29" s="69">
        <v>3.417419198097519E-2</v>
      </c>
      <c r="G29" s="11"/>
      <c r="H29" s="69">
        <f>F29-D29</f>
        <v>1.5070682656187686E-2</v>
      </c>
      <c r="I29" s="69">
        <f>'RD T1'!E57</f>
        <v>1.2332291988822845E-2</v>
      </c>
      <c r="J29" s="69">
        <f t="shared" si="27"/>
        <v>2.7402974645010531E-2</v>
      </c>
      <c r="L29" t="str">
        <f t="shared" si="28"/>
        <v>72 Customer service occupations</v>
      </c>
      <c r="M29" s="69">
        <v>0.15775631631677381</v>
      </c>
      <c r="N29" s="69">
        <v>0.21060383930732055</v>
      </c>
      <c r="O29" s="69">
        <v>0.22072099387823901</v>
      </c>
      <c r="P29" s="69">
        <v>0.28668566345361068</v>
      </c>
      <c r="Q29" s="69">
        <v>0.38569659321632793</v>
      </c>
      <c r="R29" s="11"/>
      <c r="S29" s="69">
        <f t="shared" si="29"/>
        <v>0.16497559933808892</v>
      </c>
      <c r="T29" s="69">
        <f>'RD T1'!E86</f>
        <v>0.15210193526685745</v>
      </c>
      <c r="U29" s="69">
        <f t="shared" si="30"/>
        <v>0.31707753460494636</v>
      </c>
      <c r="W29" t="str">
        <f t="shared" si="31"/>
        <v>72 Customer service occupations</v>
      </c>
      <c r="X29" s="69">
        <v>0.64478267878909723</v>
      </c>
      <c r="Y29" s="69">
        <v>0.79468625483894206</v>
      </c>
      <c r="Z29" s="69">
        <v>0.81175243511865858</v>
      </c>
      <c r="AA29" s="69">
        <v>0.96260188592676654</v>
      </c>
      <c r="AB29" s="69">
        <v>1.2299959210622211</v>
      </c>
      <c r="AC29" s="69"/>
      <c r="AD29" s="69">
        <f t="shared" si="32"/>
        <v>0.41824348594356253</v>
      </c>
      <c r="AE29" s="69">
        <f>'RD T1'!E115</f>
        <v>0.5261899475771169</v>
      </c>
      <c r="AF29" s="69">
        <f t="shared" si="33"/>
        <v>0.94443343352067943</v>
      </c>
      <c r="AH29" t="str">
        <f t="shared" si="34"/>
        <v>72 Customer service occupations</v>
      </c>
      <c r="AI29" s="69">
        <v>0.20294505115790118</v>
      </c>
      <c r="AJ29" s="69">
        <v>0.2591854399996335</v>
      </c>
      <c r="AK29" s="69">
        <v>0.28446746978395465</v>
      </c>
      <c r="AL29" s="69">
        <v>0.33480963277242726</v>
      </c>
      <c r="AM29" s="69">
        <v>0.4107442893951177</v>
      </c>
      <c r="AN29" s="69"/>
      <c r="AO29" s="69">
        <f t="shared" si="35"/>
        <v>0.12627681961116305</v>
      </c>
      <c r="AP29" s="69">
        <f>'RD T1'!E144</f>
        <v>0.19239368392278156</v>
      </c>
      <c r="AQ29" s="69">
        <f t="shared" si="36"/>
        <v>0.3186705035339446</v>
      </c>
      <c r="AS29" t="str">
        <f t="shared" si="37"/>
        <v>72 Customer service occupations</v>
      </c>
      <c r="AT29" s="69">
        <v>0.24727753281123219</v>
      </c>
      <c r="AU29" s="69">
        <v>0.30362574916271395</v>
      </c>
      <c r="AV29" s="69">
        <v>0.30872570716804171</v>
      </c>
      <c r="AW29" s="69">
        <v>0.34667103069127347</v>
      </c>
      <c r="AX29" s="69">
        <v>0.39407710266168838</v>
      </c>
      <c r="AY29" s="69"/>
      <c r="AZ29" s="69">
        <f t="shared" si="38"/>
        <v>8.5351395493646676E-2</v>
      </c>
      <c r="BA29" s="69">
        <f>'RD T1'!E173</f>
        <v>0.17730406368168899</v>
      </c>
      <c r="BB29" s="69">
        <f t="shared" si="39"/>
        <v>0.26265545917533567</v>
      </c>
      <c r="BD29" t="str">
        <f t="shared" si="40"/>
        <v>72 Customer service occupations</v>
      </c>
      <c r="BE29" s="69">
        <v>0.95392409140058343</v>
      </c>
      <c r="BF29" s="69">
        <v>1.0086674954695065</v>
      </c>
      <c r="BG29" s="69">
        <v>1.072756544200101</v>
      </c>
      <c r="BH29" s="69">
        <v>1.1000419846497285</v>
      </c>
      <c r="BI29" s="69">
        <v>1.1598403927298184</v>
      </c>
      <c r="BJ29" s="69"/>
      <c r="BK29" s="69">
        <f t="shared" si="41"/>
        <v>8.70838485297174E-2</v>
      </c>
      <c r="BL29" s="69">
        <f>'RD T1'!E202</f>
        <v>0.4991620065025254</v>
      </c>
      <c r="BM29" s="69">
        <f t="shared" si="42"/>
        <v>0.5862458550322428</v>
      </c>
      <c r="BO29" t="str">
        <f t="shared" si="43"/>
        <v>72 Customer service occupations</v>
      </c>
      <c r="BP29" s="69">
        <v>1.0506905142793277</v>
      </c>
      <c r="BQ29" s="69">
        <v>1.1217102073920331</v>
      </c>
      <c r="BR29" s="69">
        <v>1.0934946066111175</v>
      </c>
      <c r="BS29" s="69">
        <v>1.1879104922859507</v>
      </c>
      <c r="BT29" s="69">
        <v>1.1355238585831309</v>
      </c>
      <c r="BU29" s="69"/>
      <c r="BV29" s="69">
        <f t="shared" si="44"/>
        <v>4.2029251972013348E-2</v>
      </c>
      <c r="BW29" s="69">
        <f>'RD T1'!E231</f>
        <v>0.52368275637819539</v>
      </c>
      <c r="BX29" s="69">
        <f t="shared" si="45"/>
        <v>0.56571200835020874</v>
      </c>
      <c r="BZ29" t="str">
        <f t="shared" si="46"/>
        <v>72 Customer service occupations</v>
      </c>
      <c r="CA29" s="69">
        <v>0.53412586791131933</v>
      </c>
      <c r="CB29" s="69">
        <v>0.52879479969731413</v>
      </c>
      <c r="CC29" s="69">
        <v>0.47915670493926305</v>
      </c>
      <c r="CD29" s="69">
        <v>0.48871339902083283</v>
      </c>
      <c r="CE29" s="69">
        <v>0.45823995532677136</v>
      </c>
      <c r="CF29" s="69"/>
      <c r="CG29" s="69">
        <f t="shared" si="47"/>
        <v>-2.0916749612491681E-2</v>
      </c>
      <c r="CH29" s="69">
        <f>'RD T1'!E260</f>
        <v>0.15465909985890303</v>
      </c>
      <c r="CI29" s="69">
        <f t="shared" si="48"/>
        <v>0.13374235024641135</v>
      </c>
      <c r="CK29" t="str">
        <f t="shared" si="49"/>
        <v>72 Customer service occupations</v>
      </c>
      <c r="CL29" s="69">
        <v>0.13492898662773786</v>
      </c>
      <c r="CM29" s="69">
        <v>0.18615590234084681</v>
      </c>
      <c r="CN29" s="69">
        <v>0.18722428968809077</v>
      </c>
      <c r="CO29" s="69">
        <v>0.25707377394326386</v>
      </c>
      <c r="CP29" s="69">
        <v>0.33599046873909333</v>
      </c>
      <c r="CQ29" s="69"/>
      <c r="CR29" s="69">
        <f t="shared" si="50"/>
        <v>0.14876617905100256</v>
      </c>
      <c r="CS29" s="69">
        <f>'RD T1'!E289</f>
        <v>7.9288157862585182E-2</v>
      </c>
      <c r="CT29" s="69">
        <f t="shared" si="51"/>
        <v>0.22805433691358773</v>
      </c>
    </row>
    <row r="30" spans="1:98" x14ac:dyDescent="0.2">
      <c r="A30" s="10" t="str">
        <f>name!D26</f>
        <v>81 Process, plant and machine operatives</v>
      </c>
      <c r="B30" s="69">
        <v>9.1919314754015102E-3</v>
      </c>
      <c r="C30" s="69">
        <v>1.3165128568544232E-2</v>
      </c>
      <c r="D30" s="69">
        <v>1.2492895048114714E-2</v>
      </c>
      <c r="E30" s="69">
        <v>1.5883652862855344E-2</v>
      </c>
      <c r="F30" s="69">
        <v>2.3639736285218461E-2</v>
      </c>
      <c r="G30" s="11"/>
      <c r="H30" s="69">
        <f t="shared" si="26"/>
        <v>1.1146841237103747E-2</v>
      </c>
      <c r="I30" s="69">
        <f>'RD T1'!E58</f>
        <v>9.1949513825829183E-3</v>
      </c>
      <c r="J30" s="69">
        <f t="shared" si="27"/>
        <v>2.0341792619686667E-2</v>
      </c>
      <c r="L30" t="str">
        <f t="shared" si="28"/>
        <v>81 Process, plant and machine operatives</v>
      </c>
      <c r="M30" s="69">
        <v>5.1888027235409834E-2</v>
      </c>
      <c r="N30" s="69">
        <v>7.4158053978109359E-2</v>
      </c>
      <c r="O30" s="69">
        <v>7.4788812435660462E-2</v>
      </c>
      <c r="P30" s="69">
        <v>0.10604523606011219</v>
      </c>
      <c r="Q30" s="69">
        <v>0.16685495986598425</v>
      </c>
      <c r="R30" s="11"/>
      <c r="S30" s="69">
        <f t="shared" si="29"/>
        <v>9.2066147430323791E-2</v>
      </c>
      <c r="T30" s="69">
        <f>'RD T1'!E87</f>
        <v>5.7397592657860035E-2</v>
      </c>
      <c r="U30" s="69">
        <f t="shared" si="30"/>
        <v>0.14946374008818383</v>
      </c>
      <c r="W30" t="str">
        <f t="shared" si="31"/>
        <v>81 Process, plant and machine operatives</v>
      </c>
      <c r="X30" s="69">
        <v>0.16458445492407975</v>
      </c>
      <c r="Y30" s="69">
        <v>0.18757751645938106</v>
      </c>
      <c r="Z30" s="69">
        <v>0.17567298636646098</v>
      </c>
      <c r="AA30" s="69">
        <v>0.25309543681576585</v>
      </c>
      <c r="AB30" s="69">
        <v>0.37933131192113873</v>
      </c>
      <c r="AC30" s="69"/>
      <c r="AD30" s="69">
        <f t="shared" si="32"/>
        <v>0.20365832555467775</v>
      </c>
      <c r="AE30" s="69">
        <f>'RD T1'!E116</f>
        <v>0.13944955660844141</v>
      </c>
      <c r="AF30" s="69">
        <f t="shared" si="33"/>
        <v>0.34310788216311916</v>
      </c>
      <c r="AH30" t="str">
        <f t="shared" si="34"/>
        <v>81 Process, plant and machine operatives</v>
      </c>
      <c r="AI30" s="69">
        <v>7.225762829465672E-2</v>
      </c>
      <c r="AJ30" s="69">
        <v>9.0003910270235285E-2</v>
      </c>
      <c r="AK30" s="69">
        <v>8.5690933655871382E-2</v>
      </c>
      <c r="AL30" s="69">
        <v>0.11823167692475557</v>
      </c>
      <c r="AM30" s="69">
        <v>0.17994279648864789</v>
      </c>
      <c r="AN30" s="69"/>
      <c r="AO30" s="69">
        <f t="shared" si="35"/>
        <v>9.4251862832776506E-2</v>
      </c>
      <c r="AP30" s="69">
        <f>'RD T1'!E145</f>
        <v>6.5514778383417849E-2</v>
      </c>
      <c r="AQ30" s="69">
        <f t="shared" si="36"/>
        <v>0.15976664121619435</v>
      </c>
      <c r="AS30" t="str">
        <f t="shared" si="37"/>
        <v>81 Process, plant and machine operatives</v>
      </c>
      <c r="AT30" s="69">
        <v>0.16673483201255876</v>
      </c>
      <c r="AU30" s="69">
        <v>0.20705813599119696</v>
      </c>
      <c r="AV30" s="69">
        <v>0.19085887059281395</v>
      </c>
      <c r="AW30" s="69">
        <v>0.22698763739784636</v>
      </c>
      <c r="AX30" s="69">
        <v>0.2871602008344466</v>
      </c>
      <c r="AY30" s="69"/>
      <c r="AZ30" s="69">
        <f t="shared" si="38"/>
        <v>9.6301330241632649E-2</v>
      </c>
      <c r="BA30" s="69">
        <f>'RD T1'!E174</f>
        <v>0.1170887070091032</v>
      </c>
      <c r="BB30" s="69">
        <f t="shared" si="39"/>
        <v>0.21339003725073585</v>
      </c>
      <c r="BD30" t="str">
        <f t="shared" si="40"/>
        <v>81 Process, plant and machine operatives</v>
      </c>
      <c r="BE30" s="69">
        <v>0.98920632843464862</v>
      </c>
      <c r="BF30" s="69">
        <v>1.1080130200238403</v>
      </c>
      <c r="BG30" s="69">
        <v>1.0695836250835453</v>
      </c>
      <c r="BH30" s="69">
        <v>1.1956682986812905</v>
      </c>
      <c r="BI30" s="69">
        <v>1.3147354345380431</v>
      </c>
      <c r="BJ30" s="69"/>
      <c r="BK30" s="69">
        <f t="shared" si="41"/>
        <v>0.24515180945449777</v>
      </c>
      <c r="BL30" s="69">
        <f>'RD T1'!E203</f>
        <v>0.44818742178466114</v>
      </c>
      <c r="BM30" s="69">
        <f t="shared" si="42"/>
        <v>0.69333923123915886</v>
      </c>
      <c r="BO30" t="str">
        <f t="shared" si="43"/>
        <v>81 Process, plant and machine operatives</v>
      </c>
      <c r="BP30" s="69">
        <v>1.195787557511331</v>
      </c>
      <c r="BQ30" s="69">
        <v>1.5058993275006052</v>
      </c>
      <c r="BR30" s="69">
        <v>1.2394653456959146</v>
      </c>
      <c r="BS30" s="69">
        <v>1.3758730719299201</v>
      </c>
      <c r="BT30" s="69">
        <v>1.2649957828628393</v>
      </c>
      <c r="BU30" s="69"/>
      <c r="BV30" s="69">
        <f t="shared" si="44"/>
        <v>2.5530437166924713E-2</v>
      </c>
      <c r="BW30" s="69">
        <f>'RD T1'!E232</f>
        <v>0.50486972607957381</v>
      </c>
      <c r="BX30" s="69">
        <f t="shared" si="45"/>
        <v>0.53040016324649852</v>
      </c>
      <c r="BZ30" t="str">
        <f t="shared" si="46"/>
        <v>81 Process, plant and machine operatives</v>
      </c>
      <c r="CA30" s="69">
        <v>1.1014630973142148</v>
      </c>
      <c r="CB30" s="69">
        <v>1.0589546433907471</v>
      </c>
      <c r="CC30" s="69">
        <v>0.90698178786972117</v>
      </c>
      <c r="CD30" s="69">
        <v>0.86082941888839426</v>
      </c>
      <c r="CE30" s="69">
        <v>0.36512361698566836</v>
      </c>
      <c r="CF30" s="69"/>
      <c r="CG30" s="69">
        <f t="shared" si="47"/>
        <v>-0.54185817088405286</v>
      </c>
      <c r="CH30" s="69">
        <f>'RD T1'!E261</f>
        <v>0.22863242420150226</v>
      </c>
      <c r="CI30" s="69">
        <f t="shared" si="48"/>
        <v>-0.3132257466825506</v>
      </c>
      <c r="CK30" t="str">
        <f t="shared" si="49"/>
        <v>81 Process, plant and machine operatives</v>
      </c>
      <c r="CL30" s="69">
        <v>0.40853321418134209</v>
      </c>
      <c r="CM30" s="69">
        <v>0.38288938446186666</v>
      </c>
      <c r="CN30" s="69">
        <v>0.30434545996740919</v>
      </c>
      <c r="CO30" s="69">
        <v>0.15766903105695257</v>
      </c>
      <c r="CP30" s="69">
        <v>9.3606386303316455E-2</v>
      </c>
      <c r="CQ30" s="69"/>
      <c r="CR30" s="69">
        <f t="shared" si="50"/>
        <v>-0.21073907366409272</v>
      </c>
      <c r="CS30" s="69">
        <f>'RD T1'!E290</f>
        <v>3.474524626813362E-2</v>
      </c>
      <c r="CT30" s="69">
        <f t="shared" si="51"/>
        <v>-0.17599382739595909</v>
      </c>
    </row>
    <row r="31" spans="1:98" x14ac:dyDescent="0.2">
      <c r="A31" s="10" t="str">
        <f>name!D27</f>
        <v>82 Transport and mobile machine drivers and operatives</v>
      </c>
      <c r="B31" s="69">
        <v>1.562588801127315E-2</v>
      </c>
      <c r="C31" s="69">
        <v>2.1699599139712533E-2</v>
      </c>
      <c r="D31" s="69">
        <v>1.9649468771528109E-2</v>
      </c>
      <c r="E31" s="69">
        <v>2.4185439389471264E-2</v>
      </c>
      <c r="F31" s="69">
        <v>3.2295797043996551E-2</v>
      </c>
      <c r="G31" s="11"/>
      <c r="H31" s="69">
        <f t="shared" si="26"/>
        <v>1.2646328272468442E-2</v>
      </c>
      <c r="I31" s="69">
        <f>'RD T1'!E59</f>
        <v>1.7263177228564575E-2</v>
      </c>
      <c r="J31" s="69">
        <f t="shared" si="27"/>
        <v>2.9909505501033017E-2</v>
      </c>
      <c r="L31" t="str">
        <f t="shared" si="28"/>
        <v>82 Transport and mobile machine drivers and operatives</v>
      </c>
      <c r="M31" s="69">
        <v>0.13526042723453013</v>
      </c>
      <c r="N31" s="69">
        <v>0.19817394979813976</v>
      </c>
      <c r="O31" s="69">
        <v>0.19313492124607015</v>
      </c>
      <c r="P31" s="69">
        <v>0.22060805715051535</v>
      </c>
      <c r="Q31" s="69">
        <v>0.30042640608922205</v>
      </c>
      <c r="R31" s="11"/>
      <c r="S31" s="69">
        <f t="shared" si="29"/>
        <v>0.1072914848431519</v>
      </c>
      <c r="T31" s="69">
        <f>'RD T1'!E88</f>
        <v>0.15602399666017344</v>
      </c>
      <c r="U31" s="69">
        <f t="shared" si="30"/>
        <v>0.26331548150332534</v>
      </c>
      <c r="W31" t="str">
        <f t="shared" si="31"/>
        <v>82 Transport and mobile machine drivers and operatives</v>
      </c>
      <c r="X31" s="69">
        <v>0.3761087447056416</v>
      </c>
      <c r="Y31" s="69">
        <v>0.51125392603392683</v>
      </c>
      <c r="Z31" s="69">
        <v>0.44931966347909413</v>
      </c>
      <c r="AA31" s="69">
        <v>0.48714719023803482</v>
      </c>
      <c r="AB31" s="69">
        <v>0.63958210166438223</v>
      </c>
      <c r="AC31" s="69"/>
      <c r="AD31" s="69">
        <f t="shared" si="32"/>
        <v>0.1902624381852881</v>
      </c>
      <c r="AE31" s="69">
        <f>'RD T1'!E117</f>
        <v>0.35572594097121785</v>
      </c>
      <c r="AF31" s="69">
        <f t="shared" si="33"/>
        <v>0.54598837915650589</v>
      </c>
      <c r="AH31" t="str">
        <f t="shared" si="34"/>
        <v>82 Transport and mobile machine drivers and operatives</v>
      </c>
      <c r="AI31" s="69">
        <v>0.17141525714246961</v>
      </c>
      <c r="AJ31" s="69">
        <v>0.23167254381273997</v>
      </c>
      <c r="AK31" s="69">
        <v>0.20601866286126769</v>
      </c>
      <c r="AL31" s="69">
        <v>0.22805473499871173</v>
      </c>
      <c r="AM31" s="69">
        <v>0.28013162983519085</v>
      </c>
      <c r="AN31" s="69"/>
      <c r="AO31" s="69">
        <f t="shared" si="35"/>
        <v>7.4112966973923167E-2</v>
      </c>
      <c r="AP31" s="69">
        <f>'RD T1'!E146</f>
        <v>0.16299274064120603</v>
      </c>
      <c r="AQ31" s="69">
        <f t="shared" si="36"/>
        <v>0.2371057076151292</v>
      </c>
      <c r="AS31" t="str">
        <f t="shared" si="37"/>
        <v>82 Transport and mobile machine drivers and operatives</v>
      </c>
      <c r="AT31" s="69">
        <v>0.28964498072998457</v>
      </c>
      <c r="AU31" s="69">
        <v>0.38813130741553814</v>
      </c>
      <c r="AV31" s="69">
        <v>0.36699410255675385</v>
      </c>
      <c r="AW31" s="69">
        <v>0.38223415212158707</v>
      </c>
      <c r="AX31" s="69">
        <v>0.44236603985431572</v>
      </c>
      <c r="AY31" s="69"/>
      <c r="AZ31" s="69">
        <f t="shared" si="38"/>
        <v>7.5371937297561864E-2</v>
      </c>
      <c r="BA31" s="69">
        <f>'RD T1'!E175</f>
        <v>0.27211084666730589</v>
      </c>
      <c r="BB31" s="69">
        <f t="shared" si="39"/>
        <v>0.34748278396486776</v>
      </c>
      <c r="BD31" t="str">
        <f t="shared" si="40"/>
        <v>82 Transport and mobile machine drivers and operatives</v>
      </c>
      <c r="BE31" s="69">
        <v>1.5801296978955863</v>
      </c>
      <c r="BF31" s="69">
        <v>1.78695655596361</v>
      </c>
      <c r="BG31" s="69">
        <v>1.6652241883245016</v>
      </c>
      <c r="BH31" s="69">
        <v>1.7617177083335414</v>
      </c>
      <c r="BI31" s="69">
        <v>1.9740562394705286</v>
      </c>
      <c r="BJ31" s="69"/>
      <c r="BK31" s="69">
        <f t="shared" si="41"/>
        <v>0.30883205114602696</v>
      </c>
      <c r="BL31" s="69">
        <f>'RD T1'!E204</f>
        <v>0.92371888657706525</v>
      </c>
      <c r="BM31" s="69">
        <f t="shared" si="42"/>
        <v>1.2325509377230923</v>
      </c>
      <c r="BO31" t="str">
        <f t="shared" si="43"/>
        <v>82 Transport and mobile machine drivers and operatives</v>
      </c>
      <c r="BP31" s="69">
        <v>2.2327372814434732</v>
      </c>
      <c r="BQ31" s="69">
        <v>2.7704899659215898</v>
      </c>
      <c r="BR31" s="69">
        <v>2.1436254937207928</v>
      </c>
      <c r="BS31" s="69">
        <v>2.1850694016786214</v>
      </c>
      <c r="BT31" s="69">
        <v>2.0866155632941195</v>
      </c>
      <c r="BU31" s="69"/>
      <c r="BV31" s="69">
        <f t="shared" si="44"/>
        <v>-5.700993042667335E-2</v>
      </c>
      <c r="BW31" s="69">
        <f>'RD T1'!E233</f>
        <v>1.1450561401396391</v>
      </c>
      <c r="BX31" s="69">
        <f t="shared" si="45"/>
        <v>1.0880462097129657</v>
      </c>
      <c r="BZ31" t="str">
        <f t="shared" si="46"/>
        <v>82 Transport and mobile machine drivers and operatives</v>
      </c>
      <c r="CA31" s="69">
        <v>2.2018928556238797</v>
      </c>
      <c r="CB31" s="69">
        <v>2.1270854332796181</v>
      </c>
      <c r="CC31" s="69">
        <v>1.6364990979597747</v>
      </c>
      <c r="CD31" s="69">
        <v>1.5257757256578701</v>
      </c>
      <c r="CE31" s="69">
        <v>1.1593066551965647</v>
      </c>
      <c r="CF31" s="69"/>
      <c r="CG31" s="69">
        <f t="shared" si="47"/>
        <v>-0.47719244276320993</v>
      </c>
      <c r="CH31" s="69">
        <f>'RD T1'!E262</f>
        <v>0.63674277131768253</v>
      </c>
      <c r="CI31" s="69">
        <f t="shared" si="48"/>
        <v>0.1595503285544726</v>
      </c>
      <c r="CK31" t="str">
        <f t="shared" si="49"/>
        <v>82 Transport and mobile machine drivers and operatives</v>
      </c>
      <c r="CL31" s="69">
        <v>0.78338871063097681</v>
      </c>
      <c r="CM31" s="69">
        <v>1.0010516791746888</v>
      </c>
      <c r="CN31" s="69">
        <v>0.8016470404035051</v>
      </c>
      <c r="CO31" s="69">
        <v>0.81477507854693887</v>
      </c>
      <c r="CP31" s="69">
        <v>0.59749248147345135</v>
      </c>
      <c r="CQ31" s="69"/>
      <c r="CR31" s="69">
        <f t="shared" si="50"/>
        <v>-0.20415455893005374</v>
      </c>
      <c r="CS31" s="69">
        <f>'RD T1'!E291</f>
        <v>0.27538104993112733</v>
      </c>
      <c r="CT31" s="69">
        <f t="shared" si="51"/>
        <v>7.1226491001073589E-2</v>
      </c>
    </row>
    <row r="32" spans="1:98" x14ac:dyDescent="0.2">
      <c r="A32" s="10" t="str">
        <f>name!D28</f>
        <v>91 Elementary trades and related occupations</v>
      </c>
      <c r="B32" s="69">
        <v>2.7314144185206976E-4</v>
      </c>
      <c r="C32" s="69">
        <v>2.1883393949477227E-4</v>
      </c>
      <c r="D32" s="69">
        <v>2.1871214187708137E-4</v>
      </c>
      <c r="E32" s="69">
        <v>9.7569434108448231E-4</v>
      </c>
      <c r="F32" s="69">
        <v>1.5197840734101052E-3</v>
      </c>
      <c r="G32" s="11"/>
      <c r="H32" s="69">
        <f t="shared" si="26"/>
        <v>1.3010719315330239E-3</v>
      </c>
      <c r="I32" s="69">
        <f>'RD T1'!E60</f>
        <v>7.7741139984460143E-4</v>
      </c>
      <c r="J32" s="69">
        <f t="shared" si="27"/>
        <v>2.0784833313776253E-3</v>
      </c>
      <c r="L32" t="str">
        <f t="shared" si="28"/>
        <v>91 Elementary trades and related occupations</v>
      </c>
      <c r="M32" s="69">
        <v>3.6237484497740273E-2</v>
      </c>
      <c r="N32" s="69">
        <v>4.7942372060466643E-2</v>
      </c>
      <c r="O32" s="69">
        <v>4.4563922898871039E-2</v>
      </c>
      <c r="P32" s="69">
        <v>9.1513772332791288E-2</v>
      </c>
      <c r="Q32" s="69">
        <v>0.1495813910984512</v>
      </c>
      <c r="R32" s="11"/>
      <c r="S32" s="69">
        <f t="shared" si="29"/>
        <v>0.10501746819958016</v>
      </c>
      <c r="T32" s="69">
        <f>'RD T1'!E89</f>
        <v>5.7733427304623525E-2</v>
      </c>
      <c r="U32" s="69">
        <f t="shared" si="30"/>
        <v>0.16275089550420369</v>
      </c>
      <c r="W32" t="str">
        <f t="shared" si="31"/>
        <v>91 Elementary trades and related occupations</v>
      </c>
      <c r="X32" s="69">
        <v>0.15289059458208434</v>
      </c>
      <c r="Y32" s="69">
        <v>0.17301715410400076</v>
      </c>
      <c r="Z32" s="69">
        <v>0.15057810415145065</v>
      </c>
      <c r="AA32" s="69">
        <v>0.38285196606505567</v>
      </c>
      <c r="AB32" s="69">
        <v>0.53880398092046033</v>
      </c>
      <c r="AC32" s="69"/>
      <c r="AD32" s="69">
        <f t="shared" si="32"/>
        <v>0.38822587676900966</v>
      </c>
      <c r="AE32" s="69">
        <f>'RD T1'!E118</f>
        <v>0.25832680992846047</v>
      </c>
      <c r="AF32" s="69">
        <f t="shared" si="33"/>
        <v>0.64655268669747012</v>
      </c>
      <c r="AH32" t="str">
        <f t="shared" si="34"/>
        <v>91 Elementary trades and related occupations</v>
      </c>
      <c r="AI32" s="69">
        <v>0.11137082275017103</v>
      </c>
      <c r="AJ32" s="69">
        <v>0.1340615778488301</v>
      </c>
      <c r="AK32" s="69">
        <v>0.11128771446481481</v>
      </c>
      <c r="AL32" s="69">
        <v>0.25817844427534653</v>
      </c>
      <c r="AM32" s="69">
        <v>0.36988817951491298</v>
      </c>
      <c r="AN32" s="69"/>
      <c r="AO32" s="69">
        <f t="shared" si="35"/>
        <v>0.25860046505009815</v>
      </c>
      <c r="AP32" s="69">
        <f>'RD T1'!E147</f>
        <v>0.17310077830259943</v>
      </c>
      <c r="AQ32" s="69">
        <f t="shared" si="36"/>
        <v>0.43170124335269755</v>
      </c>
      <c r="AS32" t="str">
        <f t="shared" si="37"/>
        <v>91 Elementary trades and related occupations</v>
      </c>
      <c r="AT32" s="69">
        <v>0.12286006770325604</v>
      </c>
      <c r="AU32" s="69">
        <v>0.13221959147840859</v>
      </c>
      <c r="AV32" s="69">
        <v>0.13290248965519974</v>
      </c>
      <c r="AW32" s="69">
        <v>0.30779084922648153</v>
      </c>
      <c r="AX32" s="69">
        <v>0.41705616824448649</v>
      </c>
      <c r="AY32" s="69"/>
      <c r="AZ32" s="69">
        <f t="shared" si="38"/>
        <v>0.28415367858928675</v>
      </c>
      <c r="BA32" s="69">
        <f>'RD T1'!E176</f>
        <v>0.18742566291808613</v>
      </c>
      <c r="BB32" s="69">
        <f t="shared" si="39"/>
        <v>0.47157934150737291</v>
      </c>
      <c r="BD32" t="str">
        <f t="shared" si="40"/>
        <v>91 Elementary trades and related occupations</v>
      </c>
      <c r="BE32" s="69">
        <v>0.60779497116688075</v>
      </c>
      <c r="BF32" s="69">
        <v>0.57707747083005434</v>
      </c>
      <c r="BG32" s="69">
        <v>0.56655120975771589</v>
      </c>
      <c r="BH32" s="69">
        <v>1.0579047921949842</v>
      </c>
      <c r="BI32" s="69">
        <v>1.3436905814783948</v>
      </c>
      <c r="BJ32" s="69"/>
      <c r="BK32" s="69">
        <f t="shared" si="41"/>
        <v>0.77713937172067893</v>
      </c>
      <c r="BL32" s="69">
        <f>'RD T1'!E205</f>
        <v>0.49890539629864955</v>
      </c>
      <c r="BM32" s="69">
        <f t="shared" si="42"/>
        <v>1.2760447680193285</v>
      </c>
      <c r="BO32" t="str">
        <f t="shared" si="43"/>
        <v>91 Elementary trades and related occupations</v>
      </c>
      <c r="BP32" s="69">
        <v>0.92430007903758316</v>
      </c>
      <c r="BQ32" s="69">
        <v>0.96642359381578491</v>
      </c>
      <c r="BR32" s="69">
        <v>0.81383940194598725</v>
      </c>
      <c r="BS32" s="69">
        <v>1.4056464800805455</v>
      </c>
      <c r="BT32" s="69">
        <v>1.4605077101734745</v>
      </c>
      <c r="BU32" s="69"/>
      <c r="BV32" s="69">
        <f t="shared" si="44"/>
        <v>0.64666830822748722</v>
      </c>
      <c r="BW32" s="69">
        <f>'RD T1'!E234</f>
        <v>0.54695368761453234</v>
      </c>
      <c r="BX32" s="69">
        <f t="shared" si="45"/>
        <v>1.1936219958420196</v>
      </c>
      <c r="BZ32" t="str">
        <f t="shared" si="46"/>
        <v>91 Elementary trades and related occupations</v>
      </c>
      <c r="CA32" s="69">
        <v>1.1921663796591648</v>
      </c>
      <c r="CB32" s="69">
        <v>1.047615054273366</v>
      </c>
      <c r="CC32" s="69">
        <v>0.88444545359075444</v>
      </c>
      <c r="CD32" s="69">
        <v>1.4645677546407354</v>
      </c>
      <c r="CE32" s="69">
        <v>1.2774877599038506</v>
      </c>
      <c r="CF32" s="69"/>
      <c r="CG32" s="69">
        <f t="shared" si="47"/>
        <v>0.39304230631309611</v>
      </c>
      <c r="CH32" s="69">
        <f>'RD T1'!E263</f>
        <v>0.51248433300286556</v>
      </c>
      <c r="CI32" s="69">
        <f t="shared" si="48"/>
        <v>0.90552663931596167</v>
      </c>
      <c r="CK32" t="str">
        <f t="shared" si="49"/>
        <v>91 Elementary trades and related occupations</v>
      </c>
      <c r="CL32" s="69">
        <v>0.47346185086858911</v>
      </c>
      <c r="CM32" s="69">
        <v>0.44432442332545324</v>
      </c>
      <c r="CN32" s="69">
        <v>0.40028098768955317</v>
      </c>
      <c r="CO32" s="69">
        <v>0.80787806277026997</v>
      </c>
      <c r="CP32" s="69">
        <v>0.90716245291510322</v>
      </c>
      <c r="CQ32" s="69"/>
      <c r="CR32" s="69">
        <f t="shared" si="50"/>
        <v>0.50688146522555</v>
      </c>
      <c r="CS32" s="69">
        <f>'RD T1'!E292</f>
        <v>0.24631330281947977</v>
      </c>
      <c r="CT32" s="69">
        <f t="shared" si="51"/>
        <v>0.75319476804502972</v>
      </c>
    </row>
    <row r="33" spans="1:98" x14ac:dyDescent="0.2">
      <c r="A33" s="10" t="str">
        <f>name!D29</f>
        <v>92 Elementary administration and service occupations</v>
      </c>
      <c r="B33" s="69">
        <v>1.6414634254806614E-2</v>
      </c>
      <c r="C33" s="69">
        <v>2.1753285873932455E-2</v>
      </c>
      <c r="D33" s="69">
        <v>2.3005842334489452E-2</v>
      </c>
      <c r="E33" s="69">
        <v>2.4281575543616315E-2</v>
      </c>
      <c r="F33" s="69">
        <v>3.0144726422038675E-2</v>
      </c>
      <c r="G33" s="11"/>
      <c r="H33" s="69">
        <f t="shared" ref="H33" si="52">F33-D33</f>
        <v>7.1388840875492229E-3</v>
      </c>
      <c r="I33" s="69">
        <f>'RD T1'!E61</f>
        <v>1.4738588336924064E-2</v>
      </c>
      <c r="J33" s="69">
        <f t="shared" ref="J33" si="53">SUM(H33:I33)</f>
        <v>2.1877472424473285E-2</v>
      </c>
      <c r="L33" t="str">
        <f t="shared" ref="L33" si="54">A33</f>
        <v>92 Elementary administration and service occupations</v>
      </c>
      <c r="M33" s="69">
        <v>0.46309823269610229</v>
      </c>
      <c r="N33" s="69">
        <v>0.66402366694192227</v>
      </c>
      <c r="O33" s="69">
        <v>0.7145813976272507</v>
      </c>
      <c r="P33" s="69">
        <v>0.81660682052938138</v>
      </c>
      <c r="Q33" s="69">
        <v>1.0774958535773635</v>
      </c>
      <c r="R33" s="11"/>
      <c r="S33" s="69">
        <f t="shared" ref="S33" si="55">Q33-O33</f>
        <v>0.36291445595011285</v>
      </c>
      <c r="T33" s="69">
        <f>'RD T1'!E90</f>
        <v>0.50606056180688841</v>
      </c>
      <c r="U33" s="69">
        <f t="shared" ref="U33" si="56">SUM(S33:T33)</f>
        <v>0.86897501775700126</v>
      </c>
      <c r="W33" t="str">
        <f t="shared" ref="W33" si="57">A33</f>
        <v>92 Elementary administration and service occupations</v>
      </c>
      <c r="X33" s="69">
        <v>1.7425654890972622</v>
      </c>
      <c r="Y33" s="69">
        <v>2.2563733981034666</v>
      </c>
      <c r="Z33" s="69">
        <v>2.2093222542268882</v>
      </c>
      <c r="AA33" s="69">
        <v>2.3222342144233621</v>
      </c>
      <c r="AB33" s="69">
        <v>2.8561505309245856</v>
      </c>
      <c r="AC33" s="69"/>
      <c r="AD33" s="69">
        <f t="shared" ref="AD33" si="58">AB33-Z33</f>
        <v>0.64682827669769738</v>
      </c>
      <c r="AE33" s="69">
        <f>'RD T1'!E119</f>
        <v>1.5639718550303785</v>
      </c>
      <c r="AF33" s="69">
        <f t="shared" ref="AF33" si="59">SUM(AD33:AE33)</f>
        <v>2.2108001317280759</v>
      </c>
      <c r="AH33" t="str">
        <f t="shared" ref="AH33" si="60">L33</f>
        <v>92 Elementary administration and service occupations</v>
      </c>
      <c r="AI33" s="69">
        <v>0.87725182297797366</v>
      </c>
      <c r="AJ33" s="69">
        <v>1.1692808768309997</v>
      </c>
      <c r="AK33" s="69">
        <v>1.1592530302046111</v>
      </c>
      <c r="AL33" s="69">
        <v>1.1781711580222678</v>
      </c>
      <c r="AM33" s="69">
        <v>1.4563705872575186</v>
      </c>
      <c r="AN33" s="69"/>
      <c r="AO33" s="69">
        <f t="shared" ref="AO33" si="61">AM33-AK33</f>
        <v>0.29711755705290743</v>
      </c>
      <c r="AP33" s="69">
        <f>'RD T1'!E148</f>
        <v>0.76954732692791539</v>
      </c>
      <c r="AQ33" s="69">
        <f t="shared" ref="AQ33" si="62">SUM(AO33:AP33)</f>
        <v>1.0666648839808228</v>
      </c>
      <c r="AS33" t="str">
        <f t="shared" ref="AS33" si="63">W33</f>
        <v>92 Elementary administration and service occupations</v>
      </c>
      <c r="AT33" s="69">
        <v>0.82059473918909109</v>
      </c>
      <c r="AU33" s="69">
        <v>1.0059962349547487</v>
      </c>
      <c r="AV33" s="69">
        <v>1.037707444252248</v>
      </c>
      <c r="AW33" s="69">
        <v>1.0349821965243522</v>
      </c>
      <c r="AX33" s="69">
        <v>1.2807197028069519</v>
      </c>
      <c r="AY33" s="69"/>
      <c r="AZ33" s="69">
        <f t="shared" ref="AZ33" si="64">AX33-AV33</f>
        <v>0.24301225855470387</v>
      </c>
      <c r="BA33" s="69">
        <f>'RD T1'!E177</f>
        <v>0.67120263730932517</v>
      </c>
      <c r="BB33" s="69">
        <f t="shared" ref="BB33" si="65">SUM(AZ33:BA33)</f>
        <v>0.91421489586402904</v>
      </c>
      <c r="BD33" t="str">
        <f t="shared" ref="BD33" si="66">AH33</f>
        <v>92 Elementary administration and service occupations</v>
      </c>
      <c r="BE33" s="69">
        <v>5.0788052588220785</v>
      </c>
      <c r="BF33" s="69">
        <v>4.8465173018750747</v>
      </c>
      <c r="BG33" s="69">
        <v>4.8651095765172201</v>
      </c>
      <c r="BH33" s="69">
        <v>3.9990184884330424</v>
      </c>
      <c r="BI33" s="69">
        <v>3.6645139170595216</v>
      </c>
      <c r="BJ33" s="69"/>
      <c r="BK33" s="69">
        <f t="shared" ref="BK33" si="67">BI33-BG33</f>
        <v>-1.2005956594576985</v>
      </c>
      <c r="BL33" s="69">
        <f>'RD T1'!E206</f>
        <v>1.9975694865355558</v>
      </c>
      <c r="BM33" s="69">
        <f t="shared" ref="BM33" si="68">SUM(BK33:BL33)</f>
        <v>0.79697382707785724</v>
      </c>
      <c r="BO33" t="str">
        <f t="shared" ref="BO33" si="69">AS33</f>
        <v>92 Elementary administration and service occupations</v>
      </c>
      <c r="BP33" s="69">
        <v>7.5214886117849344</v>
      </c>
      <c r="BQ33" s="69">
        <v>8.0453276966200775</v>
      </c>
      <c r="BR33" s="69">
        <v>7.0783799584841587</v>
      </c>
      <c r="BS33" s="69">
        <v>6.568432856253577</v>
      </c>
      <c r="BT33" s="69">
        <v>5.7151997725356605</v>
      </c>
      <c r="BU33" s="69"/>
      <c r="BV33" s="69">
        <f t="shared" ref="BV33" si="70">BT33-BR33</f>
        <v>-1.3631801859484982</v>
      </c>
      <c r="BW33" s="69">
        <f>'RD T1'!E235</f>
        <v>2.8959204567134829</v>
      </c>
      <c r="BX33" s="69">
        <f t="shared" ref="BX33" si="71">SUM(BV33:BW33)</f>
        <v>1.5327402707649846</v>
      </c>
      <c r="BZ33" t="str">
        <f t="shared" ref="BZ33" si="72">BD33</f>
        <v>92 Elementary administration and service occupations</v>
      </c>
      <c r="CA33" s="69">
        <v>6.9491436911431403</v>
      </c>
      <c r="CB33" s="69">
        <v>7.1387126726799615</v>
      </c>
      <c r="CC33" s="69">
        <v>5.9773719791312017</v>
      </c>
      <c r="CD33" s="69">
        <v>5.5360521392911233</v>
      </c>
      <c r="CE33" s="69">
        <v>4.0134186220733392</v>
      </c>
      <c r="CF33" s="69"/>
      <c r="CG33" s="69">
        <f t="shared" ref="CG33" si="73">CE33-CC33</f>
        <v>-1.9639533570578624</v>
      </c>
      <c r="CH33" s="69">
        <f>'RD T1'!E264</f>
        <v>1.9924240050137096</v>
      </c>
      <c r="CI33" s="69">
        <f t="shared" ref="CI33" si="74">SUM(CG33:CH33)</f>
        <v>2.8470647955847195E-2</v>
      </c>
      <c r="CK33" t="str">
        <f t="shared" ref="CK33" si="75">BO33</f>
        <v>92 Elementary administration and service occupations</v>
      </c>
      <c r="CL33" s="69">
        <v>2.7956349647838725</v>
      </c>
      <c r="CM33" s="69">
        <v>2.730486314650046</v>
      </c>
      <c r="CN33" s="69">
        <v>2.3131311953949902</v>
      </c>
      <c r="CO33" s="69">
        <v>1.4364385517207348</v>
      </c>
      <c r="CP33" s="69">
        <v>0.98740754022659194</v>
      </c>
      <c r="CQ33" s="69"/>
      <c r="CR33" s="69">
        <f t="shared" ref="CR33" si="76">CP33-CN33</f>
        <v>-1.3257236551683982</v>
      </c>
      <c r="CS33" s="69">
        <f>'RD T1'!E293</f>
        <v>0.33589621141433712</v>
      </c>
      <c r="CT33" s="69">
        <f t="shared" ref="CT33" si="77">SUM(CR33:CS33)</f>
        <v>-0.98982744375406106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3.6199708975948068</v>
      </c>
      <c r="C35" s="67">
        <f t="shared" ref="C35:F35" si="78">SUM(C8:C33)</f>
        <v>4.5519594254009021</v>
      </c>
      <c r="D35" s="67">
        <f t="shared" si="78"/>
        <v>4.8923976357404904</v>
      </c>
      <c r="E35" s="67">
        <f t="shared" si="78"/>
        <v>5.6205197756759588</v>
      </c>
      <c r="F35" s="67">
        <f t="shared" si="78"/>
        <v>7.1005413747402946</v>
      </c>
      <c r="G35" s="11"/>
      <c r="H35" s="67">
        <f>F35-D35</f>
        <v>2.2081437389998042</v>
      </c>
      <c r="I35" s="67">
        <f>SUM(I8:I33)</f>
        <v>2.9161188582628754</v>
      </c>
      <c r="J35" s="67">
        <f>SUM(H35:I35)</f>
        <v>5.1242625972626801</v>
      </c>
      <c r="L35" s="24" t="str">
        <f>A35</f>
        <v>All occupations</v>
      </c>
      <c r="M35" s="67">
        <f>SUM(M8:M33)</f>
        <v>25.693849081120952</v>
      </c>
      <c r="N35" s="67">
        <f t="shared" ref="N35:Q35" si="79">SUM(N8:N33)</f>
        <v>32.770820001186891</v>
      </c>
      <c r="O35" s="67">
        <f t="shared" si="79"/>
        <v>35.316044053493933</v>
      </c>
      <c r="P35" s="67">
        <f t="shared" si="79"/>
        <v>40.763307458317115</v>
      </c>
      <c r="Q35" s="67">
        <f t="shared" si="79"/>
        <v>51.624362988572209</v>
      </c>
      <c r="R35" s="11"/>
      <c r="S35" s="67">
        <f t="shared" si="29"/>
        <v>16.308318935078276</v>
      </c>
      <c r="T35" s="67">
        <f>SUM(T8:T33)</f>
        <v>22.300219195821885</v>
      </c>
      <c r="U35" s="67">
        <f>SUM(S35:T35)</f>
        <v>38.608538130900158</v>
      </c>
      <c r="W35" s="24" t="str">
        <f>A35</f>
        <v>All occupations</v>
      </c>
      <c r="X35" s="67">
        <f>SUM(X8:X33)</f>
        <v>54.594550148642966</v>
      </c>
      <c r="Y35" s="67">
        <f t="shared" ref="Y35:AB35" si="80">SUM(Y8:Y33)</f>
        <v>62.944482092836012</v>
      </c>
      <c r="Z35" s="67">
        <f t="shared" si="80"/>
        <v>62.385877924843236</v>
      </c>
      <c r="AA35" s="67">
        <f t="shared" si="80"/>
        <v>66.392436745934859</v>
      </c>
      <c r="AB35" s="67">
        <f t="shared" si="80"/>
        <v>75.655240315800938</v>
      </c>
      <c r="AC35" s="69"/>
      <c r="AD35" s="67">
        <f t="shared" ref="AD35" si="81">AB35-Z35</f>
        <v>13.269362390957703</v>
      </c>
      <c r="AE35" s="67">
        <f>SUM(AE8:AE33)</f>
        <v>36.907632366364496</v>
      </c>
      <c r="AF35" s="67">
        <f>SUM(AD35:AE35)</f>
        <v>50.176994757322198</v>
      </c>
      <c r="AH35" s="24" t="str">
        <f>L35</f>
        <v>All occupations</v>
      </c>
      <c r="AI35" s="67">
        <f>SUM(AI8:AI33)</f>
        <v>15.295083524442099</v>
      </c>
      <c r="AJ35" s="67">
        <f t="shared" ref="AJ35:AM35" si="82">SUM(AJ8:AJ33)</f>
        <v>16.848592364715977</v>
      </c>
      <c r="AK35" s="67">
        <f t="shared" si="82"/>
        <v>16.776511731614971</v>
      </c>
      <c r="AL35" s="67">
        <f t="shared" si="82"/>
        <v>16.86215205287057</v>
      </c>
      <c r="AM35" s="67">
        <f t="shared" si="82"/>
        <v>18.81495202393414</v>
      </c>
      <c r="AN35" s="69"/>
      <c r="AO35" s="67">
        <f t="shared" ref="AO35" si="83">AM35-AK35</f>
        <v>2.0384402923191693</v>
      </c>
      <c r="AP35" s="67">
        <f>SUM(AP8:AP33)</f>
        <v>9.2344615705426669</v>
      </c>
      <c r="AQ35" s="67">
        <f>SUM(AO35:AP35)</f>
        <v>11.272901862861836</v>
      </c>
      <c r="AS35" s="24" t="str">
        <f>W35</f>
        <v>All occupations</v>
      </c>
      <c r="AT35" s="67">
        <f>SUM(AT8:AT33)</f>
        <v>15.219154531610574</v>
      </c>
      <c r="AU35" s="67">
        <f t="shared" ref="AU35:AX35" si="84">SUM(AU8:AU33)</f>
        <v>17.691248310627792</v>
      </c>
      <c r="AV35" s="67">
        <f t="shared" si="84"/>
        <v>17.6826724668433</v>
      </c>
      <c r="AW35" s="67">
        <f t="shared" si="84"/>
        <v>18.140149330170633</v>
      </c>
      <c r="AX35" s="67">
        <f t="shared" si="84"/>
        <v>20.556330584398989</v>
      </c>
      <c r="AY35" s="69"/>
      <c r="AZ35" s="67">
        <f t="shared" ref="AZ35" si="85">AX35-AV35</f>
        <v>2.8736581175556886</v>
      </c>
      <c r="BA35" s="67">
        <f>SUM(BA8:BA33)</f>
        <v>9.7727760259162899</v>
      </c>
      <c r="BB35" s="67">
        <f>SUM(AZ35:BA35)</f>
        <v>12.646434143471978</v>
      </c>
      <c r="BD35" s="24" t="str">
        <f>AH35</f>
        <v>All occupations</v>
      </c>
      <c r="BE35" s="67">
        <f>SUM(BE8:BE33)</f>
        <v>53.80371500138903</v>
      </c>
      <c r="BF35" s="67">
        <f t="shared" ref="BF35:BI35" si="86">SUM(BF8:BF33)</f>
        <v>54.790449779121786</v>
      </c>
      <c r="BG35" s="67">
        <f t="shared" si="86"/>
        <v>56.998992085112157</v>
      </c>
      <c r="BH35" s="67">
        <f t="shared" si="86"/>
        <v>55.91928633349832</v>
      </c>
      <c r="BI35" s="67">
        <f t="shared" si="86"/>
        <v>55.868000570964853</v>
      </c>
      <c r="BJ35" s="69"/>
      <c r="BK35" s="67">
        <f t="shared" ref="BK35" si="87">BI35-BG35</f>
        <v>-1.1309915141473041</v>
      </c>
      <c r="BL35" s="67">
        <f>SUM(BL8:BL33)</f>
        <v>25.384555410897597</v>
      </c>
      <c r="BM35" s="67">
        <f>SUM(BK35:BL35)</f>
        <v>24.253563896750293</v>
      </c>
      <c r="BO35" s="24" t="str">
        <f>AS35</f>
        <v>All occupations</v>
      </c>
      <c r="BP35" s="67">
        <f>SUM(BP8:BP33)</f>
        <v>51.70025066647208</v>
      </c>
      <c r="BQ35" s="67">
        <f t="shared" ref="BQ35:BT35" si="88">SUM(BQ8:BQ33)</f>
        <v>53.765260107423337</v>
      </c>
      <c r="BR35" s="67">
        <f t="shared" si="88"/>
        <v>49.114793545770972</v>
      </c>
      <c r="BS35" s="67">
        <f t="shared" si="88"/>
        <v>48.105939086246465</v>
      </c>
      <c r="BT35" s="67">
        <f t="shared" si="88"/>
        <v>40.90367032485311</v>
      </c>
      <c r="BU35" s="69"/>
      <c r="BV35" s="67">
        <f t="shared" ref="BV35" si="89">BT35-BR35</f>
        <v>-8.2111232209178624</v>
      </c>
      <c r="BW35" s="67">
        <f>SUM(BW8:BW33)</f>
        <v>19.859640998449695</v>
      </c>
      <c r="BX35" s="67">
        <f>SUM(BV35:BW35)</f>
        <v>11.648517777531833</v>
      </c>
      <c r="BZ35" s="24" t="str">
        <f>BD35</f>
        <v>All occupations</v>
      </c>
      <c r="CA35" s="67">
        <f>SUM(CA8:CA33)</f>
        <v>35.651009049586619</v>
      </c>
      <c r="CB35" s="67">
        <f t="shared" ref="CB35:CE35" si="90">SUM(CB8:CB33)</f>
        <v>34.38703596179117</v>
      </c>
      <c r="CC35" s="67">
        <f t="shared" si="90"/>
        <v>29.916222518597607</v>
      </c>
      <c r="CD35" s="67">
        <f t="shared" si="90"/>
        <v>28.480003879136827</v>
      </c>
      <c r="CE35" s="67">
        <f t="shared" si="90"/>
        <v>19.627541440204453</v>
      </c>
      <c r="CF35" s="69"/>
      <c r="CG35" s="67">
        <f t="shared" ref="CG35" si="91">CE35-CC35</f>
        <v>-10.288681078393154</v>
      </c>
      <c r="CH35" s="67">
        <f>SUM(CH8:CH33)</f>
        <v>9.8070591403704839</v>
      </c>
      <c r="CI35" s="67">
        <f>SUM(CG35:CH35)</f>
        <v>-0.48162193802266984</v>
      </c>
      <c r="CK35" s="24" t="str">
        <f>BO35</f>
        <v>All occupations</v>
      </c>
      <c r="CL35" s="67">
        <f>SUM(CL8:CL33)</f>
        <v>10.174417099140813</v>
      </c>
      <c r="CM35" s="67">
        <f t="shared" ref="CM35:CP35" si="92">SUM(CM8:CM33)</f>
        <v>10.980151956896258</v>
      </c>
      <c r="CN35" s="67">
        <f t="shared" si="92"/>
        <v>9.6034880379834462</v>
      </c>
      <c r="CO35" s="67">
        <f t="shared" si="92"/>
        <v>9.1722053381491406</v>
      </c>
      <c r="CP35" s="67">
        <f t="shared" si="92"/>
        <v>8.664360376530972</v>
      </c>
      <c r="CQ35" s="69"/>
      <c r="CR35" s="67">
        <f t="shared" ref="CR35" si="93">CP35-CN35</f>
        <v>-0.93912766145247417</v>
      </c>
      <c r="CS35" s="67">
        <f>SUM(CS8:CS33)</f>
        <v>2.6189397595138018</v>
      </c>
      <c r="CT35" s="67">
        <f>SUM(CR35:CS35)</f>
        <v>1.6798120980613276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Buckinghamshire Thames Valley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Buckinghamshire Thames Valley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Buckinghamshire Thames Valley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Buckinghamshire Thames Valley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Buckinghamshire Thames Valley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Buckinghamshire Thames Valley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Buckinghamshire Thames Valley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Buckinghamshire Thames Valley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Buckinghamshire Thames Valley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8.1746050541768422</v>
      </c>
      <c r="C45" s="18">
        <f t="shared" si="104"/>
        <v>8.230461445988329</v>
      </c>
      <c r="D45" s="18">
        <f t="shared" si="104"/>
        <v>8.6728839078374644</v>
      </c>
      <c r="E45" s="18">
        <f t="shared" si="104"/>
        <v>7.6293001499710824</v>
      </c>
      <c r="F45" s="18">
        <f t="shared" si="104"/>
        <v>7.890002872335053</v>
      </c>
      <c r="H45" s="68">
        <f t="shared" ref="H45:H70" si="105">IF(D8&gt;0,(H8/D8)*100,0)</f>
        <v>32.033258934289378</v>
      </c>
      <c r="I45" s="69">
        <f t="shared" ref="I45:I70" si="106">IF(D8&gt;0,I8/D8*100,0)</f>
        <v>59.881433389611473</v>
      </c>
      <c r="J45" s="69">
        <f t="shared" ref="J45:J70" si="107">IF(D8&gt;0,(J8/D8)*100,0)</f>
        <v>91.914692323900837</v>
      </c>
      <c r="L45" t="str">
        <f>A45</f>
        <v>11 Corporate managers and directors</v>
      </c>
      <c r="M45" s="18">
        <f t="shared" ref="M45:Q54" si="108">M8/M$35*100</f>
        <v>9.1306002649487414</v>
      </c>
      <c r="N45" s="18">
        <f t="shared" si="108"/>
        <v>9.9213339184817251</v>
      </c>
      <c r="O45" s="18">
        <f t="shared" si="108"/>
        <v>10.044920285065082</v>
      </c>
      <c r="P45" s="18">
        <f t="shared" si="108"/>
        <v>8.7184306987250171</v>
      </c>
      <c r="Q45" s="18">
        <f t="shared" si="108"/>
        <v>8.8295278623857154</v>
      </c>
      <c r="S45" s="68">
        <f t="shared" ref="S45:S70" si="109">IF(O8&gt;0,(S8/O8)*100,0)</f>
        <v>28.491276202521163</v>
      </c>
      <c r="T45" s="69">
        <f t="shared" ref="T45:T70" si="110">IF(O8&gt;0,T8/O8*100,0)</f>
        <v>59.147808438553959</v>
      </c>
      <c r="U45" s="69">
        <f t="shared" ref="U45:U70" si="111">IF(O8&gt;0,(U8/O8)*100,0)</f>
        <v>87.639084641075115</v>
      </c>
      <c r="W45" t="str">
        <f>A45</f>
        <v>11 Corporate managers and directors</v>
      </c>
      <c r="X45" s="18">
        <f t="shared" ref="X45:AB54" si="112">X8/X$35*100</f>
        <v>11.164420279529137</v>
      </c>
      <c r="Y45" s="18">
        <f t="shared" si="112"/>
        <v>12.282269161849676</v>
      </c>
      <c r="Z45" s="18">
        <f t="shared" si="112"/>
        <v>12.051030329186274</v>
      </c>
      <c r="AA45" s="18">
        <f t="shared" si="112"/>
        <v>10.446553478457403</v>
      </c>
      <c r="AB45" s="18">
        <f t="shared" si="112"/>
        <v>10.354250309680076</v>
      </c>
      <c r="AD45" s="68">
        <f t="shared" ref="AD45:AD70" si="113">IF(Z8&gt;0,(AD8/Z8)*100,0)</f>
        <v>4.1950780373192744</v>
      </c>
      <c r="AE45" s="69">
        <f t="shared" ref="AE45:AE70" si="114">IF(Z8&gt;0,AE8/Z8*100,0)</f>
        <v>55.569322378402042</v>
      </c>
      <c r="AF45" s="69">
        <f t="shared" ref="AF45:AF70" si="115">IF(Z8&gt;0,(AF8/Z8)*100,0)</f>
        <v>59.764400415721319</v>
      </c>
      <c r="AH45" t="str">
        <f>L45</f>
        <v>11 Corporate managers and directors</v>
      </c>
      <c r="AI45" s="18">
        <f t="shared" ref="AI45:AM54" si="116">AI8/AI$35*100</f>
        <v>7.371372967236085</v>
      </c>
      <c r="AJ45" s="18">
        <f t="shared" si="116"/>
        <v>8.4820078641649737</v>
      </c>
      <c r="AK45" s="18">
        <f t="shared" si="116"/>
        <v>8.7110327102926988</v>
      </c>
      <c r="AL45" s="18">
        <f t="shared" si="116"/>
        <v>7.7597946431207889</v>
      </c>
      <c r="AM45" s="18">
        <f t="shared" si="116"/>
        <v>7.7071132782079097</v>
      </c>
      <c r="AO45" s="68">
        <f t="shared" ref="AO45:AO70" si="117">IF(AK8&gt;0,(AO8/AK8)*100,0)</f>
        <v>-0.77444240884392934</v>
      </c>
      <c r="AP45" s="69">
        <f t="shared" ref="AP45:AP70" si="118">IF(AK8&gt;0,AP8/AK8*100,0)</f>
        <v>49.725740115914142</v>
      </c>
      <c r="AQ45" s="69">
        <f t="shared" ref="AQ45:AQ70" si="119">IF(AK8&gt;0,(AQ8/AK8)*100,0)</f>
        <v>48.951297707070211</v>
      </c>
      <c r="AS45" t="str">
        <f>W45</f>
        <v>11 Corporate managers and directors</v>
      </c>
      <c r="AT45" s="18">
        <f t="shared" ref="AT45:AX54" si="120">AT8/AT$35*100</f>
        <v>11.519672980731162</v>
      </c>
      <c r="AU45" s="18">
        <f t="shared" si="120"/>
        <v>12.607009112351191</v>
      </c>
      <c r="AV45" s="18">
        <f t="shared" si="120"/>
        <v>12.681522385939248</v>
      </c>
      <c r="AW45" s="18">
        <f t="shared" si="120"/>
        <v>10.743675337154464</v>
      </c>
      <c r="AX45" s="18">
        <f t="shared" si="120"/>
        <v>10.552621216662478</v>
      </c>
      <c r="AZ45" s="68">
        <f t="shared" ref="AZ45:AZ70" si="121">IF(AV8&gt;0,(AZ8/AV8)*100,0)</f>
        <v>-3.2643291970993347</v>
      </c>
      <c r="BA45" s="69">
        <f t="shared" ref="BA45:BA70" si="122">IF(AV8&gt;0,BA8/AV8*100,0)</f>
        <v>48.610950975562119</v>
      </c>
      <c r="BB45" s="69">
        <f t="shared" ref="BB45:BB70" si="123">IF(AV8&gt;0,(BB8/AV8)*100,0)</f>
        <v>45.346621778462783</v>
      </c>
      <c r="BD45" t="str">
        <f>AH45</f>
        <v>11 Corporate managers and directors</v>
      </c>
      <c r="BE45" s="18">
        <f t="shared" ref="BE45:BI54" si="124">BE8/BE$35*100</f>
        <v>7.0319278458086165</v>
      </c>
      <c r="BF45" s="18">
        <f t="shared" si="124"/>
        <v>7.7990699251450666</v>
      </c>
      <c r="BG45" s="18">
        <f t="shared" si="124"/>
        <v>8.1497790604206664</v>
      </c>
      <c r="BH45" s="18">
        <f t="shared" si="124"/>
        <v>7.1566028840833127</v>
      </c>
      <c r="BI45" s="18">
        <f t="shared" si="124"/>
        <v>7.6942106638010088</v>
      </c>
      <c r="BK45" s="68">
        <f t="shared" ref="BK45:BK70" si="125">IF(BG8&gt;0,(BK8/BG8)*100,0)</f>
        <v>-7.4632610796192589</v>
      </c>
      <c r="BL45" s="69">
        <f t="shared" ref="BL45:BL70" si="126">IF(BG8&gt;0,BL8/BG8*100,0)</f>
        <v>39.912085058976871</v>
      </c>
      <c r="BM45" s="69">
        <f t="shared" ref="BM45:BM70" si="127">IF(BG8&gt;0,(BM8/BG8)*100,0)</f>
        <v>32.448823979357613</v>
      </c>
      <c r="BO45" t="str">
        <f>AS45</f>
        <v>11 Corporate managers and directors</v>
      </c>
      <c r="BP45" s="18">
        <f t="shared" ref="BP45:BT54" si="128">BP8/BP$35*100</f>
        <v>5.903128235339449</v>
      </c>
      <c r="BQ45" s="18">
        <f t="shared" si="128"/>
        <v>6.6025163423250444</v>
      </c>
      <c r="BR45" s="18">
        <f t="shared" si="128"/>
        <v>6.8116439726313729</v>
      </c>
      <c r="BS45" s="18">
        <f t="shared" si="128"/>
        <v>5.9810442365830836</v>
      </c>
      <c r="BT45" s="18">
        <f t="shared" si="128"/>
        <v>5.885559371729058</v>
      </c>
      <c r="BV45" s="68">
        <f t="shared" ref="BV45:BV70" si="129">IF(BR8&gt;0,(BV8/BR8)*100,0)</f>
        <v>-28.040893650834903</v>
      </c>
      <c r="BW45" s="69">
        <f t="shared" ref="BW45:BW70" si="130">IF(BR8&gt;0,BW8/BR8*100,0)</f>
        <v>37.191045538608009</v>
      </c>
      <c r="BX45" s="69">
        <f t="shared" ref="BX45:BX70" si="131">IF(BR8&gt;0,(BX8/BR8)*100,0)</f>
        <v>9.1501518877731076</v>
      </c>
      <c r="BZ45" t="str">
        <f>BD45</f>
        <v>11 Corporate managers and directors</v>
      </c>
      <c r="CA45" s="18">
        <f t="shared" ref="CA45:CE54" si="132">CA8/CA$35*100</f>
        <v>5.969066583781081</v>
      </c>
      <c r="CB45" s="18">
        <f t="shared" si="132"/>
        <v>6.6283340225819289</v>
      </c>
      <c r="CC45" s="18">
        <f t="shared" si="132"/>
        <v>7.4267940279860847</v>
      </c>
      <c r="CD45" s="18">
        <f t="shared" si="132"/>
        <v>7.2612386256939887</v>
      </c>
      <c r="CE45" s="18">
        <f t="shared" si="132"/>
        <v>8.2520612750894156</v>
      </c>
      <c r="CG45" s="68">
        <f t="shared" ref="CG45:CG70" si="133">IF(CC8&gt;0,(CG8/CC8)*100,0)</f>
        <v>-27.101227974775139</v>
      </c>
      <c r="CH45" s="69">
        <f t="shared" ref="CH45:CH70" si="134">IF(CC8&gt;0,CH8/CC8*100,0)</f>
        <v>37.353999352185681</v>
      </c>
      <c r="CI45" s="69">
        <f t="shared" ref="CI45:CI70" si="135">IF(CC8&gt;0,(CI8/CC8)*100,0)</f>
        <v>10.252771377410541</v>
      </c>
      <c r="CK45" t="str">
        <f>BO45</f>
        <v>11 Corporate managers and directors</v>
      </c>
      <c r="CL45" s="18">
        <f t="shared" ref="CL45:CP54" si="136">CL8/CL$35*100</f>
        <v>3.1432138998005557</v>
      </c>
      <c r="CM45" s="18">
        <f t="shared" si="136"/>
        <v>3.7617152346664087</v>
      </c>
      <c r="CN45" s="18">
        <f t="shared" si="136"/>
        <v>4.0226121290422094</v>
      </c>
      <c r="CO45" s="18">
        <f t="shared" si="136"/>
        <v>4.62922027280365</v>
      </c>
      <c r="CP45" s="18">
        <f t="shared" si="136"/>
        <v>6.0319772204345066</v>
      </c>
      <c r="CR45" s="68">
        <f t="shared" ref="CR45:CR70" si="137">IF(CN8&gt;0,(CR8/CN8)*100,0)</f>
        <v>35.287926889818479</v>
      </c>
      <c r="CS45" s="69">
        <f t="shared" ref="CS45:CS70" si="138">IF(CN8&gt;0,CS8/CN8*100,0)</f>
        <v>35.145652584521244</v>
      </c>
      <c r="CT45" s="69">
        <f t="shared" ref="CT45:CT70" si="139">IF(CN8&gt;0,(CT8/CN8)*100,0)</f>
        <v>70.433579474339737</v>
      </c>
    </row>
    <row r="46" spans="1:98" x14ac:dyDescent="0.2">
      <c r="A46" t="str">
        <f t="shared" si="103"/>
        <v>12 Other managers and proprietors</v>
      </c>
      <c r="B46" s="18">
        <f t="shared" si="104"/>
        <v>3.1266620545658874</v>
      </c>
      <c r="C46" s="18">
        <f t="shared" si="104"/>
        <v>3.2704839255532407</v>
      </c>
      <c r="D46" s="18">
        <f t="shared" si="104"/>
        <v>3.1127349235281758</v>
      </c>
      <c r="E46" s="18">
        <f t="shared" si="104"/>
        <v>3.1648033610511703</v>
      </c>
      <c r="F46" s="18">
        <f t="shared" si="104"/>
        <v>3.3535244739684917</v>
      </c>
      <c r="H46" s="68">
        <f t="shared" si="105"/>
        <v>56.361222266956013</v>
      </c>
      <c r="I46" s="69">
        <f t="shared" si="106"/>
        <v>79.033106189119991</v>
      </c>
      <c r="J46" s="69">
        <f t="shared" si="107"/>
        <v>135.39432845607598</v>
      </c>
      <c r="L46" t="str">
        <f t="shared" ref="L46:L69" si="140">A46</f>
        <v>12 Other managers and proprietors</v>
      </c>
      <c r="M46" s="18">
        <f t="shared" si="108"/>
        <v>3.6742655328363121</v>
      </c>
      <c r="N46" s="18">
        <f t="shared" si="108"/>
        <v>3.6698379915869479</v>
      </c>
      <c r="O46" s="18">
        <f t="shared" si="108"/>
        <v>3.7100973209245938</v>
      </c>
      <c r="P46" s="18">
        <f t="shared" si="108"/>
        <v>3.7463705129652003</v>
      </c>
      <c r="Q46" s="18">
        <f t="shared" si="108"/>
        <v>4.0093515841874803</v>
      </c>
      <c r="S46" s="68">
        <f t="shared" si="109"/>
        <v>57.968864226576912</v>
      </c>
      <c r="T46" s="69">
        <f t="shared" si="110"/>
        <v>77.800221101888411</v>
      </c>
      <c r="U46" s="69">
        <f t="shared" si="111"/>
        <v>135.76908532846531</v>
      </c>
      <c r="W46" t="str">
        <f t="shared" ref="W46:W69" si="141">A46</f>
        <v>12 Other managers and proprietors</v>
      </c>
      <c r="X46" s="18">
        <f t="shared" si="112"/>
        <v>4.1616573857463912</v>
      </c>
      <c r="Y46" s="18">
        <f t="shared" si="112"/>
        <v>4.1196576782357228</v>
      </c>
      <c r="Z46" s="18">
        <f t="shared" si="112"/>
        <v>4.0305997601333594</v>
      </c>
      <c r="AA46" s="18">
        <f t="shared" si="112"/>
        <v>4.0509864843343069</v>
      </c>
      <c r="AB46" s="18">
        <f t="shared" si="112"/>
        <v>4.2215296558603423</v>
      </c>
      <c r="AD46" s="68">
        <f t="shared" si="113"/>
        <v>27.014380359019647</v>
      </c>
      <c r="AE46" s="69">
        <f t="shared" si="114"/>
        <v>71.681470110167083</v>
      </c>
      <c r="AF46" s="69">
        <f t="shared" si="115"/>
        <v>98.695850469186723</v>
      </c>
      <c r="AH46" t="str">
        <f t="shared" ref="AH46:AH69" si="142">L46</f>
        <v>12 Other managers and proprietors</v>
      </c>
      <c r="AI46" s="18">
        <f t="shared" si="116"/>
        <v>4.0713320797099186</v>
      </c>
      <c r="AJ46" s="18">
        <f t="shared" si="116"/>
        <v>4.3819105905833693</v>
      </c>
      <c r="AK46" s="18">
        <f t="shared" si="116"/>
        <v>4.562104904258252</v>
      </c>
      <c r="AL46" s="18">
        <f t="shared" si="116"/>
        <v>4.5971627097973622</v>
      </c>
      <c r="AM46" s="18">
        <f t="shared" si="116"/>
        <v>4.9425565513577183</v>
      </c>
      <c r="AO46" s="68">
        <f t="shared" si="117"/>
        <v>21.503231877053192</v>
      </c>
      <c r="AP46" s="69">
        <f t="shared" si="118"/>
        <v>69.554173820644834</v>
      </c>
      <c r="AQ46" s="69">
        <f t="shared" si="119"/>
        <v>91.05740569769803</v>
      </c>
      <c r="AS46" t="str">
        <f t="shared" ref="AS46:AS69" si="143">W46</f>
        <v>12 Other managers and proprietors</v>
      </c>
      <c r="AT46" s="18">
        <f t="shared" si="120"/>
        <v>4.7888669768415815</v>
      </c>
      <c r="AU46" s="18">
        <f t="shared" si="120"/>
        <v>4.7145632314015948</v>
      </c>
      <c r="AV46" s="18">
        <f t="shared" si="120"/>
        <v>4.6787967241727557</v>
      </c>
      <c r="AW46" s="18">
        <f t="shared" si="120"/>
        <v>4.9440792073046493</v>
      </c>
      <c r="AX46" s="18">
        <f t="shared" si="120"/>
        <v>5.126272264984121</v>
      </c>
      <c r="AZ46" s="68">
        <f t="shared" si="121"/>
        <v>27.369423206434622</v>
      </c>
      <c r="BA46" s="69">
        <f t="shared" si="122"/>
        <v>68.441090081262274</v>
      </c>
      <c r="BB46" s="69">
        <f t="shared" si="123"/>
        <v>95.810513287696892</v>
      </c>
      <c r="BD46" t="str">
        <f t="shared" ref="BD46:BD69" si="144">AH46</f>
        <v>12 Other managers and proprietors</v>
      </c>
      <c r="BE46" s="18">
        <f t="shared" si="124"/>
        <v>3.4052228648613605</v>
      </c>
      <c r="BF46" s="18">
        <f t="shared" si="124"/>
        <v>3.0932433328834512</v>
      </c>
      <c r="BG46" s="18">
        <f t="shared" si="124"/>
        <v>3.1713669766036525</v>
      </c>
      <c r="BH46" s="18">
        <f t="shared" si="124"/>
        <v>3.0894494936803021</v>
      </c>
      <c r="BI46" s="18">
        <f t="shared" si="124"/>
        <v>3.1957341744516095</v>
      </c>
      <c r="BK46" s="68">
        <f t="shared" si="125"/>
        <v>-1.2311265720153992</v>
      </c>
      <c r="BL46" s="69">
        <f t="shared" si="126"/>
        <v>46.661444250189511</v>
      </c>
      <c r="BM46" s="69">
        <f t="shared" si="127"/>
        <v>45.430317678174106</v>
      </c>
      <c r="BO46" t="str">
        <f t="shared" ref="BO46:BO69" si="145">AS46</f>
        <v>12 Other managers and proprietors</v>
      </c>
      <c r="BP46" s="18">
        <f t="shared" si="128"/>
        <v>3.435992649767921</v>
      </c>
      <c r="BQ46" s="18">
        <f t="shared" si="128"/>
        <v>3.3692027558252948</v>
      </c>
      <c r="BR46" s="18">
        <f t="shared" si="128"/>
        <v>3.5378973347827531</v>
      </c>
      <c r="BS46" s="18">
        <f t="shared" si="128"/>
        <v>3.7091222598228968</v>
      </c>
      <c r="BT46" s="18">
        <f t="shared" si="128"/>
        <v>4.1936052006959841</v>
      </c>
      <c r="BV46" s="68">
        <f t="shared" si="129"/>
        <v>-1.282926362534792</v>
      </c>
      <c r="BW46" s="69">
        <f t="shared" si="130"/>
        <v>53.626696517798358</v>
      </c>
      <c r="BX46" s="69">
        <f t="shared" si="131"/>
        <v>52.34377015526357</v>
      </c>
      <c r="BZ46" t="str">
        <f t="shared" ref="BZ46:BZ69" si="146">BD46</f>
        <v>12 Other managers and proprietors</v>
      </c>
      <c r="CA46" s="18">
        <f t="shared" si="132"/>
        <v>3.0926606438779705</v>
      </c>
      <c r="CB46" s="18">
        <f t="shared" si="132"/>
        <v>3.0133186075714402</v>
      </c>
      <c r="CC46" s="18">
        <f t="shared" si="132"/>
        <v>3.0111270114497781</v>
      </c>
      <c r="CD46" s="18">
        <f t="shared" si="132"/>
        <v>3.2070482119357506</v>
      </c>
      <c r="CE46" s="18">
        <f t="shared" si="132"/>
        <v>3.6814057986560851</v>
      </c>
      <c r="CG46" s="68">
        <f t="shared" si="133"/>
        <v>-19.787183595935119</v>
      </c>
      <c r="CH46" s="69">
        <f t="shared" si="134"/>
        <v>41.734674780398038</v>
      </c>
      <c r="CI46" s="69">
        <f t="shared" si="135"/>
        <v>21.947491184462915</v>
      </c>
      <c r="CK46" t="str">
        <f t="shared" ref="CK46:CK69" si="147">BO46</f>
        <v>12 Other managers and proprietors</v>
      </c>
      <c r="CL46" s="18">
        <f t="shared" si="136"/>
        <v>3.1362487484691401</v>
      </c>
      <c r="CM46" s="18">
        <f t="shared" si="136"/>
        <v>3.0920301897157745</v>
      </c>
      <c r="CN46" s="18">
        <f t="shared" si="136"/>
        <v>3.1821295488837968</v>
      </c>
      <c r="CO46" s="18">
        <f t="shared" si="136"/>
        <v>4.0124290758487824</v>
      </c>
      <c r="CP46" s="18">
        <f t="shared" si="136"/>
        <v>5.4669767848890931</v>
      </c>
      <c r="CR46" s="68">
        <f t="shared" si="137"/>
        <v>55.00184981325441</v>
      </c>
      <c r="CS46" s="69">
        <f t="shared" si="138"/>
        <v>43.280942264022578</v>
      </c>
      <c r="CT46" s="69">
        <f t="shared" si="139"/>
        <v>98.282792077276994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23.006681861072117</v>
      </c>
      <c r="C47" s="18">
        <f t="shared" si="104"/>
        <v>23.131895793782046</v>
      </c>
      <c r="D47" s="18">
        <f t="shared" si="104"/>
        <v>22.854751950200331</v>
      </c>
      <c r="E47" s="18">
        <f t="shared" si="104"/>
        <v>25.029523827319988</v>
      </c>
      <c r="F47" s="18">
        <f t="shared" si="104"/>
        <v>25.025286790458651</v>
      </c>
      <c r="H47" s="68">
        <f t="shared" si="105"/>
        <v>58.917698144895247</v>
      </c>
      <c r="I47" s="69">
        <f t="shared" si="106"/>
        <v>51.387424991468201</v>
      </c>
      <c r="J47" s="69">
        <f t="shared" si="107"/>
        <v>110.30512313636348</v>
      </c>
      <c r="L47" t="str">
        <f t="shared" si="140"/>
        <v>21 Science, research, engineering and technology professionals</v>
      </c>
      <c r="M47" s="18">
        <f t="shared" si="108"/>
        <v>12.759077881394104</v>
      </c>
      <c r="N47" s="18">
        <f t="shared" si="108"/>
        <v>12.917088978641456</v>
      </c>
      <c r="O47" s="18">
        <f t="shared" si="108"/>
        <v>13.536312769371591</v>
      </c>
      <c r="P47" s="18">
        <f t="shared" si="108"/>
        <v>15.888935933652022</v>
      </c>
      <c r="Q47" s="18">
        <f t="shared" si="108"/>
        <v>16.682961971398445</v>
      </c>
      <c r="S47" s="68">
        <f t="shared" si="109"/>
        <v>80.158781203245837</v>
      </c>
      <c r="T47" s="69">
        <f t="shared" si="110"/>
        <v>59.15070833929429</v>
      </c>
      <c r="U47" s="69">
        <f t="shared" si="111"/>
        <v>139.30948954254012</v>
      </c>
      <c r="W47" t="str">
        <f t="shared" si="141"/>
        <v>21 Science, research, engineering and technology professionals</v>
      </c>
      <c r="X47" s="18">
        <f t="shared" si="112"/>
        <v>11.91141203433774</v>
      </c>
      <c r="Y47" s="18">
        <f t="shared" si="112"/>
        <v>11.574259999573391</v>
      </c>
      <c r="Z47" s="18">
        <f t="shared" si="112"/>
        <v>11.517927222899292</v>
      </c>
      <c r="AA47" s="18">
        <f t="shared" si="112"/>
        <v>12.957210657331112</v>
      </c>
      <c r="AB47" s="18">
        <f t="shared" si="112"/>
        <v>12.248234587822624</v>
      </c>
      <c r="AD47" s="68">
        <f t="shared" si="113"/>
        <v>28.959069164537006</v>
      </c>
      <c r="AE47" s="69">
        <f t="shared" si="114"/>
        <v>48.420343350831473</v>
      </c>
      <c r="AF47" s="69">
        <f t="shared" si="115"/>
        <v>77.379412515368486</v>
      </c>
      <c r="AH47" t="str">
        <f t="shared" si="142"/>
        <v>21 Science, research, engineering and technology professionals</v>
      </c>
      <c r="AI47" s="18">
        <f t="shared" si="116"/>
        <v>4.3253214976299548</v>
      </c>
      <c r="AJ47" s="18">
        <f t="shared" si="116"/>
        <v>4.4782769971619079</v>
      </c>
      <c r="AK47" s="18">
        <f t="shared" si="116"/>
        <v>4.6502698214957361</v>
      </c>
      <c r="AL47" s="18">
        <f t="shared" si="116"/>
        <v>5.6376244331956329</v>
      </c>
      <c r="AM47" s="18">
        <f t="shared" si="116"/>
        <v>5.844731122934828</v>
      </c>
      <c r="AO47" s="68">
        <f t="shared" si="117"/>
        <v>40.957385166255413</v>
      </c>
      <c r="AP47" s="69">
        <f t="shared" si="118"/>
        <v>49.1228237221803</v>
      </c>
      <c r="AQ47" s="69">
        <f t="shared" si="119"/>
        <v>90.080208888435735</v>
      </c>
      <c r="AS47" t="str">
        <f t="shared" si="143"/>
        <v>21 Science, research, engineering and technology professionals</v>
      </c>
      <c r="AT47" s="18">
        <f t="shared" si="120"/>
        <v>10.541101418642048</v>
      </c>
      <c r="AU47" s="18">
        <f t="shared" si="120"/>
        <v>10.195730626073937</v>
      </c>
      <c r="AV47" s="18">
        <f t="shared" si="120"/>
        <v>10.008867696067142</v>
      </c>
      <c r="AW47" s="18">
        <f t="shared" si="120"/>
        <v>10.450375718684747</v>
      </c>
      <c r="AX47" s="18">
        <f t="shared" si="120"/>
        <v>9.2343308225767533</v>
      </c>
      <c r="AZ47" s="68">
        <f t="shared" si="121"/>
        <v>7.255154158512962</v>
      </c>
      <c r="BA47" s="69">
        <f t="shared" si="122"/>
        <v>39.710082005982599</v>
      </c>
      <c r="BB47" s="69">
        <f t="shared" si="123"/>
        <v>46.965236164495558</v>
      </c>
      <c r="BD47" t="str">
        <f t="shared" si="144"/>
        <v>21 Science, research, engineering and technology professionals</v>
      </c>
      <c r="BE47" s="18">
        <f t="shared" si="124"/>
        <v>3.9296094256576493</v>
      </c>
      <c r="BF47" s="18">
        <f t="shared" si="124"/>
        <v>3.9822904944111315</v>
      </c>
      <c r="BG47" s="18">
        <f t="shared" si="124"/>
        <v>4.1745519654179528</v>
      </c>
      <c r="BH47" s="18">
        <f t="shared" si="124"/>
        <v>4.6504557246188583</v>
      </c>
      <c r="BI47" s="18">
        <f t="shared" si="124"/>
        <v>4.6357632038179295</v>
      </c>
      <c r="BK47" s="68">
        <f t="shared" si="125"/>
        <v>8.8447096505106426</v>
      </c>
      <c r="BL47" s="69">
        <f t="shared" si="126"/>
        <v>30.733759761346814</v>
      </c>
      <c r="BM47" s="69">
        <f t="shared" si="127"/>
        <v>39.578469411857455</v>
      </c>
      <c r="BO47" t="str">
        <f t="shared" si="145"/>
        <v>21 Science, research, engineering and technology professionals</v>
      </c>
      <c r="BP47" s="18">
        <f t="shared" si="128"/>
        <v>2.9841078317081817</v>
      </c>
      <c r="BQ47" s="18">
        <f t="shared" si="128"/>
        <v>3.1441821239571235</v>
      </c>
      <c r="BR47" s="18">
        <f t="shared" si="128"/>
        <v>3.2915230293526507</v>
      </c>
      <c r="BS47" s="18">
        <f t="shared" si="128"/>
        <v>3.9235871356859082</v>
      </c>
      <c r="BT47" s="18">
        <f t="shared" si="128"/>
        <v>4.2778942173206014</v>
      </c>
      <c r="BV47" s="68">
        <f t="shared" si="129"/>
        <v>8.238832661286958</v>
      </c>
      <c r="BW47" s="69">
        <f t="shared" si="130"/>
        <v>36.870873122628062</v>
      </c>
      <c r="BX47" s="69">
        <f t="shared" si="131"/>
        <v>45.109705783915018</v>
      </c>
      <c r="BZ47" t="str">
        <f t="shared" si="146"/>
        <v>21 Science, research, engineering and technology professionals</v>
      </c>
      <c r="CA47" s="18">
        <f t="shared" si="132"/>
        <v>2.9123112490481917</v>
      </c>
      <c r="CB47" s="18">
        <f t="shared" si="132"/>
        <v>2.9510416845485019</v>
      </c>
      <c r="CC47" s="18">
        <f t="shared" si="132"/>
        <v>3.2269029604753618</v>
      </c>
      <c r="CD47" s="18">
        <f t="shared" si="132"/>
        <v>4.1964079594724728</v>
      </c>
      <c r="CE47" s="18">
        <f t="shared" si="132"/>
        <v>4.1595668923356444</v>
      </c>
      <c r="CG47" s="68">
        <f t="shared" si="133"/>
        <v>-15.429021507330567</v>
      </c>
      <c r="CH47" s="69">
        <f t="shared" si="134"/>
        <v>32.089586420236706</v>
      </c>
      <c r="CI47" s="69">
        <f t="shared" si="135"/>
        <v>16.660564912906136</v>
      </c>
      <c r="CK47" t="str">
        <f t="shared" si="147"/>
        <v>21 Science, research, engineering and technology professionals</v>
      </c>
      <c r="CL47" s="18">
        <f t="shared" si="136"/>
        <v>1.6914117549636498</v>
      </c>
      <c r="CM47" s="18">
        <f t="shared" si="136"/>
        <v>2.1803877911717637</v>
      </c>
      <c r="CN47" s="18">
        <f t="shared" si="136"/>
        <v>2.4929243585818792</v>
      </c>
      <c r="CO47" s="18">
        <f t="shared" si="136"/>
        <v>4.4408107193988631</v>
      </c>
      <c r="CP47" s="18">
        <f t="shared" si="136"/>
        <v>7.0211080667254482</v>
      </c>
      <c r="CR47" s="68">
        <f t="shared" si="137"/>
        <v>154.09964850767949</v>
      </c>
      <c r="CS47" s="69">
        <f t="shared" si="138"/>
        <v>54.133537087496073</v>
      </c>
      <c r="CT47" s="69">
        <f t="shared" si="139"/>
        <v>208.23318559517557</v>
      </c>
    </row>
    <row r="48" spans="1:98" x14ac:dyDescent="0.2">
      <c r="A48" t="str">
        <f t="shared" si="103"/>
        <v>22 Health professionals</v>
      </c>
      <c r="B48" s="18">
        <f t="shared" si="104"/>
        <v>12.310749513753965</v>
      </c>
      <c r="C48" s="18">
        <f t="shared" si="104"/>
        <v>13.848260068932827</v>
      </c>
      <c r="D48" s="18">
        <f t="shared" si="104"/>
        <v>13.511918990697128</v>
      </c>
      <c r="E48" s="18">
        <f t="shared" si="104"/>
        <v>13.444838551691113</v>
      </c>
      <c r="F48" s="18">
        <f t="shared" si="104"/>
        <v>12.765288443882836</v>
      </c>
      <c r="H48" s="68">
        <f t="shared" si="105"/>
        <v>37.1144779650567</v>
      </c>
      <c r="I48" s="69">
        <f t="shared" si="106"/>
        <v>60.827491403872415</v>
      </c>
      <c r="J48" s="69">
        <f t="shared" si="107"/>
        <v>97.941969368929122</v>
      </c>
      <c r="L48" t="str">
        <f t="shared" si="140"/>
        <v>22 Health professionals</v>
      </c>
      <c r="M48" s="18">
        <f t="shared" si="108"/>
        <v>5.6626751935350566</v>
      </c>
      <c r="N48" s="18">
        <f t="shared" si="108"/>
        <v>6.3610107107086824</v>
      </c>
      <c r="O48" s="18">
        <f t="shared" si="108"/>
        <v>6.2221148971267262</v>
      </c>
      <c r="P48" s="18">
        <f t="shared" si="108"/>
        <v>5.8496719543659665</v>
      </c>
      <c r="Q48" s="18">
        <f t="shared" si="108"/>
        <v>5.385559810152972</v>
      </c>
      <c r="S48" s="68">
        <f t="shared" si="109"/>
        <v>26.524748517811364</v>
      </c>
      <c r="T48" s="69">
        <f t="shared" si="110"/>
        <v>61.423258579240567</v>
      </c>
      <c r="U48" s="69">
        <f t="shared" si="111"/>
        <v>87.948007097051942</v>
      </c>
      <c r="W48" t="str">
        <f t="shared" si="141"/>
        <v>22 Health professionals</v>
      </c>
      <c r="X48" s="18">
        <f t="shared" si="112"/>
        <v>5.7969595144781758</v>
      </c>
      <c r="Y48" s="18">
        <f t="shared" si="112"/>
        <v>6.4632353066506347</v>
      </c>
      <c r="Z48" s="18">
        <f t="shared" si="112"/>
        <v>6.4180277743258296</v>
      </c>
      <c r="AA48" s="18">
        <f t="shared" si="112"/>
        <v>5.9696652492971358</v>
      </c>
      <c r="AB48" s="18">
        <f t="shared" si="112"/>
        <v>5.5621953596294942</v>
      </c>
      <c r="AD48" s="68">
        <f t="shared" si="113"/>
        <v>5.0987063275395004</v>
      </c>
      <c r="AE48" s="69">
        <f t="shared" si="114"/>
        <v>57.453270915846424</v>
      </c>
      <c r="AF48" s="69">
        <f t="shared" si="115"/>
        <v>62.551977243385927</v>
      </c>
      <c r="AH48" t="str">
        <f t="shared" si="142"/>
        <v>22 Health professionals</v>
      </c>
      <c r="AI48" s="18">
        <f t="shared" si="116"/>
        <v>10.500410450634755</v>
      </c>
      <c r="AJ48" s="18">
        <f t="shared" si="116"/>
        <v>8.4218652710630622</v>
      </c>
      <c r="AK48" s="18">
        <f t="shared" si="116"/>
        <v>7.4975033927434751</v>
      </c>
      <c r="AL48" s="18">
        <f t="shared" si="116"/>
        <v>4.0311507887207583</v>
      </c>
      <c r="AM48" s="18">
        <f t="shared" si="116"/>
        <v>1.4763628590446038</v>
      </c>
      <c r="AO48" s="68">
        <f t="shared" si="117"/>
        <v>-77.915992269132644</v>
      </c>
      <c r="AP48" s="69">
        <f t="shared" si="118"/>
        <v>18.406724700037167</v>
      </c>
      <c r="AQ48" s="69">
        <f t="shared" si="119"/>
        <v>-59.509267569095478</v>
      </c>
      <c r="AS48" t="str">
        <f t="shared" si="143"/>
        <v>22 Health professionals</v>
      </c>
      <c r="AT48" s="18">
        <f t="shared" si="120"/>
        <v>1.5728662371740934</v>
      </c>
      <c r="AU48" s="18">
        <f t="shared" si="120"/>
        <v>1.7014306153830632</v>
      </c>
      <c r="AV48" s="18">
        <f t="shared" si="120"/>
        <v>1.9096741499161469</v>
      </c>
      <c r="AW48" s="18">
        <f t="shared" si="120"/>
        <v>1.8903519809862472</v>
      </c>
      <c r="AX48" s="18">
        <f t="shared" si="120"/>
        <v>1.7971231880413683</v>
      </c>
      <c r="AZ48" s="68">
        <f t="shared" si="121"/>
        <v>9.3997347998472609</v>
      </c>
      <c r="BA48" s="69">
        <f t="shared" si="122"/>
        <v>53.337565150074298</v>
      </c>
      <c r="BB48" s="69">
        <f t="shared" si="123"/>
        <v>62.737299949921557</v>
      </c>
      <c r="BD48" t="str">
        <f t="shared" si="144"/>
        <v>22 Health professionals</v>
      </c>
      <c r="BE48" s="18">
        <f t="shared" si="124"/>
        <v>1.6558850728182615</v>
      </c>
      <c r="BF48" s="18">
        <f t="shared" si="124"/>
        <v>1.9995213948700887</v>
      </c>
      <c r="BG48" s="18">
        <f t="shared" si="124"/>
        <v>2.0909745478781718</v>
      </c>
      <c r="BH48" s="18">
        <f t="shared" si="124"/>
        <v>2.1264486495512762</v>
      </c>
      <c r="BI48" s="18">
        <f t="shared" si="124"/>
        <v>2.318074163094813</v>
      </c>
      <c r="BK48" s="68">
        <f t="shared" si="125"/>
        <v>8.6612089859087646</v>
      </c>
      <c r="BL48" s="69">
        <f t="shared" si="126"/>
        <v>58.240233838264444</v>
      </c>
      <c r="BM48" s="69">
        <f t="shared" si="127"/>
        <v>66.901442824173202</v>
      </c>
      <c r="BO48" t="str">
        <f t="shared" si="145"/>
        <v>22 Health professionals</v>
      </c>
      <c r="BP48" s="18">
        <f t="shared" si="128"/>
        <v>1.2727856457038096</v>
      </c>
      <c r="BQ48" s="18">
        <f t="shared" si="128"/>
        <v>1.4189940241239551</v>
      </c>
      <c r="BR48" s="18">
        <f t="shared" si="128"/>
        <v>1.5548686610972753</v>
      </c>
      <c r="BS48" s="18">
        <f t="shared" si="128"/>
        <v>1.5454226399421196</v>
      </c>
      <c r="BT48" s="18">
        <f t="shared" si="128"/>
        <v>1.4957684624134133</v>
      </c>
      <c r="BV48" s="68">
        <f t="shared" si="129"/>
        <v>-19.883749024492385</v>
      </c>
      <c r="BW48" s="69">
        <f t="shared" si="130"/>
        <v>43.497800685209029</v>
      </c>
      <c r="BX48" s="69">
        <f t="shared" si="131"/>
        <v>23.61405166071664</v>
      </c>
      <c r="BZ48" t="str">
        <f t="shared" si="146"/>
        <v>22 Health professionals</v>
      </c>
      <c r="CA48" s="18">
        <f t="shared" si="132"/>
        <v>1.0699033447196407</v>
      </c>
      <c r="CB48" s="18">
        <f t="shared" si="132"/>
        <v>1.3841962605983993</v>
      </c>
      <c r="CC48" s="18">
        <f t="shared" si="132"/>
        <v>1.3055191248446671</v>
      </c>
      <c r="CD48" s="18">
        <f t="shared" si="132"/>
        <v>1.3833052888636317</v>
      </c>
      <c r="CE48" s="18">
        <f t="shared" si="132"/>
        <v>1.3230653524092875</v>
      </c>
      <c r="CG48" s="68">
        <f t="shared" si="133"/>
        <v>-33.509866279313989</v>
      </c>
      <c r="CH48" s="69">
        <f t="shared" si="134"/>
        <v>38.294551020559979</v>
      </c>
      <c r="CI48" s="69">
        <f t="shared" si="135"/>
        <v>4.7846847412459912</v>
      </c>
      <c r="CK48" t="str">
        <f t="shared" si="147"/>
        <v>22 Health professionals</v>
      </c>
      <c r="CL48" s="18">
        <f t="shared" si="136"/>
        <v>0.35664094704857541</v>
      </c>
      <c r="CM48" s="18">
        <f t="shared" si="136"/>
        <v>0.57758917047513325</v>
      </c>
      <c r="CN48" s="18">
        <f t="shared" si="136"/>
        <v>0.66823733622491521</v>
      </c>
      <c r="CO48" s="18">
        <f t="shared" si="136"/>
        <v>1.0069117323296917</v>
      </c>
      <c r="CP48" s="18">
        <f t="shared" si="136"/>
        <v>1.8558870023593816</v>
      </c>
      <c r="CR48" s="68">
        <f t="shared" si="137"/>
        <v>150.56955451378559</v>
      </c>
      <c r="CS48" s="69">
        <f t="shared" si="138"/>
        <v>63.244312404754965</v>
      </c>
      <c r="CT48" s="69">
        <f t="shared" si="139"/>
        <v>213.81386691854055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26.482444539973464</v>
      </c>
      <c r="C49" s="18">
        <f t="shared" si="104"/>
        <v>24.491263212211486</v>
      </c>
      <c r="D49" s="18">
        <f t="shared" si="104"/>
        <v>23.859907356030998</v>
      </c>
      <c r="E49" s="18">
        <f t="shared" si="104"/>
        <v>21.983429507152351</v>
      </c>
      <c r="F49" s="18">
        <f t="shared" si="104"/>
        <v>20.098202542929837</v>
      </c>
      <c r="H49" s="68">
        <f t="shared" si="105"/>
        <v>22.252621416733636</v>
      </c>
      <c r="I49" s="69">
        <f t="shared" si="106"/>
        <v>56.328841697026498</v>
      </c>
      <c r="J49" s="69">
        <f t="shared" si="107"/>
        <v>78.581463113760137</v>
      </c>
      <c r="L49" t="str">
        <f t="shared" si="140"/>
        <v>23 Teaching and other educational professionals</v>
      </c>
      <c r="M49" s="18">
        <f t="shared" si="108"/>
        <v>21.441237329144446</v>
      </c>
      <c r="N49" s="18">
        <f t="shared" si="108"/>
        <v>19.968977987187444</v>
      </c>
      <c r="O49" s="18">
        <f t="shared" si="108"/>
        <v>18.934832948202434</v>
      </c>
      <c r="P49" s="18">
        <f t="shared" si="108"/>
        <v>17.267249211842341</v>
      </c>
      <c r="Q49" s="18">
        <f t="shared" si="108"/>
        <v>15.490051689663867</v>
      </c>
      <c r="S49" s="68">
        <f t="shared" si="109"/>
        <v>19.584266756106469</v>
      </c>
      <c r="T49" s="69">
        <f t="shared" si="110"/>
        <v>58.551492211515551</v>
      </c>
      <c r="U49" s="69">
        <f t="shared" si="111"/>
        <v>78.135758967622024</v>
      </c>
      <c r="W49" t="str">
        <f t="shared" si="141"/>
        <v>23 Teaching and other educational professionals</v>
      </c>
      <c r="X49" s="18">
        <f t="shared" si="112"/>
        <v>7.3596010750793726</v>
      </c>
      <c r="Y49" s="18">
        <f t="shared" si="112"/>
        <v>6.0605865563987695</v>
      </c>
      <c r="Z49" s="18">
        <f t="shared" si="112"/>
        <v>5.9515437586370963</v>
      </c>
      <c r="AA49" s="18">
        <f t="shared" si="112"/>
        <v>4.5858123438529157</v>
      </c>
      <c r="AB49" s="18">
        <f t="shared" si="112"/>
        <v>3.4316431605710194</v>
      </c>
      <c r="AD49" s="68">
        <f t="shared" si="113"/>
        <v>-30.076169017193543</v>
      </c>
      <c r="AE49" s="69">
        <f t="shared" si="114"/>
        <v>41.542591750661629</v>
      </c>
      <c r="AF49" s="69">
        <f t="shared" si="115"/>
        <v>11.466422733468084</v>
      </c>
      <c r="AH49" t="str">
        <f t="shared" si="142"/>
        <v>23 Teaching and other educational professionals</v>
      </c>
      <c r="AI49" s="18">
        <f t="shared" si="116"/>
        <v>3.4809388144350897</v>
      </c>
      <c r="AJ49" s="18">
        <f t="shared" si="116"/>
        <v>2.0065782736248563</v>
      </c>
      <c r="AK49" s="18">
        <f t="shared" si="116"/>
        <v>1.7706684611091323</v>
      </c>
      <c r="AL49" s="18">
        <f t="shared" si="116"/>
        <v>1.0576651668444303</v>
      </c>
      <c r="AM49" s="18">
        <f t="shared" si="116"/>
        <v>0.96144560340208218</v>
      </c>
      <c r="AO49" s="68">
        <f t="shared" si="117"/>
        <v>-39.103978997298853</v>
      </c>
      <c r="AP49" s="69">
        <f t="shared" si="118"/>
        <v>19.576754799725897</v>
      </c>
      <c r="AQ49" s="69">
        <f t="shared" si="119"/>
        <v>-19.527224197572956</v>
      </c>
      <c r="AS49" t="str">
        <f t="shared" si="143"/>
        <v>23 Teaching and other educational professionals</v>
      </c>
      <c r="AT49" s="18">
        <f t="shared" si="120"/>
        <v>0.91924782635254731</v>
      </c>
      <c r="AU49" s="18">
        <f t="shared" si="120"/>
        <v>0.84660376822041761</v>
      </c>
      <c r="AV49" s="18">
        <f t="shared" si="120"/>
        <v>0.85353154241086304</v>
      </c>
      <c r="AW49" s="18">
        <f t="shared" si="120"/>
        <v>0.68591028324807968</v>
      </c>
      <c r="AX49" s="18">
        <f t="shared" si="120"/>
        <v>0.55775859441595332</v>
      </c>
      <c r="AZ49" s="68">
        <f t="shared" si="121"/>
        <v>-24.033103130506834</v>
      </c>
      <c r="BA49" s="69">
        <f t="shared" si="122"/>
        <v>39.827138027324253</v>
      </c>
      <c r="BB49" s="69">
        <f t="shared" si="123"/>
        <v>15.794034896817413</v>
      </c>
      <c r="BD49" t="str">
        <f t="shared" si="144"/>
        <v>23 Teaching and other educational professionals</v>
      </c>
      <c r="BE49" s="18">
        <f t="shared" si="124"/>
        <v>0.90560669818567185</v>
      </c>
      <c r="BF49" s="18">
        <f t="shared" si="124"/>
        <v>0.87765586158767228</v>
      </c>
      <c r="BG49" s="18">
        <f t="shared" si="124"/>
        <v>0.95276621612604484</v>
      </c>
      <c r="BH49" s="18">
        <f t="shared" si="124"/>
        <v>0.92836280969930862</v>
      </c>
      <c r="BI49" s="18">
        <f t="shared" si="124"/>
        <v>1.1014895828832021</v>
      </c>
      <c r="BK49" s="68">
        <f t="shared" si="125"/>
        <v>13.315677011706558</v>
      </c>
      <c r="BL49" s="69">
        <f t="shared" si="126"/>
        <v>42.197350125428102</v>
      </c>
      <c r="BM49" s="69">
        <f t="shared" si="127"/>
        <v>55.513027137134664</v>
      </c>
      <c r="BO49" t="str">
        <f t="shared" si="145"/>
        <v>23 Teaching and other educational professionals</v>
      </c>
      <c r="BP49" s="18">
        <f t="shared" si="128"/>
        <v>0.7658309801723977</v>
      </c>
      <c r="BQ49" s="18">
        <f t="shared" si="128"/>
        <v>0.72339802366145523</v>
      </c>
      <c r="BR49" s="18">
        <f t="shared" si="128"/>
        <v>0.79498618064749882</v>
      </c>
      <c r="BS49" s="18">
        <f t="shared" si="128"/>
        <v>0.74343943633114062</v>
      </c>
      <c r="BT49" s="18">
        <f t="shared" si="128"/>
        <v>0.81119527269927161</v>
      </c>
      <c r="BV49" s="68">
        <f t="shared" si="129"/>
        <v>-15.020183616443571</v>
      </c>
      <c r="BW49" s="69">
        <f t="shared" si="130"/>
        <v>40.594073149592205</v>
      </c>
      <c r="BX49" s="69">
        <f t="shared" si="131"/>
        <v>25.573889533148623</v>
      </c>
      <c r="BZ49" t="str">
        <f t="shared" si="146"/>
        <v>23 Teaching and other educational professionals</v>
      </c>
      <c r="CA49" s="18">
        <f t="shared" si="132"/>
        <v>0.73932234548625553</v>
      </c>
      <c r="CB49" s="18">
        <f t="shared" si="132"/>
        <v>0.7422951549454796</v>
      </c>
      <c r="CC49" s="18">
        <f t="shared" si="132"/>
        <v>0.80543334962282997</v>
      </c>
      <c r="CD49" s="18">
        <f t="shared" si="132"/>
        <v>0.87335829355295391</v>
      </c>
      <c r="CE49" s="18">
        <f t="shared" si="132"/>
        <v>1.0826513830896971</v>
      </c>
      <c r="CG49" s="68">
        <f t="shared" si="133"/>
        <v>-11.810237061768543</v>
      </c>
      <c r="CH49" s="69">
        <f t="shared" si="134"/>
        <v>41.756647820706931</v>
      </c>
      <c r="CI49" s="69">
        <f t="shared" si="135"/>
        <v>29.946410758938391</v>
      </c>
      <c r="CK49" t="str">
        <f t="shared" si="147"/>
        <v>23 Teaching and other educational professionals</v>
      </c>
      <c r="CL49" s="18">
        <f t="shared" si="136"/>
        <v>0.36320934233870489</v>
      </c>
      <c r="CM49" s="18">
        <f t="shared" si="136"/>
        <v>0.4668011185216524</v>
      </c>
      <c r="CN49" s="18">
        <f t="shared" si="136"/>
        <v>0.59096484352707068</v>
      </c>
      <c r="CO49" s="18">
        <f t="shared" si="136"/>
        <v>0.78289219484756301</v>
      </c>
      <c r="CP49" s="18">
        <f t="shared" si="136"/>
        <v>1.0741662446093643</v>
      </c>
      <c r="CR49" s="68">
        <f t="shared" si="137"/>
        <v>63.989998919254774</v>
      </c>
      <c r="CS49" s="69">
        <f t="shared" si="138"/>
        <v>46.825546568195065</v>
      </c>
      <c r="CT49" s="69">
        <f t="shared" si="139"/>
        <v>110.81554548744985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8.0091686899410366</v>
      </c>
      <c r="C50" s="18">
        <f t="shared" si="104"/>
        <v>8.1176758806986538</v>
      </c>
      <c r="D50" s="18">
        <f t="shared" si="104"/>
        <v>8.6749627886792915</v>
      </c>
      <c r="E50" s="18">
        <f t="shared" si="104"/>
        <v>8.7982280063711062</v>
      </c>
      <c r="F50" s="18">
        <f t="shared" si="104"/>
        <v>9.2608908105065435</v>
      </c>
      <c r="H50" s="68">
        <f t="shared" si="105"/>
        <v>54.936898448981232</v>
      </c>
      <c r="I50" s="69">
        <f t="shared" si="106"/>
        <v>63.191932813552974</v>
      </c>
      <c r="J50" s="69">
        <f t="shared" si="107"/>
        <v>118.12883126253419</v>
      </c>
      <c r="L50" t="str">
        <f t="shared" si="140"/>
        <v>24 Business, media and public service professionals</v>
      </c>
      <c r="M50" s="18">
        <f t="shared" si="108"/>
        <v>13.939011577462876</v>
      </c>
      <c r="N50" s="18">
        <f t="shared" si="108"/>
        <v>14.21220455989061</v>
      </c>
      <c r="O50" s="18">
        <f t="shared" si="108"/>
        <v>14.36379126429863</v>
      </c>
      <c r="P50" s="18">
        <f t="shared" si="108"/>
        <v>14.056963871115999</v>
      </c>
      <c r="Q50" s="18">
        <f t="shared" si="108"/>
        <v>13.729487725210735</v>
      </c>
      <c r="S50" s="68">
        <f t="shared" si="109"/>
        <v>39.723000613443631</v>
      </c>
      <c r="T50" s="69">
        <f t="shared" si="110"/>
        <v>60.084078200839166</v>
      </c>
      <c r="U50" s="69">
        <f t="shared" si="111"/>
        <v>99.807078814282818</v>
      </c>
      <c r="W50" t="str">
        <f t="shared" si="141"/>
        <v>24 Business, media and public service professionals</v>
      </c>
      <c r="X50" s="18">
        <f t="shared" si="112"/>
        <v>12.069338258969534</v>
      </c>
      <c r="Y50" s="18">
        <f t="shared" si="112"/>
        <v>12.062267425909695</v>
      </c>
      <c r="Z50" s="18">
        <f t="shared" si="112"/>
        <v>12.551613028941059</v>
      </c>
      <c r="AA50" s="18">
        <f t="shared" si="112"/>
        <v>12.073180379120334</v>
      </c>
      <c r="AB50" s="18">
        <f t="shared" si="112"/>
        <v>11.356158948962648</v>
      </c>
      <c r="AD50" s="68">
        <f t="shared" si="113"/>
        <v>9.7197085552835443</v>
      </c>
      <c r="AE50" s="69">
        <f t="shared" si="114"/>
        <v>53.504349321743014</v>
      </c>
      <c r="AF50" s="69">
        <f t="shared" si="115"/>
        <v>63.22405787702656</v>
      </c>
      <c r="AH50" t="str">
        <f t="shared" si="142"/>
        <v>24 Business, media and public service professionals</v>
      </c>
      <c r="AI50" s="18">
        <f t="shared" si="116"/>
        <v>4.6257130735399734</v>
      </c>
      <c r="AJ50" s="18">
        <f t="shared" si="116"/>
        <v>4.4247158967264166</v>
      </c>
      <c r="AK50" s="18">
        <f t="shared" si="116"/>
        <v>4.7700867857567664</v>
      </c>
      <c r="AL50" s="18">
        <f t="shared" si="116"/>
        <v>4.3994205649066584</v>
      </c>
      <c r="AM50" s="18">
        <f t="shared" si="116"/>
        <v>4.2475503895911801</v>
      </c>
      <c r="AO50" s="68">
        <f t="shared" si="117"/>
        <v>-0.1349072917348853</v>
      </c>
      <c r="AP50" s="69">
        <f t="shared" si="118"/>
        <v>36.291890851578295</v>
      </c>
      <c r="AQ50" s="69">
        <f t="shared" si="119"/>
        <v>36.156983559843411</v>
      </c>
      <c r="AS50" t="str">
        <f t="shared" si="143"/>
        <v>24 Business, media and public service professionals</v>
      </c>
      <c r="AT50" s="18">
        <f t="shared" si="120"/>
        <v>6.9708303618680922</v>
      </c>
      <c r="AU50" s="18">
        <f t="shared" si="120"/>
        <v>6.8303942694658906</v>
      </c>
      <c r="AV50" s="18">
        <f t="shared" si="120"/>
        <v>7.1395500260760718</v>
      </c>
      <c r="AW50" s="18">
        <f t="shared" si="120"/>
        <v>7.133201744205846</v>
      </c>
      <c r="AX50" s="18">
        <f t="shared" si="120"/>
        <v>6.9861075110451347</v>
      </c>
      <c r="AZ50" s="68">
        <f t="shared" si="121"/>
        <v>13.752804977566704</v>
      </c>
      <c r="BA50" s="69">
        <f t="shared" si="122"/>
        <v>51.512212552248393</v>
      </c>
      <c r="BB50" s="69">
        <f t="shared" si="123"/>
        <v>65.265017529815097</v>
      </c>
      <c r="BD50" t="str">
        <f t="shared" si="144"/>
        <v>24 Business, media and public service professionals</v>
      </c>
      <c r="BE50" s="18">
        <f t="shared" si="124"/>
        <v>3.9963114278022154</v>
      </c>
      <c r="BF50" s="18">
        <f t="shared" si="124"/>
        <v>4.2278751331562257</v>
      </c>
      <c r="BG50" s="18">
        <f t="shared" si="124"/>
        <v>4.6670750679732738</v>
      </c>
      <c r="BH50" s="18">
        <f t="shared" si="124"/>
        <v>4.9263832730825206</v>
      </c>
      <c r="BI50" s="18">
        <f t="shared" si="124"/>
        <v>5.3051511916976413</v>
      </c>
      <c r="BK50" s="68">
        <f t="shared" si="125"/>
        <v>11.416351268991249</v>
      </c>
      <c r="BL50" s="69">
        <f t="shared" si="126"/>
        <v>43.47480235128031</v>
      </c>
      <c r="BM50" s="69">
        <f t="shared" si="127"/>
        <v>54.89115362027156</v>
      </c>
      <c r="BO50" t="str">
        <f t="shared" si="145"/>
        <v>24 Business, media and public service professionals</v>
      </c>
      <c r="BP50" s="18">
        <f t="shared" si="128"/>
        <v>3.0172368495660176</v>
      </c>
      <c r="BQ50" s="18">
        <f t="shared" si="128"/>
        <v>3.195899793299791</v>
      </c>
      <c r="BR50" s="18">
        <f t="shared" si="128"/>
        <v>3.4521107566205647</v>
      </c>
      <c r="BS50" s="18">
        <f t="shared" si="128"/>
        <v>3.5195083295164324</v>
      </c>
      <c r="BT50" s="18">
        <f t="shared" si="128"/>
        <v>3.5633839850329294</v>
      </c>
      <c r="BV50" s="68">
        <f t="shared" si="129"/>
        <v>-14.03377437194376</v>
      </c>
      <c r="BW50" s="69">
        <f t="shared" si="130"/>
        <v>37.830911745763828</v>
      </c>
      <c r="BX50" s="69">
        <f t="shared" si="131"/>
        <v>23.797137373820071</v>
      </c>
      <c r="BZ50" t="str">
        <f t="shared" si="146"/>
        <v>24 Business, media and public service professionals</v>
      </c>
      <c r="CA50" s="18">
        <f t="shared" si="132"/>
        <v>2.7214012760068127</v>
      </c>
      <c r="CB50" s="18">
        <f t="shared" si="132"/>
        <v>3.027485171155885</v>
      </c>
      <c r="CC50" s="18">
        <f t="shared" si="132"/>
        <v>3.3968712044166272</v>
      </c>
      <c r="CD50" s="18">
        <f t="shared" si="132"/>
        <v>3.6190852304240781</v>
      </c>
      <c r="CE50" s="18">
        <f t="shared" si="132"/>
        <v>3.5783461871477225</v>
      </c>
      <c r="CG50" s="68">
        <f t="shared" si="133"/>
        <v>-30.886574013566424</v>
      </c>
      <c r="CH50" s="69">
        <f t="shared" si="134"/>
        <v>33.721684967378749</v>
      </c>
      <c r="CI50" s="69">
        <f t="shared" si="135"/>
        <v>2.8351109538123263</v>
      </c>
      <c r="CK50" t="str">
        <f t="shared" si="147"/>
        <v>24 Business, media and public service professionals</v>
      </c>
      <c r="CL50" s="18">
        <f t="shared" si="136"/>
        <v>1.6424647865370119</v>
      </c>
      <c r="CM50" s="18">
        <f t="shared" si="136"/>
        <v>1.9833035119939102</v>
      </c>
      <c r="CN50" s="18">
        <f t="shared" si="136"/>
        <v>2.3162648671000254</v>
      </c>
      <c r="CO50" s="18">
        <f t="shared" si="136"/>
        <v>3.1656088721492033</v>
      </c>
      <c r="CP50" s="18">
        <f t="shared" si="136"/>
        <v>4.791819117051535</v>
      </c>
      <c r="CR50" s="68">
        <f t="shared" si="137"/>
        <v>86.646436966029455</v>
      </c>
      <c r="CS50" s="69">
        <f t="shared" si="138"/>
        <v>45.852757704589131</v>
      </c>
      <c r="CT50" s="69">
        <f t="shared" si="139"/>
        <v>132.49919467061858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2.4656966617684786</v>
      </c>
      <c r="C51" s="18">
        <f t="shared" si="104"/>
        <v>2.7894573037260528</v>
      </c>
      <c r="D51" s="18">
        <f t="shared" si="104"/>
        <v>2.8998801491725539</v>
      </c>
      <c r="E51" s="18">
        <f t="shared" si="104"/>
        <v>2.7799718679789831</v>
      </c>
      <c r="F51" s="18">
        <f t="shared" si="104"/>
        <v>3.1681610383984182</v>
      </c>
      <c r="H51" s="68">
        <f t="shared" si="105"/>
        <v>58.561196554070051</v>
      </c>
      <c r="I51" s="69">
        <f t="shared" si="106"/>
        <v>59.501599042310559</v>
      </c>
      <c r="J51" s="69">
        <f t="shared" si="107"/>
        <v>118.0627955963806</v>
      </c>
      <c r="L51" t="str">
        <f t="shared" si="140"/>
        <v>31 Science, engineering and technology associate professionals</v>
      </c>
      <c r="M51" s="18">
        <f t="shared" si="108"/>
        <v>1.9353365890630563</v>
      </c>
      <c r="N51" s="18">
        <f t="shared" si="108"/>
        <v>2.0672842009869337</v>
      </c>
      <c r="O51" s="18">
        <f t="shared" si="108"/>
        <v>2.2606055247751207</v>
      </c>
      <c r="P51" s="18">
        <f t="shared" si="108"/>
        <v>1.9650185341804633</v>
      </c>
      <c r="Q51" s="18">
        <f t="shared" si="108"/>
        <v>2.0086302081841008</v>
      </c>
      <c r="S51" s="68">
        <f t="shared" si="109"/>
        <v>29.884659772726458</v>
      </c>
      <c r="T51" s="69">
        <f t="shared" si="110"/>
        <v>48.473373535525496</v>
      </c>
      <c r="U51" s="69">
        <f t="shared" si="111"/>
        <v>78.358033308251976</v>
      </c>
      <c r="W51" t="str">
        <f t="shared" si="141"/>
        <v>31 Science, engineering and technology associate professionals</v>
      </c>
      <c r="X51" s="18">
        <f t="shared" si="112"/>
        <v>2.3438438872985472</v>
      </c>
      <c r="Y51" s="18">
        <f t="shared" si="112"/>
        <v>2.5014385480769055</v>
      </c>
      <c r="Z51" s="18">
        <f t="shared" si="112"/>
        <v>2.5775767670910317</v>
      </c>
      <c r="AA51" s="18">
        <f t="shared" si="112"/>
        <v>2.3364512972299432</v>
      </c>
      <c r="AB51" s="18">
        <f t="shared" si="112"/>
        <v>2.3033499547358836</v>
      </c>
      <c r="AD51" s="68">
        <f t="shared" si="113"/>
        <v>8.3679959622390818</v>
      </c>
      <c r="AE51" s="69">
        <f t="shared" si="114"/>
        <v>45.645364740000446</v>
      </c>
      <c r="AF51" s="69">
        <f t="shared" si="115"/>
        <v>54.013360702239524</v>
      </c>
      <c r="AH51" t="str">
        <f t="shared" si="142"/>
        <v>31 Science, engineering and technology associate professionals</v>
      </c>
      <c r="AI51" s="18">
        <f t="shared" si="116"/>
        <v>1.2976330875465012</v>
      </c>
      <c r="AJ51" s="18">
        <f t="shared" si="116"/>
        <v>1.4720230835741477</v>
      </c>
      <c r="AK51" s="18">
        <f t="shared" si="116"/>
        <v>1.6279509014817914</v>
      </c>
      <c r="AL51" s="18">
        <f t="shared" si="116"/>
        <v>1.6983232437359446</v>
      </c>
      <c r="AM51" s="18">
        <f t="shared" si="116"/>
        <v>1.9651452096033348</v>
      </c>
      <c r="AO51" s="68">
        <f t="shared" si="117"/>
        <v>35.380088865725327</v>
      </c>
      <c r="AP51" s="69">
        <f t="shared" si="118"/>
        <v>55.077929915045956</v>
      </c>
      <c r="AQ51" s="69">
        <f t="shared" si="119"/>
        <v>90.458018780771283</v>
      </c>
      <c r="AS51" t="str">
        <f t="shared" si="143"/>
        <v>31 Science, engineering and technology associate professionals</v>
      </c>
      <c r="AT51" s="18">
        <f t="shared" si="120"/>
        <v>3.4238936680486711</v>
      </c>
      <c r="AU51" s="18">
        <f t="shared" si="120"/>
        <v>3.4265325306584069</v>
      </c>
      <c r="AV51" s="18">
        <f t="shared" si="120"/>
        <v>3.5142909350541043</v>
      </c>
      <c r="AW51" s="18">
        <f t="shared" si="120"/>
        <v>2.9643939236191539</v>
      </c>
      <c r="AX51" s="18">
        <f t="shared" si="120"/>
        <v>2.5977826444482779</v>
      </c>
      <c r="AZ51" s="68">
        <f t="shared" si="121"/>
        <v>-14.066442851959824</v>
      </c>
      <c r="BA51" s="69">
        <f t="shared" si="122"/>
        <v>33.822226246175511</v>
      </c>
      <c r="BB51" s="69">
        <f t="shared" si="123"/>
        <v>19.75578339421569</v>
      </c>
      <c r="BD51" t="str">
        <f t="shared" si="144"/>
        <v>31 Science, engineering and technology associate professionals</v>
      </c>
      <c r="BE51" s="18">
        <f t="shared" si="124"/>
        <v>1.4034964824201694</v>
      </c>
      <c r="BF51" s="18">
        <f t="shared" si="124"/>
        <v>1.3845440070881927</v>
      </c>
      <c r="BG51" s="18">
        <f t="shared" si="124"/>
        <v>1.5363681698800025</v>
      </c>
      <c r="BH51" s="18">
        <f t="shared" si="124"/>
        <v>1.1995924500234572</v>
      </c>
      <c r="BI51" s="18">
        <f t="shared" si="124"/>
        <v>0.9071227288103525</v>
      </c>
      <c r="BK51" s="68">
        <f t="shared" si="125"/>
        <v>-42.128238638448337</v>
      </c>
      <c r="BL51" s="69">
        <f t="shared" si="126"/>
        <v>25.679903655931728</v>
      </c>
      <c r="BM51" s="69">
        <f t="shared" si="127"/>
        <v>-16.448334982516609</v>
      </c>
      <c r="BO51" t="str">
        <f t="shared" si="145"/>
        <v>31 Science, engineering and technology associate professionals</v>
      </c>
      <c r="BP51" s="18">
        <f t="shared" si="128"/>
        <v>1.0891809717004783</v>
      </c>
      <c r="BQ51" s="18">
        <f t="shared" si="128"/>
        <v>1.2439638727552513</v>
      </c>
      <c r="BR51" s="18">
        <f t="shared" si="128"/>
        <v>1.3732923220642228</v>
      </c>
      <c r="BS51" s="18">
        <f t="shared" si="128"/>
        <v>1.3006199070592745</v>
      </c>
      <c r="BT51" s="18">
        <f t="shared" si="128"/>
        <v>1.4770719347568291</v>
      </c>
      <c r="BV51" s="68">
        <f t="shared" si="129"/>
        <v>-10.424629950531273</v>
      </c>
      <c r="BW51" s="69">
        <f t="shared" si="130"/>
        <v>34.872140611472538</v>
      </c>
      <c r="BX51" s="69">
        <f t="shared" si="131"/>
        <v>24.447510660941266</v>
      </c>
      <c r="BZ51" t="str">
        <f t="shared" si="146"/>
        <v>31 Science, engineering and technology associate professionals</v>
      </c>
      <c r="CA51" s="18">
        <f t="shared" si="132"/>
        <v>1.308784212594768</v>
      </c>
      <c r="CB51" s="18">
        <f t="shared" si="132"/>
        <v>1.4710172603338789</v>
      </c>
      <c r="CC51" s="18">
        <f t="shared" si="132"/>
        <v>1.7455535598763399</v>
      </c>
      <c r="CD51" s="18">
        <f t="shared" si="132"/>
        <v>1.7751052204147619</v>
      </c>
      <c r="CE51" s="18">
        <f t="shared" si="132"/>
        <v>2.1462140633231019</v>
      </c>
      <c r="CG51" s="68">
        <f t="shared" si="133"/>
        <v>-19.332424294031451</v>
      </c>
      <c r="CH51" s="69">
        <f t="shared" si="134"/>
        <v>31.239587057491093</v>
      </c>
      <c r="CI51" s="69">
        <f t="shared" si="135"/>
        <v>11.90716276345964</v>
      </c>
      <c r="CK51" t="str">
        <f t="shared" si="147"/>
        <v>31 Science, engineering and technology associate professionals</v>
      </c>
      <c r="CL51" s="18">
        <f t="shared" si="136"/>
        <v>0.67721871085508012</v>
      </c>
      <c r="CM51" s="18">
        <f t="shared" si="136"/>
        <v>0.93233917908131481</v>
      </c>
      <c r="CN51" s="18">
        <f t="shared" si="136"/>
        <v>1.242728653923989</v>
      </c>
      <c r="CO51" s="18">
        <f t="shared" si="136"/>
        <v>1.7543100007753862</v>
      </c>
      <c r="CP51" s="18">
        <f t="shared" si="136"/>
        <v>3.1747179560852032</v>
      </c>
      <c r="CR51" s="68">
        <f t="shared" si="137"/>
        <v>130.4816445469427</v>
      </c>
      <c r="CS51" s="69">
        <f t="shared" si="138"/>
        <v>55.906715968041141</v>
      </c>
      <c r="CT51" s="69">
        <f t="shared" si="139"/>
        <v>186.38836051498384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0.5298694740051747</v>
      </c>
      <c r="C52" s="18">
        <f t="shared" si="104"/>
        <v>0.55172613640300117</v>
      </c>
      <c r="D52" s="18">
        <f t="shared" si="104"/>
        <v>0.50597118914621619</v>
      </c>
      <c r="E52" s="18">
        <f t="shared" si="104"/>
        <v>0.75319263168781836</v>
      </c>
      <c r="F52" s="18">
        <f t="shared" si="104"/>
        <v>0.851152495506175</v>
      </c>
      <c r="H52" s="68">
        <f t="shared" si="105"/>
        <v>144.14695013722499</v>
      </c>
      <c r="I52" s="69">
        <f t="shared" si="106"/>
        <v>114.93557825679521</v>
      </c>
      <c r="J52" s="69">
        <f t="shared" si="107"/>
        <v>259.08252839402024</v>
      </c>
      <c r="L52" t="str">
        <f t="shared" si="140"/>
        <v>32 Health and social care associate professionals</v>
      </c>
      <c r="M52" s="18">
        <f t="shared" si="108"/>
        <v>1.489920317375095</v>
      </c>
      <c r="N52" s="18">
        <f t="shared" si="108"/>
        <v>1.6398868030717255</v>
      </c>
      <c r="O52" s="18">
        <f t="shared" si="108"/>
        <v>1.6034848557871524</v>
      </c>
      <c r="P52" s="18">
        <f t="shared" si="108"/>
        <v>2.4711675636161305</v>
      </c>
      <c r="Q52" s="18">
        <f t="shared" si="108"/>
        <v>2.6655480205028157</v>
      </c>
      <c r="S52" s="68">
        <f t="shared" si="109"/>
        <v>142.99889805976619</v>
      </c>
      <c r="T52" s="69">
        <f t="shared" si="110"/>
        <v>113.44926764633534</v>
      </c>
      <c r="U52" s="69">
        <f t="shared" si="111"/>
        <v>256.44816570610146</v>
      </c>
      <c r="W52" t="str">
        <f t="shared" si="141"/>
        <v>32 Health and social care associate professionals</v>
      </c>
      <c r="X52" s="18">
        <f t="shared" si="112"/>
        <v>2.0977791223657736</v>
      </c>
      <c r="Y52" s="18">
        <f t="shared" si="112"/>
        <v>2.3155768735514677</v>
      </c>
      <c r="Z52" s="18">
        <f t="shared" si="112"/>
        <v>2.3545046610903992</v>
      </c>
      <c r="AA52" s="18">
        <f t="shared" si="112"/>
        <v>3.6722262332040199</v>
      </c>
      <c r="AB52" s="18">
        <f t="shared" si="112"/>
        <v>4.0073739095485825</v>
      </c>
      <c r="AD52" s="68">
        <f t="shared" si="113"/>
        <v>106.40158873504181</v>
      </c>
      <c r="AE52" s="69">
        <f t="shared" si="114"/>
        <v>109.372667517938</v>
      </c>
      <c r="AF52" s="69">
        <f t="shared" si="115"/>
        <v>215.77425625297982</v>
      </c>
      <c r="AH52" t="str">
        <f t="shared" si="142"/>
        <v>32 Health and social care associate professionals</v>
      </c>
      <c r="AI52" s="18">
        <f t="shared" si="116"/>
        <v>5.022456758512166</v>
      </c>
      <c r="AJ52" s="18">
        <f t="shared" si="116"/>
        <v>4.3476969732455357</v>
      </c>
      <c r="AK52" s="18">
        <f t="shared" si="116"/>
        <v>4.1700967308891492</v>
      </c>
      <c r="AL52" s="18">
        <f t="shared" si="116"/>
        <v>4.6313417012233451</v>
      </c>
      <c r="AM52" s="18">
        <f t="shared" si="116"/>
        <v>2.729095347536397</v>
      </c>
      <c r="AO52" s="68">
        <f t="shared" si="117"/>
        <v>-26.603723124001206</v>
      </c>
      <c r="AP52" s="69">
        <f t="shared" si="118"/>
        <v>42.912076066507616</v>
      </c>
      <c r="AQ52" s="69">
        <f t="shared" si="119"/>
        <v>16.308352942506406</v>
      </c>
      <c r="AS52" t="str">
        <f t="shared" si="143"/>
        <v>32 Health and social care associate professionals</v>
      </c>
      <c r="AT52" s="18">
        <f t="shared" si="120"/>
        <v>1.2403171656326983</v>
      </c>
      <c r="AU52" s="18">
        <f t="shared" si="120"/>
        <v>1.2722096716153701</v>
      </c>
      <c r="AV52" s="18">
        <f t="shared" si="120"/>
        <v>1.4321581874299569</v>
      </c>
      <c r="AW52" s="18">
        <f t="shared" si="120"/>
        <v>1.9814747281920584</v>
      </c>
      <c r="AX52" s="18">
        <f t="shared" si="120"/>
        <v>2.0127048434092214</v>
      </c>
      <c r="AZ52" s="68">
        <f t="shared" si="121"/>
        <v>63.375448289124847</v>
      </c>
      <c r="BA52" s="69">
        <f t="shared" si="122"/>
        <v>83.304034072138819</v>
      </c>
      <c r="BB52" s="69">
        <f t="shared" si="123"/>
        <v>146.67948236126367</v>
      </c>
      <c r="BD52" t="str">
        <f t="shared" si="144"/>
        <v>32 Health and social care associate professionals</v>
      </c>
      <c r="BE52" s="18">
        <f t="shared" si="124"/>
        <v>1.2720639505658302</v>
      </c>
      <c r="BF52" s="18">
        <f t="shared" si="124"/>
        <v>1.5008814595210183</v>
      </c>
      <c r="BG52" s="18">
        <f t="shared" si="124"/>
        <v>1.5952641884657706</v>
      </c>
      <c r="BH52" s="18">
        <f t="shared" si="124"/>
        <v>2.5496933249248044</v>
      </c>
      <c r="BI52" s="18">
        <f t="shared" si="124"/>
        <v>3.1534891488329908</v>
      </c>
      <c r="BK52" s="68">
        <f t="shared" si="125"/>
        <v>93.755784813981251</v>
      </c>
      <c r="BL52" s="69">
        <f t="shared" si="126"/>
        <v>98.2437705753606</v>
      </c>
      <c r="BM52" s="69">
        <f t="shared" si="127"/>
        <v>191.99955538934185</v>
      </c>
      <c r="BO52" t="str">
        <f t="shared" si="145"/>
        <v>32 Health and social care associate professionals</v>
      </c>
      <c r="BP52" s="18">
        <f t="shared" si="128"/>
        <v>1.0327030407417443</v>
      </c>
      <c r="BQ52" s="18">
        <f t="shared" si="128"/>
        <v>1.0989363367461547</v>
      </c>
      <c r="BR52" s="18">
        <f t="shared" si="128"/>
        <v>1.2140008731083711</v>
      </c>
      <c r="BS52" s="18">
        <f t="shared" si="128"/>
        <v>1.8414904722039893</v>
      </c>
      <c r="BT52" s="18">
        <f t="shared" si="128"/>
        <v>1.9274688584183901</v>
      </c>
      <c r="BV52" s="68">
        <f t="shared" si="129"/>
        <v>32.226446740653955</v>
      </c>
      <c r="BW52" s="69">
        <f t="shared" si="130"/>
        <v>71.29899058660331</v>
      </c>
      <c r="BX52" s="69">
        <f t="shared" si="131"/>
        <v>103.52543732725728</v>
      </c>
      <c r="BZ52" t="str">
        <f t="shared" si="146"/>
        <v>32 Health and social care associate professionals</v>
      </c>
      <c r="CA52" s="18">
        <f t="shared" si="132"/>
        <v>0.61920454357942611</v>
      </c>
      <c r="CB52" s="18">
        <f t="shared" si="132"/>
        <v>0.62462563113541281</v>
      </c>
      <c r="CC52" s="18">
        <f t="shared" si="132"/>
        <v>0.61170254528141932</v>
      </c>
      <c r="CD52" s="18">
        <f t="shared" si="132"/>
        <v>0.89638256845934372</v>
      </c>
      <c r="CE52" s="18">
        <f t="shared" si="132"/>
        <v>0.89680213052062319</v>
      </c>
      <c r="CG52" s="68">
        <f t="shared" si="133"/>
        <v>-3.8131966251707312</v>
      </c>
      <c r="CH52" s="69">
        <f t="shared" si="134"/>
        <v>53.387422561553166</v>
      </c>
      <c r="CI52" s="69">
        <f t="shared" si="135"/>
        <v>49.57422593638244</v>
      </c>
      <c r="CK52" t="str">
        <f t="shared" si="147"/>
        <v>32 Health and social care associate professionals</v>
      </c>
      <c r="CL52" s="18">
        <f t="shared" si="136"/>
        <v>0.25660071206395363</v>
      </c>
      <c r="CM52" s="18">
        <f t="shared" si="136"/>
        <v>0.33015819923927492</v>
      </c>
      <c r="CN52" s="18">
        <f t="shared" si="136"/>
        <v>0.39074301150480623</v>
      </c>
      <c r="CO52" s="18">
        <f t="shared" si="136"/>
        <v>0.80865571498534694</v>
      </c>
      <c r="CP52" s="18">
        <f t="shared" si="136"/>
        <v>1.5340498307261479</v>
      </c>
      <c r="CR52" s="68">
        <f t="shared" si="137"/>
        <v>254.20587114909193</v>
      </c>
      <c r="CS52" s="69">
        <f t="shared" si="138"/>
        <v>91.954523500741615</v>
      </c>
      <c r="CT52" s="69">
        <f t="shared" si="139"/>
        <v>346.16039464983362</v>
      </c>
    </row>
    <row r="53" spans="1:98" x14ac:dyDescent="0.2">
      <c r="A53" t="str">
        <f t="shared" si="103"/>
        <v>33 Protective service occupations</v>
      </c>
      <c r="B53" s="18">
        <f t="shared" si="104"/>
        <v>0.29712741294091027</v>
      </c>
      <c r="C53" s="18">
        <f t="shared" si="104"/>
        <v>0.24055884974209335</v>
      </c>
      <c r="D53" s="18">
        <f t="shared" si="104"/>
        <v>0.25338190942788957</v>
      </c>
      <c r="E53" s="18">
        <f t="shared" si="104"/>
        <v>0.23325482211225074</v>
      </c>
      <c r="F53" s="18">
        <f t="shared" si="104"/>
        <v>0.25320322854019883</v>
      </c>
      <c r="H53" s="68">
        <f t="shared" si="105"/>
        <v>45.031837440937309</v>
      </c>
      <c r="I53" s="69">
        <f t="shared" si="106"/>
        <v>42.073571699630655</v>
      </c>
      <c r="J53" s="69">
        <f t="shared" si="107"/>
        <v>87.105409140567971</v>
      </c>
      <c r="L53" t="str">
        <f t="shared" si="140"/>
        <v>33 Protective service occupations</v>
      </c>
      <c r="M53" s="18">
        <f t="shared" si="108"/>
        <v>0.67717755206948438</v>
      </c>
      <c r="N53" s="18">
        <f t="shared" si="108"/>
        <v>0.5980610282379536</v>
      </c>
      <c r="O53" s="18">
        <f t="shared" si="108"/>
        <v>0.67182786587077348</v>
      </c>
      <c r="P53" s="18">
        <f t="shared" si="108"/>
        <v>0.54569047714466656</v>
      </c>
      <c r="Q53" s="18">
        <f t="shared" si="108"/>
        <v>0.59830217572041999</v>
      </c>
      <c r="S53" s="68">
        <f t="shared" si="109"/>
        <v>30.180286989664197</v>
      </c>
      <c r="T53" s="69">
        <f t="shared" si="110"/>
        <v>35.563058489166451</v>
      </c>
      <c r="U53" s="69">
        <f t="shared" si="111"/>
        <v>65.743345478830648</v>
      </c>
      <c r="W53" t="str">
        <f t="shared" si="141"/>
        <v>33 Protective service occupations</v>
      </c>
      <c r="X53" s="18">
        <f t="shared" si="112"/>
        <v>1.3815445470972219</v>
      </c>
      <c r="Y53" s="18">
        <f t="shared" si="112"/>
        <v>1.330062972949126</v>
      </c>
      <c r="Z53" s="18">
        <f t="shared" si="112"/>
        <v>1.432734434177962</v>
      </c>
      <c r="AA53" s="18">
        <f t="shared" si="112"/>
        <v>1.2344258212936015</v>
      </c>
      <c r="AB53" s="18">
        <f t="shared" si="112"/>
        <v>1.3912660259392677</v>
      </c>
      <c r="AD53" s="68">
        <f t="shared" si="113"/>
        <v>17.759839547642446</v>
      </c>
      <c r="AE53" s="69">
        <f t="shared" si="114"/>
        <v>42.131894912290576</v>
      </c>
      <c r="AF53" s="69">
        <f t="shared" si="115"/>
        <v>59.891734459933019</v>
      </c>
      <c r="AH53" t="str">
        <f t="shared" si="142"/>
        <v>33 Protective service occupations</v>
      </c>
      <c r="AI53" s="18">
        <f t="shared" si="116"/>
        <v>1.3210304562455342</v>
      </c>
      <c r="AJ53" s="18">
        <f t="shared" si="116"/>
        <v>1.3166108443026951</v>
      </c>
      <c r="AK53" s="18">
        <f t="shared" si="116"/>
        <v>1.4167462875805323</v>
      </c>
      <c r="AL53" s="18">
        <f t="shared" si="116"/>
        <v>1.2787196893464554</v>
      </c>
      <c r="AM53" s="18">
        <f t="shared" si="116"/>
        <v>1.3996519120994926</v>
      </c>
      <c r="AO53" s="68">
        <f t="shared" si="117"/>
        <v>10.797359081538564</v>
      </c>
      <c r="AP53" s="69">
        <f t="shared" si="118"/>
        <v>36.090838831483822</v>
      </c>
      <c r="AQ53" s="69">
        <f t="shared" si="119"/>
        <v>46.888197913022388</v>
      </c>
      <c r="AS53" t="str">
        <f t="shared" si="143"/>
        <v>33 Protective service occupations</v>
      </c>
      <c r="AT53" s="18">
        <f t="shared" si="120"/>
        <v>1.2885236832649338</v>
      </c>
      <c r="AU53" s="18">
        <f t="shared" si="120"/>
        <v>1.0216103742126048</v>
      </c>
      <c r="AV53" s="18">
        <f t="shared" si="120"/>
        <v>1.0745546535288695</v>
      </c>
      <c r="AW53" s="18">
        <f t="shared" si="120"/>
        <v>0.81484815538264799</v>
      </c>
      <c r="AX53" s="18">
        <f t="shared" si="120"/>
        <v>0.75799030992158112</v>
      </c>
      <c r="AZ53" s="68">
        <f t="shared" si="121"/>
        <v>-17.996415757006702</v>
      </c>
      <c r="BA53" s="69">
        <f t="shared" si="122"/>
        <v>28.772916604956304</v>
      </c>
      <c r="BB53" s="69">
        <f t="shared" si="123"/>
        <v>10.776500847949604</v>
      </c>
      <c r="BD53" t="str">
        <f t="shared" si="144"/>
        <v>33 Protective service occupations</v>
      </c>
      <c r="BE53" s="18">
        <f t="shared" si="124"/>
        <v>1.2324381748792559</v>
      </c>
      <c r="BF53" s="18">
        <f t="shared" si="124"/>
        <v>1.0232324719680319</v>
      </c>
      <c r="BG53" s="18">
        <f t="shared" si="124"/>
        <v>1.0820754680883715</v>
      </c>
      <c r="BH53" s="18">
        <f t="shared" si="124"/>
        <v>0.93776042174488172</v>
      </c>
      <c r="BI53" s="18">
        <f t="shared" si="124"/>
        <v>0.87363049533651149</v>
      </c>
      <c r="BK53" s="68">
        <f t="shared" si="125"/>
        <v>-20.865440916617629</v>
      </c>
      <c r="BL53" s="69">
        <f t="shared" si="126"/>
        <v>21.169614350155818</v>
      </c>
      <c r="BM53" s="69">
        <f t="shared" si="127"/>
        <v>0.3041734335381916</v>
      </c>
      <c r="BO53" t="str">
        <f t="shared" si="145"/>
        <v>33 Protective service occupations</v>
      </c>
      <c r="BP53" s="18">
        <f t="shared" si="128"/>
        <v>1.3602820701091627</v>
      </c>
      <c r="BQ53" s="18">
        <f t="shared" si="128"/>
        <v>1.2740523476908843</v>
      </c>
      <c r="BR53" s="18">
        <f t="shared" si="128"/>
        <v>1.3175302925241879</v>
      </c>
      <c r="BS53" s="18">
        <f t="shared" si="128"/>
        <v>1.1169078288695571</v>
      </c>
      <c r="BT53" s="18">
        <f t="shared" si="128"/>
        <v>1.03867762906154</v>
      </c>
      <c r="BV53" s="68">
        <f t="shared" si="129"/>
        <v>-34.344649332774395</v>
      </c>
      <c r="BW53" s="69">
        <f t="shared" si="130"/>
        <v>22.416402076068028</v>
      </c>
      <c r="BX53" s="69">
        <f t="shared" si="131"/>
        <v>-11.928247256706371</v>
      </c>
      <c r="BZ53" t="str">
        <f t="shared" si="146"/>
        <v>33 Protective service occupations</v>
      </c>
      <c r="CA53" s="18">
        <f t="shared" si="132"/>
        <v>1.124787058948268</v>
      </c>
      <c r="CB53" s="18">
        <f t="shared" si="132"/>
        <v>1.0276057163217056</v>
      </c>
      <c r="CC53" s="18">
        <f t="shared" si="132"/>
        <v>1.1476985978671821</v>
      </c>
      <c r="CD53" s="18">
        <f t="shared" si="132"/>
        <v>1.0360079827166802</v>
      </c>
      <c r="CE53" s="18">
        <f t="shared" si="132"/>
        <v>1.2788967538575442</v>
      </c>
      <c r="CG53" s="68">
        <f t="shared" si="133"/>
        <v>-26.891683711291449</v>
      </c>
      <c r="CH53" s="69">
        <f t="shared" si="134"/>
        <v>29.071204511432715</v>
      </c>
      <c r="CI53" s="69">
        <f t="shared" si="135"/>
        <v>2.179520800141268</v>
      </c>
      <c r="CK53" t="str">
        <f t="shared" si="147"/>
        <v>33 Protective service occupations</v>
      </c>
      <c r="CL53" s="18">
        <f t="shared" si="136"/>
        <v>0.52431054226751272</v>
      </c>
      <c r="CM53" s="18">
        <f t="shared" si="136"/>
        <v>0.42842156402014858</v>
      </c>
      <c r="CN53" s="18">
        <f t="shared" si="136"/>
        <v>0.46623193516672223</v>
      </c>
      <c r="CO53" s="18">
        <f t="shared" si="136"/>
        <v>0.28916608675229399</v>
      </c>
      <c r="CP53" s="18">
        <f t="shared" si="136"/>
        <v>0.32392698740672959</v>
      </c>
      <c r="CR53" s="68">
        <f t="shared" si="137"/>
        <v>-37.316588867979256</v>
      </c>
      <c r="CS53" s="69">
        <f t="shared" si="138"/>
        <v>12.406700846329024</v>
      </c>
      <c r="CT53" s="69">
        <f t="shared" si="139"/>
        <v>-24.909888021650232</v>
      </c>
    </row>
    <row r="54" spans="1:98" x14ac:dyDescent="0.2">
      <c r="A54" t="str">
        <f t="shared" si="103"/>
        <v>34 Culture, media and sports occupations</v>
      </c>
      <c r="B54" s="18">
        <f t="shared" si="104"/>
        <v>1.9897995029062168</v>
      </c>
      <c r="C54" s="18">
        <f t="shared" si="104"/>
        <v>2.0670362771119923</v>
      </c>
      <c r="D54" s="18">
        <f t="shared" si="104"/>
        <v>2.078173399793855</v>
      </c>
      <c r="E54" s="18">
        <f t="shared" si="104"/>
        <v>1.9688376618164509</v>
      </c>
      <c r="F54" s="18">
        <f t="shared" si="104"/>
        <v>1.9895497499113839</v>
      </c>
      <c r="H54" s="68">
        <f t="shared" si="105"/>
        <v>38.944940313648551</v>
      </c>
      <c r="I54" s="69">
        <f t="shared" si="106"/>
        <v>63.497518595257866</v>
      </c>
      <c r="J54" s="69">
        <f t="shared" si="107"/>
        <v>102.44245890890642</v>
      </c>
      <c r="L54" t="str">
        <f t="shared" si="140"/>
        <v>34 Culture, media and sports occupations</v>
      </c>
      <c r="M54" s="18">
        <f t="shared" si="108"/>
        <v>4.5700746445774776</v>
      </c>
      <c r="N54" s="18">
        <f t="shared" si="108"/>
        <v>3.8226163031785956</v>
      </c>
      <c r="O54" s="18">
        <f t="shared" si="108"/>
        <v>4.3807761672314456</v>
      </c>
      <c r="P54" s="18">
        <f t="shared" si="108"/>
        <v>3.9076083787161751</v>
      </c>
      <c r="Q54" s="18">
        <f t="shared" si="108"/>
        <v>3.8609639565160907</v>
      </c>
      <c r="S54" s="68">
        <f t="shared" si="109"/>
        <v>28.833065145031139</v>
      </c>
      <c r="T54" s="69">
        <f t="shared" si="110"/>
        <v>58.347396192405085</v>
      </c>
      <c r="U54" s="69">
        <f t="shared" si="111"/>
        <v>87.180461337436228</v>
      </c>
      <c r="W54" t="str">
        <f t="shared" si="141"/>
        <v>34 Culture, media and sports occupations</v>
      </c>
      <c r="X54" s="18">
        <f t="shared" si="112"/>
        <v>4.8877687780453138</v>
      </c>
      <c r="Y54" s="18">
        <f t="shared" si="112"/>
        <v>4.1241076496448912</v>
      </c>
      <c r="Z54" s="18">
        <f t="shared" si="112"/>
        <v>4.2263869949813593</v>
      </c>
      <c r="AA54" s="18">
        <f t="shared" si="112"/>
        <v>3.5993804510787828</v>
      </c>
      <c r="AB54" s="18">
        <f t="shared" si="112"/>
        <v>3.3624145902184766</v>
      </c>
      <c r="AD54" s="68">
        <f t="shared" si="113"/>
        <v>-3.5205710560105179</v>
      </c>
      <c r="AE54" s="69">
        <f t="shared" si="114"/>
        <v>45.654774661582735</v>
      </c>
      <c r="AF54" s="69">
        <f t="shared" si="115"/>
        <v>42.134203605572218</v>
      </c>
      <c r="AH54" t="str">
        <f t="shared" si="142"/>
        <v>34 Culture, media and sports occupations</v>
      </c>
      <c r="AI54" s="18">
        <f t="shared" si="116"/>
        <v>1.9423813487302699</v>
      </c>
      <c r="AJ54" s="18">
        <f t="shared" si="116"/>
        <v>1.8546899056735808</v>
      </c>
      <c r="AK54" s="18">
        <f t="shared" si="116"/>
        <v>2.1479107075536401</v>
      </c>
      <c r="AL54" s="18">
        <f t="shared" si="116"/>
        <v>1.8806972465947018</v>
      </c>
      <c r="AM54" s="18">
        <f t="shared" si="116"/>
        <v>2.0300245503266012</v>
      </c>
      <c r="AO54" s="68">
        <f t="shared" si="117"/>
        <v>5.9952778161059133</v>
      </c>
      <c r="AP54" s="69">
        <f t="shared" si="118"/>
        <v>43.201519680356377</v>
      </c>
      <c r="AQ54" s="69">
        <f t="shared" si="119"/>
        <v>49.196797496462288</v>
      </c>
      <c r="AS54" t="str">
        <f t="shared" si="143"/>
        <v>34 Culture, media and sports occupations</v>
      </c>
      <c r="AT54" s="18">
        <f t="shared" si="120"/>
        <v>2.8058125032143093</v>
      </c>
      <c r="AU54" s="18">
        <f t="shared" si="120"/>
        <v>2.2429755513476946</v>
      </c>
      <c r="AV54" s="18">
        <f t="shared" si="120"/>
        <v>2.2373885173588888</v>
      </c>
      <c r="AW54" s="18">
        <f t="shared" si="120"/>
        <v>1.8263695753200833</v>
      </c>
      <c r="AX54" s="18">
        <f t="shared" si="120"/>
        <v>1.5537367241191944</v>
      </c>
      <c r="AZ54" s="68">
        <f t="shared" si="121"/>
        <v>-19.270229723547406</v>
      </c>
      <c r="BA54" s="69">
        <f t="shared" si="122"/>
        <v>39.067861631656307</v>
      </c>
      <c r="BB54" s="69">
        <f t="shared" si="123"/>
        <v>19.797631908108901</v>
      </c>
      <c r="BD54" t="str">
        <f t="shared" si="144"/>
        <v>34 Culture, media and sports occupations</v>
      </c>
      <c r="BE54" s="18">
        <f t="shared" si="124"/>
        <v>1.9145164512400978</v>
      </c>
      <c r="BF54" s="18">
        <f t="shared" si="124"/>
        <v>1.4945581723217229</v>
      </c>
      <c r="BG54" s="18">
        <f t="shared" si="124"/>
        <v>1.6009503627012773</v>
      </c>
      <c r="BH54" s="18">
        <f t="shared" si="124"/>
        <v>1.3284089170176945</v>
      </c>
      <c r="BI54" s="18">
        <f t="shared" si="124"/>
        <v>1.2822466569257962</v>
      </c>
      <c r="BK54" s="68">
        <f t="shared" si="125"/>
        <v>-21.496384018897956</v>
      </c>
      <c r="BL54" s="69">
        <f t="shared" si="126"/>
        <v>29.779604509218196</v>
      </c>
      <c r="BM54" s="69">
        <f t="shared" si="127"/>
        <v>8.2832204903202395</v>
      </c>
      <c r="BO54" t="str">
        <f t="shared" si="145"/>
        <v>34 Culture, media and sports occupations</v>
      </c>
      <c r="BP54" s="18">
        <f t="shared" si="128"/>
        <v>1.1722532987275829</v>
      </c>
      <c r="BQ54" s="18">
        <f t="shared" si="128"/>
        <v>0.85416307859746898</v>
      </c>
      <c r="BR54" s="18">
        <f t="shared" si="128"/>
        <v>0.87106957934606433</v>
      </c>
      <c r="BS54" s="18">
        <f t="shared" si="128"/>
        <v>0.65113090923785721</v>
      </c>
      <c r="BT54" s="18">
        <f t="shared" si="128"/>
        <v>0.46326043569804404</v>
      </c>
      <c r="BV54" s="68">
        <f t="shared" si="129"/>
        <v>-55.708302934582612</v>
      </c>
      <c r="BW54" s="69">
        <f t="shared" si="130"/>
        <v>24.919330798937064</v>
      </c>
      <c r="BX54" s="69">
        <f t="shared" si="131"/>
        <v>-30.788972135645544</v>
      </c>
      <c r="BZ54" t="str">
        <f t="shared" si="146"/>
        <v>34 Culture, media and sports occupations</v>
      </c>
      <c r="CA54" s="18">
        <f t="shared" si="132"/>
        <v>1.2712280079128147</v>
      </c>
      <c r="CB54" s="18">
        <f t="shared" si="132"/>
        <v>1.119420561531913</v>
      </c>
      <c r="CC54" s="18">
        <f t="shared" si="132"/>
        <v>1.1814237053609056</v>
      </c>
      <c r="CD54" s="18">
        <f t="shared" si="132"/>
        <v>0.95662816855332722</v>
      </c>
      <c r="CE54" s="18">
        <f t="shared" si="132"/>
        <v>0.77403616297355105</v>
      </c>
      <c r="CG54" s="68">
        <f t="shared" si="133"/>
        <v>-57.01521896930555</v>
      </c>
      <c r="CH54" s="69">
        <f t="shared" si="134"/>
        <v>24.606071026254355</v>
      </c>
      <c r="CI54" s="69">
        <f t="shared" si="135"/>
        <v>-32.409147943051195</v>
      </c>
      <c r="CK54" t="str">
        <f t="shared" si="147"/>
        <v>34 Culture, media and sports occupations</v>
      </c>
      <c r="CL54" s="18">
        <f t="shared" si="136"/>
        <v>1.0665608313383697</v>
      </c>
      <c r="CM54" s="18">
        <f t="shared" si="136"/>
        <v>1.1052038518707608</v>
      </c>
      <c r="CN54" s="18">
        <f t="shared" si="136"/>
        <v>1.21760670684928</v>
      </c>
      <c r="CO54" s="18">
        <f t="shared" si="136"/>
        <v>1.4422453103992872</v>
      </c>
      <c r="CP54" s="18">
        <f t="shared" si="136"/>
        <v>2.0321581920584442</v>
      </c>
      <c r="CR54" s="68">
        <f t="shared" si="137"/>
        <v>50.576774020364198</v>
      </c>
      <c r="CS54" s="69">
        <f t="shared" si="138"/>
        <v>36.344191897143652</v>
      </c>
      <c r="CT54" s="69">
        <f t="shared" si="139"/>
        <v>86.920965917507857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5.7550248449386752</v>
      </c>
      <c r="C55" s="18">
        <f t="shared" si="148"/>
        <v>5.6422767867358861</v>
      </c>
      <c r="D55" s="18">
        <f t="shared" si="148"/>
        <v>5.9538973945798306</v>
      </c>
      <c r="E55" s="18">
        <f t="shared" si="148"/>
        <v>6.0272411756835824</v>
      </c>
      <c r="F55" s="18">
        <f t="shared" si="148"/>
        <v>6.350171323023746</v>
      </c>
      <c r="H55" s="68">
        <f t="shared" si="105"/>
        <v>54.793888876583722</v>
      </c>
      <c r="I55" s="69">
        <f t="shared" si="106"/>
        <v>62.181760853428024</v>
      </c>
      <c r="J55" s="69">
        <f t="shared" si="107"/>
        <v>116.97564973001175</v>
      </c>
      <c r="L55" t="str">
        <f t="shared" si="140"/>
        <v>35 Business and public service associate professionals</v>
      </c>
      <c r="M55" s="18">
        <f t="shared" ref="M55:Q64" si="149">M18/M$35*100</f>
        <v>8.1435684891543136</v>
      </c>
      <c r="N55" s="18">
        <f t="shared" si="149"/>
        <v>7.9937942597779328</v>
      </c>
      <c r="O55" s="18">
        <f t="shared" si="149"/>
        <v>7.9165914977306917</v>
      </c>
      <c r="P55" s="18">
        <f t="shared" si="149"/>
        <v>7.843957014164693</v>
      </c>
      <c r="Q55" s="18">
        <f t="shared" si="149"/>
        <v>7.7607494142977611</v>
      </c>
      <c r="S55" s="68">
        <f t="shared" si="109"/>
        <v>43.300623858303361</v>
      </c>
      <c r="T55" s="69">
        <f t="shared" si="110"/>
        <v>60.440116636126973</v>
      </c>
      <c r="U55" s="69">
        <f t="shared" si="111"/>
        <v>103.74074049443034</v>
      </c>
      <c r="W55" t="str">
        <f t="shared" si="141"/>
        <v>35 Business and public service associate professionals</v>
      </c>
      <c r="X55" s="18">
        <f t="shared" ref="X55:AB64" si="150">X18/X$35*100</f>
        <v>8.8836667324006822</v>
      </c>
      <c r="Y55" s="18">
        <f t="shared" si="150"/>
        <v>8.7306910486964853</v>
      </c>
      <c r="Z55" s="18">
        <f t="shared" si="150"/>
        <v>8.688922200514563</v>
      </c>
      <c r="AA55" s="18">
        <f t="shared" si="150"/>
        <v>8.3766652344804271</v>
      </c>
      <c r="AB55" s="18">
        <f t="shared" si="150"/>
        <v>7.9161846451515627</v>
      </c>
      <c r="AD55" s="68">
        <f t="shared" si="113"/>
        <v>10.4848501568024</v>
      </c>
      <c r="AE55" s="69">
        <f t="shared" si="114"/>
        <v>52.873886122590662</v>
      </c>
      <c r="AF55" s="69">
        <f t="shared" si="115"/>
        <v>63.358736279393057</v>
      </c>
      <c r="AH55" t="str">
        <f t="shared" si="142"/>
        <v>35 Business and public service associate professionals</v>
      </c>
      <c r="AI55" s="18">
        <f t="shared" ref="AI55:AM64" si="151">AI18/AI$35*100</f>
        <v>8.1889161451235974</v>
      </c>
      <c r="AJ55" s="18">
        <f t="shared" si="151"/>
        <v>8.6052628992199764</v>
      </c>
      <c r="AK55" s="18">
        <f t="shared" si="151"/>
        <v>8.9700176919145793</v>
      </c>
      <c r="AL55" s="18">
        <f t="shared" si="151"/>
        <v>9.2809076921709863</v>
      </c>
      <c r="AM55" s="18">
        <f t="shared" si="151"/>
        <v>9.476420716217719</v>
      </c>
      <c r="AO55" s="68">
        <f t="shared" si="117"/>
        <v>18.482029371379582</v>
      </c>
      <c r="AP55" s="69">
        <f t="shared" si="118"/>
        <v>52.225161928497364</v>
      </c>
      <c r="AQ55" s="69">
        <f t="shared" si="119"/>
        <v>70.707191299876953</v>
      </c>
      <c r="AS55" t="str">
        <f t="shared" si="143"/>
        <v>35 Business and public service associate professionals</v>
      </c>
      <c r="AT55" s="18">
        <f t="shared" ref="AT55:AX64" si="152">AT18/AT$35*100</f>
        <v>7.6840224835190369</v>
      </c>
      <c r="AU55" s="18">
        <f t="shared" si="152"/>
        <v>7.592306616507849</v>
      </c>
      <c r="AV55" s="18">
        <f t="shared" si="152"/>
        <v>7.7365434930488224</v>
      </c>
      <c r="AW55" s="18">
        <f t="shared" si="152"/>
        <v>7.6947826975925437</v>
      </c>
      <c r="AX55" s="18">
        <f t="shared" si="152"/>
        <v>7.6251336045250184</v>
      </c>
      <c r="AZ55" s="68">
        <f t="shared" si="121"/>
        <v>14.577192623379768</v>
      </c>
      <c r="BA55" s="69">
        <f t="shared" si="122"/>
        <v>50.296789337193623</v>
      </c>
      <c r="BB55" s="69">
        <f t="shared" si="123"/>
        <v>64.873981960573389</v>
      </c>
      <c r="BD55" t="str">
        <f t="shared" si="144"/>
        <v>35 Business and public service associate professionals</v>
      </c>
      <c r="BE55" s="18">
        <f t="shared" ref="BE55:BI64" si="153">BE18/BE$35*100</f>
        <v>6.0518385626489817</v>
      </c>
      <c r="BF55" s="18">
        <f t="shared" si="153"/>
        <v>6.0003204784123545</v>
      </c>
      <c r="BG55" s="18">
        <f t="shared" si="153"/>
        <v>6.3651001827714788</v>
      </c>
      <c r="BH55" s="18">
        <f t="shared" si="153"/>
        <v>6.1945389625462139</v>
      </c>
      <c r="BI55" s="18">
        <f t="shared" si="153"/>
        <v>6.1711418434982512</v>
      </c>
      <c r="BK55" s="68">
        <f t="shared" si="125"/>
        <v>-4.9709827458678175</v>
      </c>
      <c r="BL55" s="69">
        <f t="shared" si="126"/>
        <v>41.177514644061183</v>
      </c>
      <c r="BM55" s="69">
        <f t="shared" si="127"/>
        <v>36.206531898193361</v>
      </c>
      <c r="BO55" t="str">
        <f t="shared" si="145"/>
        <v>35 Business and public service associate professionals</v>
      </c>
      <c r="BP55" s="18">
        <f t="shared" ref="BP55:BT64" si="154">BP18/BP$35*100</f>
        <v>5.1310240100701678</v>
      </c>
      <c r="BQ55" s="18">
        <f t="shared" si="154"/>
        <v>5.0780094241882141</v>
      </c>
      <c r="BR55" s="18">
        <f t="shared" si="154"/>
        <v>5.3573537979245138</v>
      </c>
      <c r="BS55" s="18">
        <f t="shared" si="154"/>
        <v>5.2453146776367356</v>
      </c>
      <c r="BT55" s="18">
        <f t="shared" si="154"/>
        <v>5.3015675076564577</v>
      </c>
      <c r="BV55" s="68">
        <f t="shared" si="129"/>
        <v>-17.585443768678346</v>
      </c>
      <c r="BW55" s="69">
        <f t="shared" si="130"/>
        <v>35.463974350192657</v>
      </c>
      <c r="BX55" s="69">
        <f t="shared" si="131"/>
        <v>17.878530581514315</v>
      </c>
      <c r="BZ55" t="str">
        <f t="shared" si="146"/>
        <v>35 Business and public service associate professionals</v>
      </c>
      <c r="CA55" s="18">
        <f t="shared" ref="CA55:CE64" si="155">CA18/CA$35*100</f>
        <v>4.6087149147373614</v>
      </c>
      <c r="CB55" s="18">
        <f t="shared" si="155"/>
        <v>4.6741560920620646</v>
      </c>
      <c r="CC55" s="18">
        <f t="shared" si="155"/>
        <v>4.9237657276887923</v>
      </c>
      <c r="CD55" s="18">
        <f t="shared" si="155"/>
        <v>4.8881211395288853</v>
      </c>
      <c r="CE55" s="18">
        <f t="shared" si="155"/>
        <v>4.6544515983796533</v>
      </c>
      <c r="CG55" s="68">
        <f t="shared" si="133"/>
        <v>-37.980210842349713</v>
      </c>
      <c r="CH55" s="69">
        <f t="shared" si="134"/>
        <v>29.287216214987833</v>
      </c>
      <c r="CI55" s="69">
        <f t="shared" si="135"/>
        <v>-8.6929946273618786</v>
      </c>
      <c r="CK55" t="str">
        <f t="shared" si="147"/>
        <v>35 Business and public service associate professionals</v>
      </c>
      <c r="CL55" s="18">
        <f t="shared" ref="CL55:CP64" si="156">CL18/CL$35*100</f>
        <v>2.6940346990016368</v>
      </c>
      <c r="CM55" s="18">
        <f t="shared" si="156"/>
        <v>2.8927837080919638</v>
      </c>
      <c r="CN55" s="18">
        <f t="shared" si="156"/>
        <v>3.3264105780353055</v>
      </c>
      <c r="CO55" s="18">
        <f t="shared" si="156"/>
        <v>3.7401192912476353</v>
      </c>
      <c r="CP55" s="18">
        <f t="shared" si="156"/>
        <v>5.2472154271984799</v>
      </c>
      <c r="CR55" s="68">
        <f t="shared" si="137"/>
        <v>42.318235147693599</v>
      </c>
      <c r="CS55" s="69">
        <f t="shared" si="138"/>
        <v>33.988388784302693</v>
      </c>
      <c r="CT55" s="69">
        <f t="shared" si="139"/>
        <v>76.306623931996285</v>
      </c>
    </row>
    <row r="56" spans="1:98" x14ac:dyDescent="0.2">
      <c r="A56" t="str">
        <f t="shared" si="103"/>
        <v>41 Administrative occupations</v>
      </c>
      <c r="B56" s="18">
        <f t="shared" si="148"/>
        <v>3.0258963348033543</v>
      </c>
      <c r="C56" s="18">
        <f t="shared" si="148"/>
        <v>2.8677607373495815</v>
      </c>
      <c r="D56" s="18">
        <f t="shared" si="148"/>
        <v>3.1932167952429107</v>
      </c>
      <c r="E56" s="18">
        <f t="shared" si="148"/>
        <v>3.4318863152821821</v>
      </c>
      <c r="F56" s="18">
        <f t="shared" si="148"/>
        <v>3.8520198995219008</v>
      </c>
      <c r="H56" s="68">
        <f t="shared" si="105"/>
        <v>75.077296587774626</v>
      </c>
      <c r="I56" s="69">
        <f t="shared" si="106"/>
        <v>74.673192846041076</v>
      </c>
      <c r="J56" s="69">
        <f t="shared" si="107"/>
        <v>149.75048943381572</v>
      </c>
      <c r="L56" t="str">
        <f t="shared" si="140"/>
        <v>41 Administrative occupations</v>
      </c>
      <c r="M56" s="18">
        <f t="shared" si="149"/>
        <v>4.9003535999602823</v>
      </c>
      <c r="N56" s="18">
        <f t="shared" si="149"/>
        <v>4.7173397397621546</v>
      </c>
      <c r="O56" s="18">
        <f t="shared" si="149"/>
        <v>4.7311277922184249</v>
      </c>
      <c r="P56" s="18">
        <f t="shared" si="149"/>
        <v>5.1380913651750255</v>
      </c>
      <c r="Q56" s="18">
        <f t="shared" si="149"/>
        <v>5.4402788730497145</v>
      </c>
      <c r="S56" s="68">
        <f t="shared" si="109"/>
        <v>68.088940418157435</v>
      </c>
      <c r="T56" s="69">
        <f t="shared" si="110"/>
        <v>73.94818160890118</v>
      </c>
      <c r="U56" s="69">
        <f t="shared" si="111"/>
        <v>142.03712202705862</v>
      </c>
      <c r="W56" t="str">
        <f t="shared" si="141"/>
        <v>41 Administrative occupations</v>
      </c>
      <c r="X56" s="18">
        <f t="shared" si="150"/>
        <v>7.7521437920079537</v>
      </c>
      <c r="Y56" s="18">
        <f t="shared" si="150"/>
        <v>7.4265915763919015</v>
      </c>
      <c r="Z56" s="18">
        <f t="shared" si="150"/>
        <v>7.7600943808373106</v>
      </c>
      <c r="AA56" s="18">
        <f t="shared" si="150"/>
        <v>8.4609377465442943</v>
      </c>
      <c r="AB56" s="18">
        <f t="shared" si="150"/>
        <v>8.9324091926093683</v>
      </c>
      <c r="AD56" s="68">
        <f t="shared" si="113"/>
        <v>39.590007493894973</v>
      </c>
      <c r="AE56" s="69">
        <f t="shared" si="114"/>
        <v>67.756954875050596</v>
      </c>
      <c r="AF56" s="69">
        <f t="shared" si="115"/>
        <v>107.34696236894557</v>
      </c>
      <c r="AH56" t="str">
        <f t="shared" si="142"/>
        <v>41 Administrative occupations</v>
      </c>
      <c r="AI56" s="18">
        <f t="shared" si="151"/>
        <v>10.336257366859279</v>
      </c>
      <c r="AJ56" s="18">
        <f t="shared" si="151"/>
        <v>10.430781321331569</v>
      </c>
      <c r="AK56" s="18">
        <f t="shared" si="151"/>
        <v>11.10915234649009</v>
      </c>
      <c r="AL56" s="18">
        <f t="shared" si="151"/>
        <v>12.430803932363009</v>
      </c>
      <c r="AM56" s="18">
        <f t="shared" si="151"/>
        <v>13.148290003712642</v>
      </c>
      <c r="AO56" s="68">
        <f t="shared" si="117"/>
        <v>32.736328944808655</v>
      </c>
      <c r="AP56" s="69">
        <f t="shared" si="118"/>
        <v>68.642543311525074</v>
      </c>
      <c r="AQ56" s="69">
        <f t="shared" si="119"/>
        <v>101.37887225633374</v>
      </c>
      <c r="AS56" t="str">
        <f t="shared" si="143"/>
        <v>41 Administrative occupations</v>
      </c>
      <c r="AT56" s="18">
        <f t="shared" si="152"/>
        <v>9.6409085179223268</v>
      </c>
      <c r="AU56" s="18">
        <f t="shared" si="152"/>
        <v>9.1920806642685537</v>
      </c>
      <c r="AV56" s="18">
        <f t="shared" si="152"/>
        <v>9.6969837523610156</v>
      </c>
      <c r="AW56" s="18">
        <f t="shared" si="152"/>
        <v>10.075012264271042</v>
      </c>
      <c r="AX56" s="18">
        <f t="shared" si="152"/>
        <v>10.459387534526426</v>
      </c>
      <c r="AZ56" s="68">
        <f t="shared" si="121"/>
        <v>25.391263127430413</v>
      </c>
      <c r="BA56" s="69">
        <f t="shared" si="122"/>
        <v>61.644742658156815</v>
      </c>
      <c r="BB56" s="69">
        <f t="shared" si="123"/>
        <v>87.036005785587221</v>
      </c>
      <c r="BD56" t="str">
        <f t="shared" si="144"/>
        <v>41 Administrative occupations</v>
      </c>
      <c r="BE56" s="18">
        <f t="shared" si="153"/>
        <v>8.6067897161004083</v>
      </c>
      <c r="BF56" s="18">
        <f t="shared" si="153"/>
        <v>7.9567171241384793</v>
      </c>
      <c r="BG56" s="18">
        <f t="shared" si="153"/>
        <v>8.2830233021669386</v>
      </c>
      <c r="BH56" s="18">
        <f t="shared" si="153"/>
        <v>8.0195234200847594</v>
      </c>
      <c r="BI56" s="18">
        <f t="shared" si="153"/>
        <v>6.3584184951151963</v>
      </c>
      <c r="BK56" s="68">
        <f t="shared" si="125"/>
        <v>-24.758719439407461</v>
      </c>
      <c r="BL56" s="69">
        <f t="shared" si="126"/>
        <v>44.38100736416596</v>
      </c>
      <c r="BM56" s="69">
        <f t="shared" si="127"/>
        <v>19.622287924758496</v>
      </c>
      <c r="BO56" t="str">
        <f t="shared" si="145"/>
        <v>41 Administrative occupations</v>
      </c>
      <c r="BP56" s="18">
        <f t="shared" si="154"/>
        <v>10.1940448778725</v>
      </c>
      <c r="BQ56" s="18">
        <f t="shared" si="154"/>
        <v>8.9628123137766433</v>
      </c>
      <c r="BR56" s="18">
        <f t="shared" si="154"/>
        <v>9.7926514206865889</v>
      </c>
      <c r="BS56" s="18">
        <f t="shared" si="154"/>
        <v>9.5538113070945254</v>
      </c>
      <c r="BT56" s="18">
        <f t="shared" si="154"/>
        <v>7.8624969598903398</v>
      </c>
      <c r="BV56" s="68">
        <f t="shared" si="129"/>
        <v>-33.133259812222612</v>
      </c>
      <c r="BW56" s="69">
        <f t="shared" si="130"/>
        <v>36.152385411056123</v>
      </c>
      <c r="BX56" s="69">
        <f t="shared" si="131"/>
        <v>3.0191255988335119</v>
      </c>
      <c r="BZ56" t="str">
        <f t="shared" si="146"/>
        <v>41 Administrative occupations</v>
      </c>
      <c r="CA56" s="18">
        <f t="shared" si="155"/>
        <v>8.293012401118629</v>
      </c>
      <c r="CB56" s="18">
        <f t="shared" si="155"/>
        <v>7.9329833143929687</v>
      </c>
      <c r="CC56" s="18">
        <f t="shared" si="155"/>
        <v>7.8691976393275382</v>
      </c>
      <c r="CD56" s="18">
        <f t="shared" si="155"/>
        <v>6.5870841513828822</v>
      </c>
      <c r="CE56" s="18">
        <f t="shared" si="155"/>
        <v>3.3360365742356533</v>
      </c>
      <c r="CG56" s="68">
        <f t="shared" si="133"/>
        <v>-72.186253093907013</v>
      </c>
      <c r="CH56" s="69">
        <f t="shared" si="134"/>
        <v>23.737784120451366</v>
      </c>
      <c r="CI56" s="69">
        <f t="shared" si="135"/>
        <v>-48.448468973455647</v>
      </c>
      <c r="CK56" t="str">
        <f t="shared" si="147"/>
        <v>41 Administrative occupations</v>
      </c>
      <c r="CL56" s="18">
        <f t="shared" si="156"/>
        <v>5.1738355714450437</v>
      </c>
      <c r="CM56" s="18">
        <f t="shared" si="156"/>
        <v>5.363210467447912</v>
      </c>
      <c r="CN56" s="18">
        <f t="shared" si="156"/>
        <v>5.8360686431368487</v>
      </c>
      <c r="CO56" s="18">
        <f t="shared" si="156"/>
        <v>4.9937259120868953</v>
      </c>
      <c r="CP56" s="18">
        <f t="shared" si="156"/>
        <v>4.1112378890851176</v>
      </c>
      <c r="CR56" s="68">
        <f t="shared" si="137"/>
        <v>-36.443536494732591</v>
      </c>
      <c r="CS56" s="69">
        <f t="shared" si="138"/>
        <v>20.793797582451575</v>
      </c>
      <c r="CT56" s="69">
        <f t="shared" si="139"/>
        <v>-15.64973891228102</v>
      </c>
    </row>
    <row r="57" spans="1:98" x14ac:dyDescent="0.2">
      <c r="A57" t="str">
        <f t="shared" si="103"/>
        <v>42 Secretarial and related occupations</v>
      </c>
      <c r="B57" s="18">
        <f t="shared" si="148"/>
        <v>0.29144124838748547</v>
      </c>
      <c r="C57" s="18">
        <f t="shared" si="148"/>
        <v>0.30960487333368525</v>
      </c>
      <c r="D57" s="18">
        <f t="shared" si="148"/>
        <v>0.29521043553805615</v>
      </c>
      <c r="E57" s="18">
        <f t="shared" si="148"/>
        <v>0.40493887167954912</v>
      </c>
      <c r="F57" s="18">
        <f t="shared" si="148"/>
        <v>0.57141981611428361</v>
      </c>
      <c r="H57" s="68">
        <f t="shared" si="105"/>
        <v>180.92688675696124</v>
      </c>
      <c r="I57" s="69">
        <f t="shared" si="106"/>
        <v>122.10405411361747</v>
      </c>
      <c r="J57" s="69">
        <f t="shared" si="107"/>
        <v>303.03094087057872</v>
      </c>
      <c r="L57" t="str">
        <f t="shared" si="140"/>
        <v>42 Secretarial and related occupations</v>
      </c>
      <c r="M57" s="18">
        <f t="shared" si="149"/>
        <v>1.0178813079404234</v>
      </c>
      <c r="N57" s="18">
        <f t="shared" si="149"/>
        <v>0.94381146237802938</v>
      </c>
      <c r="O57" s="18">
        <f t="shared" si="149"/>
        <v>0.92342898633310799</v>
      </c>
      <c r="P57" s="18">
        <f t="shared" si="149"/>
        <v>1.0929919074331151</v>
      </c>
      <c r="Q57" s="18">
        <f t="shared" si="149"/>
        <v>0.99792706623636118</v>
      </c>
      <c r="S57" s="68">
        <f t="shared" si="109"/>
        <v>57.971213723477803</v>
      </c>
      <c r="T57" s="69">
        <f t="shared" si="110"/>
        <v>83.207372502301894</v>
      </c>
      <c r="U57" s="69">
        <f t="shared" si="111"/>
        <v>141.1785862257797</v>
      </c>
      <c r="W57" t="str">
        <f t="shared" si="141"/>
        <v>42 Secretarial and related occupations</v>
      </c>
      <c r="X57" s="18">
        <f t="shared" si="150"/>
        <v>1.6922965196752553</v>
      </c>
      <c r="Y57" s="18">
        <f t="shared" si="150"/>
        <v>1.5399972556356933</v>
      </c>
      <c r="Z57" s="18">
        <f t="shared" si="150"/>
        <v>1.5794380399579397</v>
      </c>
      <c r="AA57" s="18">
        <f t="shared" si="150"/>
        <v>1.8699556099157437</v>
      </c>
      <c r="AB57" s="18">
        <f t="shared" si="150"/>
        <v>2.4317036250563291</v>
      </c>
      <c r="AD57" s="68">
        <f t="shared" si="113"/>
        <v>86.707073912013371</v>
      </c>
      <c r="AE57" s="69">
        <f t="shared" si="114"/>
        <v>85.845445008135641</v>
      </c>
      <c r="AF57" s="69">
        <f t="shared" si="115"/>
        <v>172.552518920149</v>
      </c>
      <c r="AH57" t="str">
        <f t="shared" si="142"/>
        <v>42 Secretarial and related occupations</v>
      </c>
      <c r="AI57" s="18">
        <f t="shared" si="151"/>
        <v>2.9588979660896246</v>
      </c>
      <c r="AJ57" s="18">
        <f t="shared" si="151"/>
        <v>2.7994182868319979</v>
      </c>
      <c r="AK57" s="18">
        <f t="shared" si="151"/>
        <v>2.909105683437172</v>
      </c>
      <c r="AL57" s="18">
        <f t="shared" si="151"/>
        <v>3.3461079948625989</v>
      </c>
      <c r="AM57" s="18">
        <f t="shared" si="151"/>
        <v>3.5736649976613752</v>
      </c>
      <c r="AO57" s="68">
        <f t="shared" si="117"/>
        <v>37.770358983691708</v>
      </c>
      <c r="AP57" s="69">
        <f t="shared" si="118"/>
        <v>71.493002413148631</v>
      </c>
      <c r="AQ57" s="69">
        <f t="shared" si="119"/>
        <v>109.26336139684034</v>
      </c>
      <c r="AS57" t="str">
        <f t="shared" si="143"/>
        <v>42 Secretarial and related occupations</v>
      </c>
      <c r="AT57" s="18">
        <f t="shared" si="152"/>
        <v>2.3969041242492559</v>
      </c>
      <c r="AU57" s="18">
        <f t="shared" si="152"/>
        <v>2.0793864377206357</v>
      </c>
      <c r="AV57" s="18">
        <f t="shared" si="152"/>
        <v>2.1526307909534217</v>
      </c>
      <c r="AW57" s="18">
        <f t="shared" si="152"/>
        <v>2.3921706380408687</v>
      </c>
      <c r="AX57" s="18">
        <f t="shared" si="152"/>
        <v>2.2258936737594128</v>
      </c>
      <c r="AZ57" s="68">
        <f t="shared" si="121"/>
        <v>20.207774774848527</v>
      </c>
      <c r="BA57" s="69">
        <f t="shared" si="122"/>
        <v>64.974520231845361</v>
      </c>
      <c r="BB57" s="69">
        <f t="shared" si="123"/>
        <v>85.182295006693892</v>
      </c>
      <c r="BD57" t="str">
        <f t="shared" si="144"/>
        <v>42 Secretarial and related occupations</v>
      </c>
      <c r="BE57" s="18">
        <f t="shared" si="153"/>
        <v>2.4005637987618358</v>
      </c>
      <c r="BF57" s="18">
        <f t="shared" si="153"/>
        <v>2.1112938433763295</v>
      </c>
      <c r="BG57" s="18">
        <f t="shared" si="153"/>
        <v>2.1160497106439164</v>
      </c>
      <c r="BH57" s="18">
        <f t="shared" si="153"/>
        <v>1.9524505023133916</v>
      </c>
      <c r="BI57" s="18">
        <f t="shared" si="153"/>
        <v>0.36901784825218886</v>
      </c>
      <c r="BK57" s="68">
        <f t="shared" si="125"/>
        <v>-82.907032811874487</v>
      </c>
      <c r="BL57" s="69">
        <f t="shared" si="126"/>
        <v>32.393160742164952</v>
      </c>
      <c r="BM57" s="69">
        <f t="shared" si="127"/>
        <v>-50.513872069709542</v>
      </c>
      <c r="BO57" t="str">
        <f t="shared" si="145"/>
        <v>42 Secretarial and related occupations</v>
      </c>
      <c r="BP57" s="18">
        <f t="shared" si="154"/>
        <v>3.3609269271059534</v>
      </c>
      <c r="BQ57" s="18">
        <f t="shared" si="154"/>
        <v>2.4589852633637506</v>
      </c>
      <c r="BR57" s="18">
        <f t="shared" si="154"/>
        <v>2.6287354478304006</v>
      </c>
      <c r="BS57" s="18">
        <f t="shared" si="154"/>
        <v>1.9608746511524964</v>
      </c>
      <c r="BT57" s="18">
        <f t="shared" si="154"/>
        <v>0.43681926386074316</v>
      </c>
      <c r="BV57" s="68">
        <f t="shared" si="129"/>
        <v>-86.160995272509126</v>
      </c>
      <c r="BW57" s="69">
        <f t="shared" si="130"/>
        <v>24.184333704196952</v>
      </c>
      <c r="BX57" s="69">
        <f t="shared" si="131"/>
        <v>-61.976661568312167</v>
      </c>
      <c r="BZ57" t="str">
        <f t="shared" si="146"/>
        <v>42 Secretarial and related occupations</v>
      </c>
      <c r="CA57" s="18">
        <f t="shared" si="155"/>
        <v>3.8102320696625349</v>
      </c>
      <c r="CB57" s="18">
        <f t="shared" si="155"/>
        <v>3.5821268842508185</v>
      </c>
      <c r="CC57" s="18">
        <f t="shared" si="155"/>
        <v>3.3793848537397837</v>
      </c>
      <c r="CD57" s="18">
        <f t="shared" si="155"/>
        <v>1.5535028847878711</v>
      </c>
      <c r="CE57" s="18">
        <f t="shared" si="155"/>
        <v>0.35565361591993588</v>
      </c>
      <c r="CG57" s="68">
        <f t="shared" si="133"/>
        <v>-93.09523784306964</v>
      </c>
      <c r="CH57" s="69">
        <f t="shared" si="134"/>
        <v>16.421948568255537</v>
      </c>
      <c r="CI57" s="69">
        <f t="shared" si="135"/>
        <v>-76.67328927481411</v>
      </c>
      <c r="CK57" t="str">
        <f t="shared" si="147"/>
        <v>42 Secretarial and related occupations</v>
      </c>
      <c r="CL57" s="18">
        <f t="shared" si="156"/>
        <v>2.365202545232294</v>
      </c>
      <c r="CM57" s="18">
        <f t="shared" si="156"/>
        <v>2.4272425558109836</v>
      </c>
      <c r="CN57" s="18">
        <f t="shared" si="156"/>
        <v>2.6005744980658654</v>
      </c>
      <c r="CO57" s="18">
        <f t="shared" si="156"/>
        <v>2.2308984689539346</v>
      </c>
      <c r="CP57" s="18">
        <f t="shared" si="156"/>
        <v>1.326642787538737</v>
      </c>
      <c r="CR57" s="68">
        <f t="shared" si="137"/>
        <v>-53.975168343240611</v>
      </c>
      <c r="CS57" s="69">
        <f t="shared" si="138"/>
        <v>24.540543181705317</v>
      </c>
      <c r="CT57" s="69">
        <f t="shared" si="139"/>
        <v>-29.434625161535294</v>
      </c>
    </row>
    <row r="58" spans="1:98" x14ac:dyDescent="0.2">
      <c r="A58" t="str">
        <f t="shared" si="103"/>
        <v>51 Skilled agricultural and related trades</v>
      </c>
      <c r="B58" s="18">
        <f t="shared" si="148"/>
        <v>0.21325534286072359</v>
      </c>
      <c r="C58" s="18">
        <f t="shared" si="148"/>
        <v>0.23104700285977497</v>
      </c>
      <c r="D58" s="18">
        <f t="shared" si="148"/>
        <v>0.19881535733274397</v>
      </c>
      <c r="E58" s="18">
        <f t="shared" si="148"/>
        <v>0.20666598125642899</v>
      </c>
      <c r="F58" s="18">
        <f t="shared" si="148"/>
        <v>0.21137537990049154</v>
      </c>
      <c r="H58" s="68">
        <f t="shared" si="105"/>
        <v>54.302935344547876</v>
      </c>
      <c r="I58" s="69">
        <f t="shared" si="106"/>
        <v>91.352418436942656</v>
      </c>
      <c r="J58" s="69">
        <f t="shared" si="107"/>
        <v>145.65535378149056</v>
      </c>
      <c r="L58" t="str">
        <f t="shared" si="140"/>
        <v>51 Skilled agricultural and related trades</v>
      </c>
      <c r="M58" s="18">
        <f t="shared" si="149"/>
        <v>0.1894718667354971</v>
      </c>
      <c r="N58" s="18">
        <f t="shared" si="149"/>
        <v>0.20055291877503428</v>
      </c>
      <c r="O58" s="18">
        <f t="shared" si="149"/>
        <v>0.14505301115363436</v>
      </c>
      <c r="P58" s="18">
        <f t="shared" si="149"/>
        <v>0.13465745890833908</v>
      </c>
      <c r="Q58" s="18">
        <f t="shared" si="149"/>
        <v>0.14140602925828372</v>
      </c>
      <c r="S58" s="68">
        <f t="shared" si="109"/>
        <v>42.502943275118362</v>
      </c>
      <c r="T58" s="69">
        <f t="shared" si="110"/>
        <v>68.232169919164292</v>
      </c>
      <c r="U58" s="69">
        <f t="shared" si="111"/>
        <v>110.73511319428265</v>
      </c>
      <c r="W58" t="str">
        <f t="shared" si="141"/>
        <v>51 Skilled agricultural and related trades</v>
      </c>
      <c r="X58" s="18">
        <f t="shared" si="150"/>
        <v>0.67865895202629478</v>
      </c>
      <c r="Y58" s="18">
        <f t="shared" si="150"/>
        <v>0.71209085587506193</v>
      </c>
      <c r="Z58" s="18">
        <f t="shared" si="150"/>
        <v>0.67602076888554252</v>
      </c>
      <c r="AA58" s="18">
        <f t="shared" si="150"/>
        <v>0.71467551572942012</v>
      </c>
      <c r="AB58" s="18">
        <f t="shared" si="150"/>
        <v>0.89443013574098051</v>
      </c>
      <c r="AD58" s="68">
        <f t="shared" si="113"/>
        <v>60.449773639024038</v>
      </c>
      <c r="AE58" s="69">
        <f t="shared" si="114"/>
        <v>86.49052212800521</v>
      </c>
      <c r="AF58" s="69">
        <f t="shared" si="115"/>
        <v>146.94029576702926</v>
      </c>
      <c r="AH58" t="str">
        <f t="shared" si="142"/>
        <v>51 Skilled agricultural and related trades</v>
      </c>
      <c r="AI58" s="18">
        <f t="shared" si="151"/>
        <v>1.0834803749665785</v>
      </c>
      <c r="AJ58" s="18">
        <f t="shared" si="151"/>
        <v>1.2683383169285178</v>
      </c>
      <c r="AK58" s="18">
        <f t="shared" si="151"/>
        <v>1.0039221438084798</v>
      </c>
      <c r="AL58" s="18">
        <f t="shared" si="151"/>
        <v>1.0629715496672676</v>
      </c>
      <c r="AM58" s="18">
        <f t="shared" si="151"/>
        <v>1.2616386865071783</v>
      </c>
      <c r="AO58" s="68">
        <f t="shared" si="117"/>
        <v>40.94069679502838</v>
      </c>
      <c r="AP58" s="69">
        <f t="shared" si="118"/>
        <v>84.19161141012043</v>
      </c>
      <c r="AQ58" s="69">
        <f t="shared" si="119"/>
        <v>125.1323082051488</v>
      </c>
      <c r="AS58" t="str">
        <f t="shared" si="143"/>
        <v>51 Skilled agricultural and related trades</v>
      </c>
      <c r="AT58" s="18">
        <f t="shared" si="152"/>
        <v>1.4507169966803615</v>
      </c>
      <c r="AU58" s="18">
        <f t="shared" si="152"/>
        <v>1.8266915966076869</v>
      </c>
      <c r="AV58" s="18">
        <f t="shared" si="152"/>
        <v>1.4228115725865391</v>
      </c>
      <c r="AW58" s="18">
        <f t="shared" si="152"/>
        <v>1.3992719954107884</v>
      </c>
      <c r="AX58" s="18">
        <f t="shared" si="152"/>
        <v>1.657292337453381</v>
      </c>
      <c r="AZ58" s="68">
        <f t="shared" si="121"/>
        <v>35.409590332862116</v>
      </c>
      <c r="BA58" s="69">
        <f t="shared" si="122"/>
        <v>72.678020120691272</v>
      </c>
      <c r="BB58" s="69">
        <f t="shared" si="123"/>
        <v>108.0876104535534</v>
      </c>
      <c r="BD58" t="str">
        <f t="shared" si="144"/>
        <v>51 Skilled agricultural and related trades</v>
      </c>
      <c r="BE58" s="18">
        <f t="shared" si="153"/>
        <v>0.77420600880110646</v>
      </c>
      <c r="BF58" s="18">
        <f t="shared" si="153"/>
        <v>0.80547620776204065</v>
      </c>
      <c r="BG58" s="18">
        <f t="shared" si="153"/>
        <v>0.62615762854740065</v>
      </c>
      <c r="BH58" s="18">
        <f t="shared" si="153"/>
        <v>0.59156966345671158</v>
      </c>
      <c r="BI58" s="18">
        <f t="shared" si="153"/>
        <v>0.59758491667214542</v>
      </c>
      <c r="BK58" s="68">
        <f t="shared" si="125"/>
        <v>-6.4568686157009534</v>
      </c>
      <c r="BL58" s="69">
        <f t="shared" si="126"/>
        <v>49.735307096409407</v>
      </c>
      <c r="BM58" s="69">
        <f t="shared" si="127"/>
        <v>43.278438480708459</v>
      </c>
      <c r="BO58" t="str">
        <f t="shared" si="145"/>
        <v>51 Skilled agricultural and related trades</v>
      </c>
      <c r="BP58" s="18">
        <f t="shared" si="154"/>
        <v>1.1673481188582473</v>
      </c>
      <c r="BQ58" s="18">
        <f t="shared" si="154"/>
        <v>1.3199033901919062</v>
      </c>
      <c r="BR58" s="18">
        <f t="shared" si="154"/>
        <v>1.0162848493124894</v>
      </c>
      <c r="BS58" s="18">
        <f t="shared" si="154"/>
        <v>1.0367329505935765</v>
      </c>
      <c r="BT58" s="18">
        <f t="shared" si="154"/>
        <v>1.2276163905469135</v>
      </c>
      <c r="BV58" s="68">
        <f t="shared" si="129"/>
        <v>0.59981537131637142</v>
      </c>
      <c r="BW58" s="69">
        <f t="shared" si="130"/>
        <v>52.385280970697814</v>
      </c>
      <c r="BX58" s="69">
        <f t="shared" si="131"/>
        <v>52.985096342014181</v>
      </c>
      <c r="BZ58" t="str">
        <f t="shared" si="146"/>
        <v>51 Skilled agricultural and related trades</v>
      </c>
      <c r="CA58" s="18">
        <f t="shared" si="155"/>
        <v>1.4418131681987936</v>
      </c>
      <c r="CB58" s="18">
        <f t="shared" si="155"/>
        <v>1.5148030485380746</v>
      </c>
      <c r="CC58" s="18">
        <f t="shared" si="155"/>
        <v>1.4374927627026646</v>
      </c>
      <c r="CD58" s="18">
        <f t="shared" si="155"/>
        <v>1.4736008968391197</v>
      </c>
      <c r="CE58" s="18">
        <f t="shared" si="155"/>
        <v>2.5467443509946981</v>
      </c>
      <c r="CG58" s="68">
        <f t="shared" si="133"/>
        <v>16.235511950996624</v>
      </c>
      <c r="CH58" s="69">
        <f t="shared" si="134"/>
        <v>46.808055319679504</v>
      </c>
      <c r="CI58" s="69">
        <f t="shared" si="135"/>
        <v>63.043567270676128</v>
      </c>
      <c r="CK58" t="str">
        <f t="shared" si="147"/>
        <v>51 Skilled agricultural and related trades</v>
      </c>
      <c r="CL58" s="18">
        <f t="shared" si="156"/>
        <v>2.4883246011661644</v>
      </c>
      <c r="CM58" s="18">
        <f t="shared" si="156"/>
        <v>3.1046844026418499</v>
      </c>
      <c r="CN58" s="18">
        <f t="shared" si="156"/>
        <v>2.29442301207671</v>
      </c>
      <c r="CO58" s="18">
        <f t="shared" si="156"/>
        <v>2.5658830484653712</v>
      </c>
      <c r="CP58" s="18">
        <f t="shared" si="156"/>
        <v>1.825511132523135</v>
      </c>
      <c r="CR58" s="68">
        <f t="shared" si="137"/>
        <v>-28.217512533800772</v>
      </c>
      <c r="CS58" s="69">
        <f t="shared" si="138"/>
        <v>29.441518456489433</v>
      </c>
      <c r="CT58" s="69">
        <f t="shared" si="139"/>
        <v>1.2240059226886641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0.25638361170139073</v>
      </c>
      <c r="C59" s="18">
        <f t="shared" si="148"/>
        <v>0.22142870216393293</v>
      </c>
      <c r="D59" s="18">
        <f t="shared" si="148"/>
        <v>0.22425695893255074</v>
      </c>
      <c r="E59" s="18">
        <f t="shared" si="148"/>
        <v>0.20583444301149884</v>
      </c>
      <c r="F59" s="18">
        <f t="shared" si="148"/>
        <v>0.22238559761241344</v>
      </c>
      <c r="H59" s="68">
        <f t="shared" si="105"/>
        <v>43.923079766381221</v>
      </c>
      <c r="I59" s="69">
        <f t="shared" si="106"/>
        <v>52.914378271949744</v>
      </c>
      <c r="J59" s="69">
        <f t="shared" si="107"/>
        <v>96.837458038330965</v>
      </c>
      <c r="L59" t="str">
        <f t="shared" si="140"/>
        <v>52 Skilled metal, electrical and electronic trades</v>
      </c>
      <c r="M59" s="18">
        <f t="shared" si="149"/>
        <v>0.71815616381349567</v>
      </c>
      <c r="N59" s="18">
        <f t="shared" si="149"/>
        <v>0.71544240719080121</v>
      </c>
      <c r="O59" s="18">
        <f t="shared" si="149"/>
        <v>0.61050343893477466</v>
      </c>
      <c r="P59" s="18">
        <f t="shared" si="149"/>
        <v>0.70474898303150968</v>
      </c>
      <c r="Q59" s="18">
        <f t="shared" si="149"/>
        <v>0.86886277012712065</v>
      </c>
      <c r="S59" s="68">
        <f t="shared" si="109"/>
        <v>108.03946573649554</v>
      </c>
      <c r="T59" s="69">
        <f t="shared" si="110"/>
        <v>76.704691682217188</v>
      </c>
      <c r="U59" s="69">
        <f t="shared" si="111"/>
        <v>184.74415741871275</v>
      </c>
      <c r="W59" t="str">
        <f t="shared" si="141"/>
        <v>52 Skilled metal, electrical and electronic trades</v>
      </c>
      <c r="X59" s="18">
        <f t="shared" si="150"/>
        <v>0.98582655199792224</v>
      </c>
      <c r="Y59" s="18">
        <f t="shared" si="150"/>
        <v>1.0284577057286552</v>
      </c>
      <c r="Z59" s="18">
        <f t="shared" si="150"/>
        <v>0.84300564643908915</v>
      </c>
      <c r="AA59" s="18">
        <f t="shared" si="150"/>
        <v>0.91007329068439979</v>
      </c>
      <c r="AB59" s="18">
        <f t="shared" si="150"/>
        <v>0.9953139736946266</v>
      </c>
      <c r="AD59" s="68">
        <f t="shared" si="113"/>
        <v>43.179994667726255</v>
      </c>
      <c r="AE59" s="69">
        <f t="shared" si="114"/>
        <v>61.797507036582452</v>
      </c>
      <c r="AF59" s="69">
        <f t="shared" si="115"/>
        <v>104.97750170430874</v>
      </c>
      <c r="AH59" t="str">
        <f t="shared" si="142"/>
        <v>52 Skilled metal, electrical and electronic trades</v>
      </c>
      <c r="AI59" s="18">
        <f t="shared" si="151"/>
        <v>1.2458387275196121</v>
      </c>
      <c r="AJ59" s="18">
        <f t="shared" si="151"/>
        <v>1.4420072819139411</v>
      </c>
      <c r="AK59" s="18">
        <f t="shared" si="151"/>
        <v>1.2202549579656032</v>
      </c>
      <c r="AL59" s="18">
        <f t="shared" si="151"/>
        <v>1.3285339658068769</v>
      </c>
      <c r="AM59" s="18">
        <f t="shared" si="151"/>
        <v>1.4955668266504418</v>
      </c>
      <c r="AO59" s="68">
        <f t="shared" si="117"/>
        <v>37.453781714345219</v>
      </c>
      <c r="AP59" s="69">
        <f t="shared" si="118"/>
        <v>54.475624441017686</v>
      </c>
      <c r="AQ59" s="69">
        <f t="shared" si="119"/>
        <v>91.929406155362898</v>
      </c>
      <c r="AS59" t="str">
        <f t="shared" si="143"/>
        <v>52 Skilled metal, electrical and electronic trades</v>
      </c>
      <c r="AT59" s="18">
        <f t="shared" si="152"/>
        <v>4.9509211077311885</v>
      </c>
      <c r="AU59" s="18">
        <f t="shared" si="152"/>
        <v>5.2802054074876636</v>
      </c>
      <c r="AV59" s="18">
        <f t="shared" si="152"/>
        <v>4.6294421345079551</v>
      </c>
      <c r="AW59" s="18">
        <f t="shared" si="152"/>
        <v>4.671836886701092</v>
      </c>
      <c r="AX59" s="18">
        <f t="shared" si="152"/>
        <v>4.9771727099334413</v>
      </c>
      <c r="AZ59" s="68">
        <f t="shared" si="121"/>
        <v>24.983229345951223</v>
      </c>
      <c r="BA59" s="69">
        <f t="shared" si="122"/>
        <v>51.117325927942467</v>
      </c>
      <c r="BB59" s="69">
        <f t="shared" si="123"/>
        <v>76.100555273893704</v>
      </c>
      <c r="BD59" t="str">
        <f t="shared" si="144"/>
        <v>52 Skilled metal, electrical and electronic trades</v>
      </c>
      <c r="BE59" s="18">
        <f t="shared" si="153"/>
        <v>6.7334866199640242</v>
      </c>
      <c r="BF59" s="18">
        <f t="shared" si="153"/>
        <v>7.147055016423816</v>
      </c>
      <c r="BG59" s="18">
        <f t="shared" si="153"/>
        <v>6.4219206955686472</v>
      </c>
      <c r="BH59" s="18">
        <f t="shared" si="153"/>
        <v>6.4570233723943407</v>
      </c>
      <c r="BI59" s="18">
        <f t="shared" si="153"/>
        <v>6.2891828406972108</v>
      </c>
      <c r="BK59" s="68">
        <f t="shared" si="125"/>
        <v>-4.0101671351022699</v>
      </c>
      <c r="BL59" s="69">
        <f t="shared" si="126"/>
        <v>33.765188714016773</v>
      </c>
      <c r="BM59" s="69">
        <f t="shared" si="127"/>
        <v>29.755021578914508</v>
      </c>
      <c r="BO59" t="str">
        <f t="shared" si="145"/>
        <v>52 Skilled metal, electrical and electronic trades</v>
      </c>
      <c r="BP59" s="18">
        <f t="shared" si="154"/>
        <v>4.0882739994599193</v>
      </c>
      <c r="BQ59" s="18">
        <f t="shared" si="154"/>
        <v>4.7264181468470623</v>
      </c>
      <c r="BR59" s="18">
        <f t="shared" si="154"/>
        <v>4.1155126308056165</v>
      </c>
      <c r="BS59" s="18">
        <f t="shared" si="154"/>
        <v>4.1647583345837642</v>
      </c>
      <c r="BT59" s="18">
        <f t="shared" si="154"/>
        <v>4.2820791226735775</v>
      </c>
      <c r="BV59" s="68">
        <f t="shared" si="129"/>
        <v>-13.347578127089479</v>
      </c>
      <c r="BW59" s="69">
        <f t="shared" si="130"/>
        <v>34.315329466234267</v>
      </c>
      <c r="BX59" s="69">
        <f t="shared" si="131"/>
        <v>20.967751339144787</v>
      </c>
      <c r="BZ59" t="str">
        <f t="shared" si="146"/>
        <v>52 Skilled metal, electrical and electronic trades</v>
      </c>
      <c r="CA59" s="18">
        <f t="shared" si="155"/>
        <v>3.4450779221109977</v>
      </c>
      <c r="CB59" s="18">
        <f t="shared" si="155"/>
        <v>3.3072411076320654</v>
      </c>
      <c r="CC59" s="18">
        <f t="shared" si="155"/>
        <v>3.1173738413215077</v>
      </c>
      <c r="CD59" s="18">
        <f t="shared" si="155"/>
        <v>3.2720419818848683</v>
      </c>
      <c r="CE59" s="18">
        <f t="shared" si="155"/>
        <v>2.7302607745059122</v>
      </c>
      <c r="CG59" s="68">
        <f t="shared" si="133"/>
        <v>-42.538839754667293</v>
      </c>
      <c r="CH59" s="69">
        <f t="shared" si="134"/>
        <v>30.513830566368259</v>
      </c>
      <c r="CI59" s="69">
        <f t="shared" si="135"/>
        <v>-12.025009188299036</v>
      </c>
      <c r="CK59" t="str">
        <f t="shared" si="147"/>
        <v>52 Skilled metal, electrical and electronic trades</v>
      </c>
      <c r="CL59" s="18">
        <f t="shared" si="156"/>
        <v>3.2798474661129848</v>
      </c>
      <c r="CM59" s="18">
        <f t="shared" si="156"/>
        <v>3.7315998887919588</v>
      </c>
      <c r="CN59" s="18">
        <f t="shared" si="156"/>
        <v>3.3033390977289594</v>
      </c>
      <c r="CO59" s="18">
        <f t="shared" si="156"/>
        <v>3.812096156716184</v>
      </c>
      <c r="CP59" s="18">
        <f t="shared" si="156"/>
        <v>2.9901740076393781</v>
      </c>
      <c r="CR59" s="68">
        <f t="shared" si="137"/>
        <v>-18.332208332446726</v>
      </c>
      <c r="CS59" s="69">
        <f t="shared" si="138"/>
        <v>29.24400982096881</v>
      </c>
      <c r="CT59" s="69">
        <f t="shared" si="139"/>
        <v>10.911801488522084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0.15890688397289199</v>
      </c>
      <c r="C60" s="18">
        <f t="shared" si="148"/>
        <v>8.7501980938045995E-2</v>
      </c>
      <c r="D60" s="18">
        <f t="shared" si="148"/>
        <v>7.3700009817610296E-2</v>
      </c>
      <c r="E60" s="18">
        <f t="shared" si="148"/>
        <v>9.5190772264296744E-2</v>
      </c>
      <c r="F60" s="18">
        <f t="shared" si="148"/>
        <v>8.0924789294145608E-2</v>
      </c>
      <c r="H60" s="68">
        <f t="shared" si="105"/>
        <v>59.361623816813392</v>
      </c>
      <c r="I60" s="69">
        <f t="shared" si="106"/>
        <v>68.516595346548556</v>
      </c>
      <c r="J60" s="69">
        <f t="shared" si="107"/>
        <v>127.87821916336195</v>
      </c>
      <c r="L60" t="str">
        <f t="shared" si="140"/>
        <v>53 Skilled construction and building trades</v>
      </c>
      <c r="M60" s="18">
        <f t="shared" si="149"/>
        <v>0.32322200331683326</v>
      </c>
      <c r="N60" s="18">
        <f t="shared" si="149"/>
        <v>0.32115809757446845</v>
      </c>
      <c r="O60" s="18">
        <f t="shared" si="149"/>
        <v>0.30146059357997712</v>
      </c>
      <c r="P60" s="18">
        <f t="shared" si="149"/>
        <v>0.30000165780712429</v>
      </c>
      <c r="Q60" s="18">
        <f t="shared" si="149"/>
        <v>0.2922699591241133</v>
      </c>
      <c r="S60" s="68">
        <f t="shared" si="109"/>
        <v>41.721677671400322</v>
      </c>
      <c r="T60" s="69">
        <f t="shared" si="110"/>
        <v>61.52306752331733</v>
      </c>
      <c r="U60" s="69">
        <f t="shared" si="111"/>
        <v>103.24474519471765</v>
      </c>
      <c r="W60" t="str">
        <f t="shared" si="141"/>
        <v>53 Skilled construction and building trades</v>
      </c>
      <c r="X60" s="18">
        <f t="shared" si="150"/>
        <v>0.57276212599828291</v>
      </c>
      <c r="Y60" s="18">
        <f t="shared" si="150"/>
        <v>0.56602252797380059</v>
      </c>
      <c r="Z60" s="18">
        <f t="shared" si="150"/>
        <v>0.51804513165061417</v>
      </c>
      <c r="AA60" s="18">
        <f t="shared" si="150"/>
        <v>0.53753503671587066</v>
      </c>
      <c r="AB60" s="18">
        <f t="shared" si="150"/>
        <v>0.52453708625694417</v>
      </c>
      <c r="AD60" s="68">
        <f t="shared" si="113"/>
        <v>22.789527098866998</v>
      </c>
      <c r="AE60" s="69">
        <f t="shared" si="114"/>
        <v>60.074020748003697</v>
      </c>
      <c r="AF60" s="69">
        <f t="shared" si="115"/>
        <v>82.863547846870688</v>
      </c>
      <c r="AH60" t="str">
        <f t="shared" si="142"/>
        <v>53 Skilled construction and building trades</v>
      </c>
      <c r="AI60" s="18">
        <f t="shared" si="151"/>
        <v>1.1781417644699688</v>
      </c>
      <c r="AJ60" s="18">
        <f t="shared" si="151"/>
        <v>1.4464914551280055</v>
      </c>
      <c r="AK60" s="18">
        <f t="shared" si="151"/>
        <v>1.3091766930577267</v>
      </c>
      <c r="AL60" s="18">
        <f t="shared" si="151"/>
        <v>1.4642289261232324</v>
      </c>
      <c r="AM60" s="18">
        <f t="shared" si="151"/>
        <v>1.5216180251042821</v>
      </c>
      <c r="AO60" s="68">
        <f t="shared" si="117"/>
        <v>30.349337911682234</v>
      </c>
      <c r="AP60" s="69">
        <f t="shared" si="118"/>
        <v>67.538778796360361</v>
      </c>
      <c r="AQ60" s="69">
        <f t="shared" si="119"/>
        <v>97.888116708042588</v>
      </c>
      <c r="AS60" t="str">
        <f t="shared" si="143"/>
        <v>53 Skilled construction and building trades</v>
      </c>
      <c r="AT60" s="18">
        <f t="shared" si="152"/>
        <v>1.8004643616335974</v>
      </c>
      <c r="AU60" s="18">
        <f t="shared" si="152"/>
        <v>1.8373195897089121</v>
      </c>
      <c r="AV60" s="18">
        <f t="shared" si="152"/>
        <v>1.7565751651549362</v>
      </c>
      <c r="AW60" s="18">
        <f t="shared" si="152"/>
        <v>1.9221091773624792</v>
      </c>
      <c r="AX60" s="18">
        <f t="shared" si="152"/>
        <v>1.7640410843021752</v>
      </c>
      <c r="AZ60" s="68">
        <f t="shared" si="121"/>
        <v>16.745365177217007</v>
      </c>
      <c r="BA60" s="69">
        <f t="shared" si="122"/>
        <v>62.36994007947159</v>
      </c>
      <c r="BB60" s="69">
        <f t="shared" si="123"/>
        <v>79.1153052566886</v>
      </c>
      <c r="BD60" t="str">
        <f t="shared" si="144"/>
        <v>53 Skilled construction and building trades</v>
      </c>
      <c r="BE60" s="18">
        <f t="shared" si="153"/>
        <v>4.9162852249990063</v>
      </c>
      <c r="BF60" s="18">
        <f t="shared" si="153"/>
        <v>4.9677060000317281</v>
      </c>
      <c r="BG60" s="18">
        <f t="shared" si="153"/>
        <v>4.6708065433874584</v>
      </c>
      <c r="BH60" s="18">
        <f t="shared" si="153"/>
        <v>4.5761305997485753</v>
      </c>
      <c r="BI60" s="18">
        <f t="shared" si="153"/>
        <v>3.945769800444543</v>
      </c>
      <c r="BK60" s="68">
        <f t="shared" si="125"/>
        <v>-17.198955088730685</v>
      </c>
      <c r="BL60" s="69">
        <f t="shared" si="126"/>
        <v>34.442555910138736</v>
      </c>
      <c r="BM60" s="69">
        <f t="shared" si="127"/>
        <v>17.243600821408052</v>
      </c>
      <c r="BO60" t="str">
        <f t="shared" si="145"/>
        <v>53 Skilled construction and building trades</v>
      </c>
      <c r="BP60" s="18">
        <f t="shared" si="154"/>
        <v>4.269808325617463</v>
      </c>
      <c r="BQ60" s="18">
        <f t="shared" si="154"/>
        <v>5.3259533694681123</v>
      </c>
      <c r="BR60" s="18">
        <f t="shared" si="154"/>
        <v>4.9132550338161627</v>
      </c>
      <c r="BS60" s="18">
        <f t="shared" si="154"/>
        <v>5.3993346836337164</v>
      </c>
      <c r="BT60" s="18">
        <f t="shared" si="154"/>
        <v>6.1987537715150403</v>
      </c>
      <c r="BV60" s="68">
        <f t="shared" si="129"/>
        <v>5.0715246911062453</v>
      </c>
      <c r="BW60" s="69">
        <f t="shared" si="130"/>
        <v>46.365754218716567</v>
      </c>
      <c r="BX60" s="69">
        <f t="shared" si="131"/>
        <v>51.437278909822815</v>
      </c>
      <c r="BZ60" t="str">
        <f t="shared" si="146"/>
        <v>53 Skilled construction and building trades</v>
      </c>
      <c r="CA60" s="18">
        <f t="shared" si="155"/>
        <v>3.6236040231513571</v>
      </c>
      <c r="CB60" s="18">
        <f t="shared" si="155"/>
        <v>3.6910245553268455</v>
      </c>
      <c r="CC60" s="18">
        <f t="shared" si="155"/>
        <v>3.8329946194562767</v>
      </c>
      <c r="CD60" s="18">
        <f t="shared" si="155"/>
        <v>4.392199775987045</v>
      </c>
      <c r="CE60" s="18">
        <f t="shared" si="155"/>
        <v>6.1007791750617306</v>
      </c>
      <c r="CG60" s="68">
        <f t="shared" si="133"/>
        <v>4.4254231930989203</v>
      </c>
      <c r="CH60" s="69">
        <f t="shared" si="134"/>
        <v>41.866532126005524</v>
      </c>
      <c r="CI60" s="69">
        <f t="shared" si="135"/>
        <v>46.291955319104453</v>
      </c>
      <c r="CK60" t="str">
        <f t="shared" si="147"/>
        <v>53 Skilled construction and building trades</v>
      </c>
      <c r="CL60" s="18">
        <f t="shared" si="156"/>
        <v>5.5387186980489913</v>
      </c>
      <c r="CM60" s="18">
        <f t="shared" si="156"/>
        <v>5.6206799613491771</v>
      </c>
      <c r="CN60" s="18">
        <f t="shared" si="156"/>
        <v>5.2108431082344682</v>
      </c>
      <c r="CO60" s="18">
        <f t="shared" si="156"/>
        <v>4.7188833172614855</v>
      </c>
      <c r="CP60" s="18">
        <f t="shared" si="156"/>
        <v>1.5325509184927559</v>
      </c>
      <c r="CR60" s="68">
        <f t="shared" si="137"/>
        <v>-73.465285253661747</v>
      </c>
      <c r="CS60" s="69">
        <f t="shared" si="138"/>
        <v>17.256707184018179</v>
      </c>
      <c r="CT60" s="69">
        <f t="shared" si="139"/>
        <v>-56.208578069643579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0.47911706857317882</v>
      </c>
      <c r="C61" s="18">
        <f t="shared" si="148"/>
        <v>0.42409254008148034</v>
      </c>
      <c r="D61" s="18">
        <f t="shared" si="148"/>
        <v>0.428556186713835</v>
      </c>
      <c r="E61" s="18">
        <f t="shared" si="148"/>
        <v>0.50769712582646742</v>
      </c>
      <c r="F61" s="18">
        <f t="shared" si="148"/>
        <v>0.56089647264123477</v>
      </c>
      <c r="H61" s="68">
        <f t="shared" si="105"/>
        <v>89.952342895199394</v>
      </c>
      <c r="I61" s="69">
        <f t="shared" si="106"/>
        <v>78.023697297347056</v>
      </c>
      <c r="J61" s="69">
        <f t="shared" si="107"/>
        <v>167.97604019254644</v>
      </c>
      <c r="L61" t="str">
        <f t="shared" si="140"/>
        <v>54 Textiles, printing and other skilled trades</v>
      </c>
      <c r="M61" s="18">
        <f t="shared" si="149"/>
        <v>0.67712382049530662</v>
      </c>
      <c r="N61" s="18">
        <f t="shared" si="149"/>
        <v>0.61606897218862389</v>
      </c>
      <c r="O61" s="18">
        <f t="shared" si="149"/>
        <v>0.61988524809813472</v>
      </c>
      <c r="P61" s="18">
        <f t="shared" si="149"/>
        <v>0.69797043559474459</v>
      </c>
      <c r="Q61" s="18">
        <f t="shared" si="149"/>
        <v>0.81411342049377089</v>
      </c>
      <c r="S61" s="68">
        <f t="shared" si="109"/>
        <v>91.980124388002835</v>
      </c>
      <c r="T61" s="69">
        <f t="shared" si="110"/>
        <v>82.75179137609841</v>
      </c>
      <c r="U61" s="69">
        <f t="shared" si="111"/>
        <v>174.73191576410125</v>
      </c>
      <c r="W61" t="str">
        <f t="shared" si="141"/>
        <v>54 Textiles, printing and other skilled trades</v>
      </c>
      <c r="X61" s="18">
        <f t="shared" si="150"/>
        <v>0.99971824518811736</v>
      </c>
      <c r="Y61" s="18">
        <f t="shared" si="150"/>
        <v>0.91434055323914765</v>
      </c>
      <c r="Z61" s="18">
        <f t="shared" si="150"/>
        <v>0.87060726943651889</v>
      </c>
      <c r="AA61" s="18">
        <f t="shared" si="150"/>
        <v>1.0414770896581442</v>
      </c>
      <c r="AB61" s="18">
        <f t="shared" si="150"/>
        <v>1.2091437230977926</v>
      </c>
      <c r="AD61" s="68">
        <f t="shared" si="113"/>
        <v>68.425699852853811</v>
      </c>
      <c r="AE61" s="69">
        <f t="shared" si="114"/>
        <v>77.111883059642281</v>
      </c>
      <c r="AF61" s="69">
        <f t="shared" si="115"/>
        <v>145.53758291249611</v>
      </c>
      <c r="AH61" t="str">
        <f t="shared" si="142"/>
        <v>54 Textiles, printing and other skilled trades</v>
      </c>
      <c r="AI61" s="18">
        <f t="shared" si="151"/>
        <v>1.2842292669935811</v>
      </c>
      <c r="AJ61" s="18">
        <f t="shared" si="151"/>
        <v>1.1819321565210215</v>
      </c>
      <c r="AK61" s="18">
        <f t="shared" si="151"/>
        <v>1.1520774747512783</v>
      </c>
      <c r="AL61" s="18">
        <f t="shared" si="151"/>
        <v>1.2803143125797403</v>
      </c>
      <c r="AM61" s="18">
        <f t="shared" si="151"/>
        <v>1.454387941950289</v>
      </c>
      <c r="AO61" s="68">
        <f t="shared" si="117"/>
        <v>41.579387829466775</v>
      </c>
      <c r="AP61" s="69">
        <f t="shared" si="118"/>
        <v>65.625997697981006</v>
      </c>
      <c r="AQ61" s="69">
        <f t="shared" si="119"/>
        <v>107.20538552744779</v>
      </c>
      <c r="AS61" t="str">
        <f t="shared" si="143"/>
        <v>54 Textiles, printing and other skilled trades</v>
      </c>
      <c r="AT61" s="18">
        <f t="shared" si="152"/>
        <v>1.5588715726463092</v>
      </c>
      <c r="AU61" s="18">
        <f t="shared" si="152"/>
        <v>1.3977739920706529</v>
      </c>
      <c r="AV61" s="18">
        <f t="shared" si="152"/>
        <v>1.3482228822306295</v>
      </c>
      <c r="AW61" s="18">
        <f t="shared" si="152"/>
        <v>1.5532557699900944</v>
      </c>
      <c r="AX61" s="18">
        <f t="shared" si="152"/>
        <v>1.7091462724471322</v>
      </c>
      <c r="AZ61" s="68">
        <f t="shared" si="121"/>
        <v>47.37208540774121</v>
      </c>
      <c r="BA61" s="69">
        <f t="shared" si="122"/>
        <v>68.092768523453643</v>
      </c>
      <c r="BB61" s="69">
        <f t="shared" si="123"/>
        <v>115.46485393119485</v>
      </c>
      <c r="BD61" t="str">
        <f t="shared" si="144"/>
        <v>54 Textiles, printing and other skilled trades</v>
      </c>
      <c r="BE61" s="18">
        <f t="shared" si="153"/>
        <v>2.8599627282842768</v>
      </c>
      <c r="BF61" s="18">
        <f t="shared" si="153"/>
        <v>2.6594436302890885</v>
      </c>
      <c r="BG61" s="18">
        <f t="shared" si="153"/>
        <v>2.484921288432306</v>
      </c>
      <c r="BH61" s="18">
        <f t="shared" si="153"/>
        <v>2.8768171667976112</v>
      </c>
      <c r="BI61" s="18">
        <f t="shared" si="153"/>
        <v>3.179659638054106</v>
      </c>
      <c r="BK61" s="68">
        <f t="shared" si="125"/>
        <v>25.419178026255402</v>
      </c>
      <c r="BL61" s="69">
        <f t="shared" si="126"/>
        <v>48.400545684335192</v>
      </c>
      <c r="BM61" s="69">
        <f t="shared" si="127"/>
        <v>73.819723710590608</v>
      </c>
      <c r="BO61" t="str">
        <f t="shared" si="145"/>
        <v>54 Textiles, printing and other skilled trades</v>
      </c>
      <c r="BP61" s="18">
        <f t="shared" si="154"/>
        <v>2.8725758945604483</v>
      </c>
      <c r="BQ61" s="18">
        <f t="shared" si="154"/>
        <v>2.4560492183927254</v>
      </c>
      <c r="BR61" s="18">
        <f t="shared" si="154"/>
        <v>2.4467109409009518</v>
      </c>
      <c r="BS61" s="18">
        <f t="shared" si="154"/>
        <v>2.4035292093918614</v>
      </c>
      <c r="BT61" s="18">
        <f t="shared" si="154"/>
        <v>2.4655623634988522</v>
      </c>
      <c r="BV61" s="68">
        <f t="shared" si="129"/>
        <v>-16.076558573378303</v>
      </c>
      <c r="BW61" s="69">
        <f t="shared" si="130"/>
        <v>36.25109650012282</v>
      </c>
      <c r="BX61" s="69">
        <f t="shared" si="131"/>
        <v>20.174537926744517</v>
      </c>
      <c r="BZ61" t="str">
        <f t="shared" si="146"/>
        <v>54 Textiles, printing and other skilled trades</v>
      </c>
      <c r="CA61" s="18">
        <f t="shared" si="155"/>
        <v>3.7106917607330034</v>
      </c>
      <c r="CB61" s="18">
        <f t="shared" si="155"/>
        <v>3.3710941321202816</v>
      </c>
      <c r="CC61" s="18">
        <f t="shared" si="155"/>
        <v>3.3628006819166596</v>
      </c>
      <c r="CD61" s="18">
        <f t="shared" si="155"/>
        <v>3.9232109213640114</v>
      </c>
      <c r="CE61" s="18">
        <f t="shared" si="155"/>
        <v>4.6300579227933758</v>
      </c>
      <c r="CG61" s="68">
        <f t="shared" si="133"/>
        <v>-9.6674135337667231</v>
      </c>
      <c r="CH61" s="69">
        <f t="shared" si="134"/>
        <v>38.150102330815336</v>
      </c>
      <c r="CI61" s="69">
        <f t="shared" si="135"/>
        <v>28.48268879704861</v>
      </c>
      <c r="CK61" t="str">
        <f t="shared" si="147"/>
        <v>54 Textiles, printing and other skilled trades</v>
      </c>
      <c r="CL61" s="18">
        <f t="shared" si="156"/>
        <v>4.3615371999222443</v>
      </c>
      <c r="CM61" s="18">
        <f t="shared" si="156"/>
        <v>3.9616507640103431</v>
      </c>
      <c r="CN61" s="18">
        <f t="shared" si="156"/>
        <v>3.9717877557920485</v>
      </c>
      <c r="CO61" s="18">
        <f t="shared" si="156"/>
        <v>3.3847195447872283</v>
      </c>
      <c r="CP61" s="18">
        <f t="shared" si="156"/>
        <v>2.4822848811662608</v>
      </c>
      <c r="CR61" s="68">
        <f t="shared" si="137"/>
        <v>-43.613764958571913</v>
      </c>
      <c r="CS61" s="69">
        <f t="shared" si="138"/>
        <v>20.12802147289214</v>
      </c>
      <c r="CT61" s="69">
        <f t="shared" si="139"/>
        <v>-23.485743485679773</v>
      </c>
    </row>
    <row r="62" spans="1:98" x14ac:dyDescent="0.2">
      <c r="A62" t="str">
        <f t="shared" si="103"/>
        <v>61 Caring personal service occupations</v>
      </c>
      <c r="B62" s="18">
        <f t="shared" si="148"/>
        <v>0.41027105054946739</v>
      </c>
      <c r="C62" s="18">
        <f t="shared" si="148"/>
        <v>0.41345521074395325</v>
      </c>
      <c r="D62" s="18">
        <f t="shared" si="148"/>
        <v>0.38644630961405446</v>
      </c>
      <c r="E62" s="18">
        <f t="shared" si="148"/>
        <v>0.4453662220808976</v>
      </c>
      <c r="F62" s="18">
        <f t="shared" si="148"/>
        <v>0.48588817942755169</v>
      </c>
      <c r="H62" s="68">
        <f t="shared" si="105"/>
        <v>82.480677298842309</v>
      </c>
      <c r="I62" s="69">
        <f t="shared" si="106"/>
        <v>80.331213436959445</v>
      </c>
      <c r="J62" s="69">
        <f t="shared" si="107"/>
        <v>162.81189073580174</v>
      </c>
      <c r="L62" t="str">
        <f t="shared" si="140"/>
        <v>61 Caring personal service occupations</v>
      </c>
      <c r="M62" s="18">
        <f t="shared" si="149"/>
        <v>2.6396409317406997</v>
      </c>
      <c r="N62" s="18">
        <f t="shared" si="149"/>
        <v>2.923084792892682</v>
      </c>
      <c r="O62" s="18">
        <f t="shared" si="149"/>
        <v>2.7361333183828118</v>
      </c>
      <c r="P62" s="18">
        <f t="shared" si="149"/>
        <v>3.1180426961844661</v>
      </c>
      <c r="Q62" s="18">
        <f t="shared" si="149"/>
        <v>3.270621196397073</v>
      </c>
      <c r="S62" s="68">
        <f t="shared" si="109"/>
        <v>74.733287632258012</v>
      </c>
      <c r="T62" s="69">
        <f t="shared" si="110"/>
        <v>84.566393346386633</v>
      </c>
      <c r="U62" s="69">
        <f t="shared" si="111"/>
        <v>159.29968097864463</v>
      </c>
      <c r="W62" t="str">
        <f t="shared" si="141"/>
        <v>61 Caring personal service occupations</v>
      </c>
      <c r="X62" s="18">
        <f t="shared" si="150"/>
        <v>4.0595338789297788</v>
      </c>
      <c r="Y62" s="18">
        <f t="shared" si="150"/>
        <v>4.342758689435505</v>
      </c>
      <c r="Z62" s="18">
        <f t="shared" si="150"/>
        <v>4.1202545549020968</v>
      </c>
      <c r="AA62" s="18">
        <f t="shared" si="150"/>
        <v>4.4880302747489047</v>
      </c>
      <c r="AB62" s="18">
        <f t="shared" si="150"/>
        <v>4.6279988499167732</v>
      </c>
      <c r="AD62" s="68">
        <f t="shared" si="113"/>
        <v>36.214053893903234</v>
      </c>
      <c r="AE62" s="69">
        <f t="shared" si="114"/>
        <v>77.20236528097837</v>
      </c>
      <c r="AF62" s="69">
        <f t="shared" si="115"/>
        <v>113.41641917488161</v>
      </c>
      <c r="AH62" t="str">
        <f t="shared" si="142"/>
        <v>61 Caring personal service occupations</v>
      </c>
      <c r="AI62" s="18">
        <f t="shared" si="151"/>
        <v>12.736389991608588</v>
      </c>
      <c r="AJ62" s="18">
        <f t="shared" si="151"/>
        <v>12.691026447516871</v>
      </c>
      <c r="AK62" s="18">
        <f t="shared" si="151"/>
        <v>12.215711976604755</v>
      </c>
      <c r="AL62" s="18">
        <f t="shared" si="151"/>
        <v>12.245670220321296</v>
      </c>
      <c r="AM62" s="18">
        <f t="shared" si="151"/>
        <v>11.587557172562486</v>
      </c>
      <c r="AO62" s="68">
        <f t="shared" si="117"/>
        <v>6.3835689691667215</v>
      </c>
      <c r="AP62" s="69">
        <f t="shared" si="118"/>
        <v>58.926036286097769</v>
      </c>
      <c r="AQ62" s="69">
        <f t="shared" si="119"/>
        <v>65.309605255264501</v>
      </c>
      <c r="AS62" t="str">
        <f t="shared" si="143"/>
        <v>61 Caring personal service occupations</v>
      </c>
      <c r="AT62" s="18">
        <f t="shared" si="152"/>
        <v>6.9342393571919052</v>
      </c>
      <c r="AU62" s="18">
        <f t="shared" si="152"/>
        <v>7.0041332448841764</v>
      </c>
      <c r="AV62" s="18">
        <f t="shared" si="152"/>
        <v>6.7436145153052518</v>
      </c>
      <c r="AW62" s="18">
        <f t="shared" si="152"/>
        <v>6.6975523445672795</v>
      </c>
      <c r="AX62" s="18">
        <f t="shared" si="152"/>
        <v>6.2615566509328593</v>
      </c>
      <c r="AZ62" s="68">
        <f t="shared" si="121"/>
        <v>7.9412065158981981</v>
      </c>
      <c r="BA62" s="69">
        <f t="shared" si="122"/>
        <v>60.75074493212027</v>
      </c>
      <c r="BB62" s="69">
        <f t="shared" si="123"/>
        <v>68.691951448018472</v>
      </c>
      <c r="BD62" t="str">
        <f t="shared" si="144"/>
        <v>61 Caring personal service occupations</v>
      </c>
      <c r="BE62" s="18">
        <f t="shared" si="153"/>
        <v>11.165735063147192</v>
      </c>
      <c r="BF62" s="18">
        <f t="shared" si="153"/>
        <v>12.067310401400125</v>
      </c>
      <c r="BG62" s="18">
        <f t="shared" si="153"/>
        <v>11.583868131727595</v>
      </c>
      <c r="BH62" s="18">
        <f t="shared" si="153"/>
        <v>12.107186034016273</v>
      </c>
      <c r="BI62" s="18">
        <f t="shared" si="153"/>
        <v>13.585119012766702</v>
      </c>
      <c r="BK62" s="68">
        <f t="shared" si="125"/>
        <v>14.949158224241005</v>
      </c>
      <c r="BL62" s="69">
        <f t="shared" si="126"/>
        <v>60.17344534178639</v>
      </c>
      <c r="BM62" s="69">
        <f t="shared" si="127"/>
        <v>75.122603566027394</v>
      </c>
      <c r="BO62" t="str">
        <f t="shared" si="145"/>
        <v>61 Caring personal service occupations</v>
      </c>
      <c r="BP62" s="18">
        <f t="shared" si="154"/>
        <v>8.8664980831626004</v>
      </c>
      <c r="BQ62" s="18">
        <f t="shared" si="154"/>
        <v>8.3761916276209334</v>
      </c>
      <c r="BR62" s="18">
        <f t="shared" si="154"/>
        <v>8.3618727252782268</v>
      </c>
      <c r="BS62" s="18">
        <f t="shared" si="154"/>
        <v>8.2193451208979251</v>
      </c>
      <c r="BT62" s="18">
        <f t="shared" si="154"/>
        <v>7.9170599112542428</v>
      </c>
      <c r="BV62" s="68">
        <f t="shared" si="129"/>
        <v>-21.148431789399872</v>
      </c>
      <c r="BW62" s="69">
        <f t="shared" si="130"/>
        <v>42.31866684256218</v>
      </c>
      <c r="BX62" s="69">
        <f t="shared" si="131"/>
        <v>21.170235053162312</v>
      </c>
      <c r="BZ62" t="str">
        <f t="shared" si="146"/>
        <v>61 Caring personal service occupations</v>
      </c>
      <c r="CA62" s="18">
        <f t="shared" si="155"/>
        <v>4.1784105057170224</v>
      </c>
      <c r="CB62" s="18">
        <f t="shared" si="155"/>
        <v>2.8130655792716412</v>
      </c>
      <c r="CC62" s="18">
        <f t="shared" si="155"/>
        <v>2.6811962739148143</v>
      </c>
      <c r="CD62" s="18">
        <f t="shared" si="155"/>
        <v>2.3851941640517316</v>
      </c>
      <c r="CE62" s="18">
        <f t="shared" si="155"/>
        <v>2.8616167839739295</v>
      </c>
      <c r="CG62" s="68">
        <f t="shared" si="133"/>
        <v>-29.976790079229744</v>
      </c>
      <c r="CH62" s="69">
        <f t="shared" si="134"/>
        <v>26.496965232154661</v>
      </c>
      <c r="CI62" s="69">
        <f t="shared" si="135"/>
        <v>-3.4798248470750788</v>
      </c>
      <c r="CK62" t="str">
        <f t="shared" si="147"/>
        <v>61 Caring personal service occupations</v>
      </c>
      <c r="CL62" s="18">
        <f t="shared" si="156"/>
        <v>1.9267803382000293</v>
      </c>
      <c r="CM62" s="18">
        <f t="shared" si="156"/>
        <v>1.5563832124373338</v>
      </c>
      <c r="CN62" s="18">
        <f t="shared" si="156"/>
        <v>1.6975366530756324</v>
      </c>
      <c r="CO62" s="18">
        <f t="shared" si="156"/>
        <v>2.1953251700055647</v>
      </c>
      <c r="CP62" s="18">
        <f t="shared" si="156"/>
        <v>2.8747660468855201</v>
      </c>
      <c r="CR62" s="68">
        <f t="shared" si="137"/>
        <v>52.788565847704717</v>
      </c>
      <c r="CS62" s="69">
        <f t="shared" si="138"/>
        <v>34.006774271346671</v>
      </c>
      <c r="CT62" s="69">
        <f t="shared" si="139"/>
        <v>86.795340119051389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0.22973283516585832</v>
      </c>
      <c r="C63" s="18">
        <f t="shared" si="148"/>
        <v>0.27917847467196</v>
      </c>
      <c r="D63" s="18">
        <f t="shared" si="148"/>
        <v>0.27604395581992969</v>
      </c>
      <c r="E63" s="18">
        <f t="shared" si="148"/>
        <v>0.27286210580447706</v>
      </c>
      <c r="F63" s="18">
        <f t="shared" si="148"/>
        <v>0.27814667927714332</v>
      </c>
      <c r="H63" s="68">
        <f t="shared" si="105"/>
        <v>46.239721646806082</v>
      </c>
      <c r="I63" s="69">
        <f t="shared" si="106"/>
        <v>69.720726216390389</v>
      </c>
      <c r="J63" s="69">
        <f t="shared" si="107"/>
        <v>115.96044786319646</v>
      </c>
      <c r="L63" t="str">
        <f t="shared" si="140"/>
        <v>62 Leisure, travel and related personal service occupations</v>
      </c>
      <c r="M63" s="18">
        <f t="shared" si="149"/>
        <v>0.55733352523741586</v>
      </c>
      <c r="N63" s="18">
        <f t="shared" si="149"/>
        <v>0.558098999104231</v>
      </c>
      <c r="O63" s="18">
        <f t="shared" si="149"/>
        <v>0.50175026993574734</v>
      </c>
      <c r="P63" s="18">
        <f t="shared" si="149"/>
        <v>0.48125286536741713</v>
      </c>
      <c r="Q63" s="18">
        <f t="shared" si="149"/>
        <v>0.48956875650381509</v>
      </c>
      <c r="S63" s="68">
        <f t="shared" si="109"/>
        <v>42.629294863632197</v>
      </c>
      <c r="T63" s="69">
        <f t="shared" si="110"/>
        <v>66.833024709455074</v>
      </c>
      <c r="U63" s="69">
        <f t="shared" si="111"/>
        <v>109.46231957308727</v>
      </c>
      <c r="W63" t="str">
        <f t="shared" si="141"/>
        <v>62 Leisure, travel and related personal service occupations</v>
      </c>
      <c r="X63" s="18">
        <f t="shared" si="150"/>
        <v>1.2081088883542046</v>
      </c>
      <c r="Y63" s="18">
        <f t="shared" si="150"/>
        <v>1.3529308593351903</v>
      </c>
      <c r="Z63" s="18">
        <f t="shared" si="150"/>
        <v>1.2381001854259612</v>
      </c>
      <c r="AA63" s="18">
        <f t="shared" si="150"/>
        <v>1.3466990862155177</v>
      </c>
      <c r="AB63" s="18">
        <f t="shared" si="150"/>
        <v>1.5695184837251286</v>
      </c>
      <c r="AD63" s="68">
        <f t="shared" si="113"/>
        <v>53.731678866790176</v>
      </c>
      <c r="AE63" s="69">
        <f t="shared" si="114"/>
        <v>76.816740149571345</v>
      </c>
      <c r="AF63" s="69">
        <f t="shared" si="115"/>
        <v>130.54841901636149</v>
      </c>
      <c r="AH63" t="str">
        <f t="shared" si="142"/>
        <v>62 Leisure, travel and related personal service occupations</v>
      </c>
      <c r="AI63" s="18">
        <f t="shared" si="151"/>
        <v>2.6750743032068773</v>
      </c>
      <c r="AJ63" s="18">
        <f t="shared" si="151"/>
        <v>2.9593837611087723</v>
      </c>
      <c r="AK63" s="18">
        <f t="shared" si="151"/>
        <v>2.7406335082994913</v>
      </c>
      <c r="AL63" s="18">
        <f t="shared" si="151"/>
        <v>2.8302737395404876</v>
      </c>
      <c r="AM63" s="18">
        <f t="shared" si="151"/>
        <v>3.2596973684599151</v>
      </c>
      <c r="AO63" s="68">
        <f t="shared" si="117"/>
        <v>33.391381032694831</v>
      </c>
      <c r="AP63" s="69">
        <f t="shared" si="118"/>
        <v>68.868751412325551</v>
      </c>
      <c r="AQ63" s="69">
        <f t="shared" si="119"/>
        <v>102.26013244502037</v>
      </c>
      <c r="AS63" t="str">
        <f t="shared" si="143"/>
        <v>62 Leisure, travel and related personal service occupations</v>
      </c>
      <c r="AT63" s="18">
        <f t="shared" si="152"/>
        <v>3.3118647060787478</v>
      </c>
      <c r="AU63" s="18">
        <f t="shared" si="152"/>
        <v>3.5329678660192676</v>
      </c>
      <c r="AV63" s="18">
        <f t="shared" si="152"/>
        <v>3.4671274867285531</v>
      </c>
      <c r="AW63" s="18">
        <f t="shared" si="152"/>
        <v>3.6113946406137023</v>
      </c>
      <c r="AX63" s="18">
        <f t="shared" si="152"/>
        <v>4.3668178900680168</v>
      </c>
      <c r="AZ63" s="68">
        <f t="shared" si="121"/>
        <v>46.417491003117192</v>
      </c>
      <c r="BA63" s="69">
        <f t="shared" si="122"/>
        <v>74.304414118584006</v>
      </c>
      <c r="BB63" s="69">
        <f t="shared" si="123"/>
        <v>120.7219051217012</v>
      </c>
      <c r="BD63" t="str">
        <f t="shared" si="144"/>
        <v>62 Leisure, travel and related personal service occupations</v>
      </c>
      <c r="BE63" s="18">
        <f t="shared" si="153"/>
        <v>3.4238560413754122</v>
      </c>
      <c r="BF63" s="18">
        <f t="shared" si="153"/>
        <v>3.1679896482138288</v>
      </c>
      <c r="BG63" s="18">
        <f t="shared" si="153"/>
        <v>2.9812126001906312</v>
      </c>
      <c r="BH63" s="18">
        <f t="shared" si="153"/>
        <v>2.6837909108437872</v>
      </c>
      <c r="BI63" s="18">
        <f t="shared" si="153"/>
        <v>2.344197753532054</v>
      </c>
      <c r="BK63" s="68">
        <f t="shared" si="125"/>
        <v>-22.927889768937177</v>
      </c>
      <c r="BL63" s="69">
        <f t="shared" si="126"/>
        <v>39.860874322006815</v>
      </c>
      <c r="BM63" s="69">
        <f t="shared" si="127"/>
        <v>16.93298455306963</v>
      </c>
      <c r="BO63" t="str">
        <f t="shared" si="145"/>
        <v>62 Leisure, travel and related personal service occupations</v>
      </c>
      <c r="BP63" s="18">
        <f t="shared" si="154"/>
        <v>3.4350051452898551</v>
      </c>
      <c r="BQ63" s="18">
        <f t="shared" si="154"/>
        <v>3.0594904109119536</v>
      </c>
      <c r="BR63" s="18">
        <f t="shared" si="154"/>
        <v>3.0448601959666122</v>
      </c>
      <c r="BS63" s="18">
        <f t="shared" si="154"/>
        <v>2.639847119650955</v>
      </c>
      <c r="BT63" s="18">
        <f t="shared" si="154"/>
        <v>2.4587275096002377</v>
      </c>
      <c r="BV63" s="68">
        <f t="shared" si="129"/>
        <v>-32.749889842384924</v>
      </c>
      <c r="BW63" s="69">
        <f t="shared" si="130"/>
        <v>36.081285022818186</v>
      </c>
      <c r="BX63" s="69">
        <f t="shared" si="131"/>
        <v>3.3313951804332658</v>
      </c>
      <c r="BZ63" t="str">
        <f t="shared" si="146"/>
        <v>62 Leisure, travel and related personal service occupations</v>
      </c>
      <c r="CA63" s="18">
        <f t="shared" si="155"/>
        <v>3.0618014024242988</v>
      </c>
      <c r="CB63" s="18">
        <f t="shared" si="155"/>
        <v>3.275509209522244</v>
      </c>
      <c r="CC63" s="18">
        <f t="shared" si="155"/>
        <v>3.1113966595085052</v>
      </c>
      <c r="CD63" s="18">
        <f t="shared" si="155"/>
        <v>3.0504044616624526</v>
      </c>
      <c r="CE63" s="18">
        <f t="shared" si="155"/>
        <v>3.2713250213690181</v>
      </c>
      <c r="CG63" s="68">
        <f t="shared" si="133"/>
        <v>-31.019321399504761</v>
      </c>
      <c r="CH63" s="69">
        <f t="shared" si="134"/>
        <v>35.720200108609646</v>
      </c>
      <c r="CI63" s="69">
        <f t="shared" si="135"/>
        <v>4.70087870910488</v>
      </c>
      <c r="CK63" t="str">
        <f t="shared" si="147"/>
        <v>62 Leisure, travel and related personal service occupations</v>
      </c>
      <c r="CL63" s="18">
        <f t="shared" si="156"/>
        <v>3.1382036495241952</v>
      </c>
      <c r="CM63" s="18">
        <f t="shared" si="156"/>
        <v>3.0745272891118343</v>
      </c>
      <c r="CN63" s="18">
        <f t="shared" si="156"/>
        <v>2.9997563623914818</v>
      </c>
      <c r="CO63" s="18">
        <f t="shared" si="156"/>
        <v>2.3083721402039985</v>
      </c>
      <c r="CP63" s="18">
        <f t="shared" si="156"/>
        <v>2.0680521992504759</v>
      </c>
      <c r="CR63" s="68">
        <f t="shared" si="137"/>
        <v>-37.80105459701447</v>
      </c>
      <c r="CS63" s="69">
        <f t="shared" si="138"/>
        <v>20.917834298679065</v>
      </c>
      <c r="CT63" s="69">
        <f t="shared" si="139"/>
        <v>-16.883220298335409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1.8848202534193347E-2</v>
      </c>
      <c r="C64" s="18">
        <f t="shared" si="148"/>
        <v>1.5036077340741286E-2</v>
      </c>
      <c r="D64" s="18">
        <f t="shared" si="148"/>
        <v>1.5031339966458499E-2</v>
      </c>
      <c r="E64" s="18">
        <f t="shared" si="148"/>
        <v>1.3531378121353207E-2</v>
      </c>
      <c r="F64" s="18">
        <f t="shared" si="148"/>
        <v>1.4520801490289906E-2</v>
      </c>
      <c r="H64" s="68">
        <f t="shared" si="105"/>
        <v>40.204710723190637</v>
      </c>
      <c r="I64" s="69">
        <f t="shared" si="106"/>
        <v>64.525040884445588</v>
      </c>
      <c r="J64" s="69">
        <f t="shared" si="107"/>
        <v>104.72975160763622</v>
      </c>
      <c r="L64" t="str">
        <f t="shared" si="140"/>
        <v>63 Community and civil enforcement occupations</v>
      </c>
      <c r="M64" s="18">
        <f t="shared" si="149"/>
        <v>4.3297927138901654E-2</v>
      </c>
      <c r="N64" s="18">
        <f t="shared" si="149"/>
        <v>3.3353123101666479E-2</v>
      </c>
      <c r="O64" s="18">
        <f t="shared" si="149"/>
        <v>4.3715380897232974E-2</v>
      </c>
      <c r="P64" s="18">
        <f t="shared" si="149"/>
        <v>3.0657782818970757E-2</v>
      </c>
      <c r="Q64" s="18">
        <f t="shared" si="149"/>
        <v>3.4486057671309536E-2</v>
      </c>
      <c r="S64" s="68">
        <f t="shared" si="109"/>
        <v>15.31662923072536</v>
      </c>
      <c r="T64" s="69">
        <f t="shared" si="110"/>
        <v>50.785836463941678</v>
      </c>
      <c r="U64" s="69">
        <f t="shared" si="111"/>
        <v>66.102465694667046</v>
      </c>
      <c r="W64" t="str">
        <f t="shared" si="141"/>
        <v>63 Community and civil enforcement occupations</v>
      </c>
      <c r="X64" s="18">
        <f t="shared" si="150"/>
        <v>9.2139827949114572E-2</v>
      </c>
      <c r="Y64" s="18">
        <f t="shared" si="150"/>
        <v>8.4077608663057052E-2</v>
      </c>
      <c r="Z64" s="18">
        <f t="shared" si="150"/>
        <v>8.9770350979272134E-2</v>
      </c>
      <c r="AA64" s="18">
        <f t="shared" si="150"/>
        <v>8.5343209300289255E-2</v>
      </c>
      <c r="AB64" s="18">
        <f t="shared" si="150"/>
        <v>9.0506835105548952E-2</v>
      </c>
      <c r="AD64" s="68">
        <f t="shared" si="113"/>
        <v>22.264726132354813</v>
      </c>
      <c r="AE64" s="69">
        <f t="shared" si="114"/>
        <v>67.773714124012173</v>
      </c>
      <c r="AF64" s="69">
        <f t="shared" si="115"/>
        <v>90.038440256366982</v>
      </c>
      <c r="AH64" t="str">
        <f t="shared" si="142"/>
        <v>63 Community and civil enforcement occupations</v>
      </c>
      <c r="AI64" s="18">
        <f t="shared" si="151"/>
        <v>9.173540536761933E-2</v>
      </c>
      <c r="AJ64" s="18">
        <f t="shared" si="151"/>
        <v>8.2234947605041686E-2</v>
      </c>
      <c r="AK64" s="18">
        <f t="shared" si="151"/>
        <v>0.10481688862591601</v>
      </c>
      <c r="AL64" s="18">
        <f t="shared" si="151"/>
        <v>7.7724061263248337E-2</v>
      </c>
      <c r="AM64" s="18">
        <f t="shared" si="151"/>
        <v>8.3033072888413786E-2</v>
      </c>
      <c r="AO64" s="68">
        <f t="shared" si="117"/>
        <v>-11.157392397239239</v>
      </c>
      <c r="AP64" s="69">
        <f t="shared" si="118"/>
        <v>47.903014902453407</v>
      </c>
      <c r="AQ64" s="69">
        <f t="shared" si="119"/>
        <v>36.745622505214165</v>
      </c>
      <c r="AS64" t="str">
        <f t="shared" si="143"/>
        <v>63 Community and civil enforcement occupations</v>
      </c>
      <c r="AT64" s="18">
        <f t="shared" si="152"/>
        <v>9.4132118556456729E-2</v>
      </c>
      <c r="AU64" s="18">
        <f t="shared" si="152"/>
        <v>7.1122408888384114E-2</v>
      </c>
      <c r="AV64" s="18">
        <f t="shared" si="152"/>
        <v>8.6691732751376566E-2</v>
      </c>
      <c r="AW64" s="18">
        <f t="shared" si="152"/>
        <v>5.9094662479526223E-2</v>
      </c>
      <c r="AX64" s="18">
        <f t="shared" si="152"/>
        <v>5.5391753312310305E-2</v>
      </c>
      <c r="AZ64" s="68">
        <f t="shared" si="121"/>
        <v>-25.721158897310897</v>
      </c>
      <c r="BA64" s="69">
        <f t="shared" si="122"/>
        <v>44.128072947387757</v>
      </c>
      <c r="BB64" s="69">
        <f t="shared" si="123"/>
        <v>18.406914050076857</v>
      </c>
      <c r="BD64" t="str">
        <f t="shared" si="144"/>
        <v>63 Community and civil enforcement occupations</v>
      </c>
      <c r="BE64" s="18">
        <f t="shared" si="153"/>
        <v>9.9572243933483254E-2</v>
      </c>
      <c r="BF64" s="18">
        <f t="shared" si="153"/>
        <v>6.4901298962581552E-2</v>
      </c>
      <c r="BG64" s="18">
        <f t="shared" si="153"/>
        <v>9.1507467342700127E-2</v>
      </c>
      <c r="BH64" s="18">
        <f t="shared" si="153"/>
        <v>5.8786294572225048E-2</v>
      </c>
      <c r="BI64" s="18">
        <f t="shared" si="153"/>
        <v>6.532032686971688E-2</v>
      </c>
      <c r="BK64" s="68">
        <f t="shared" si="125"/>
        <v>-30.033883864108862</v>
      </c>
      <c r="BL64" s="69">
        <f t="shared" si="126"/>
        <v>26.414171677051957</v>
      </c>
      <c r="BM64" s="69">
        <f t="shared" si="127"/>
        <v>-3.6197121870569018</v>
      </c>
      <c r="BO64" t="str">
        <f t="shared" si="145"/>
        <v>63 Community and civil enforcement occupations</v>
      </c>
      <c r="BP64" s="18">
        <f t="shared" si="154"/>
        <v>0.13224453322793092</v>
      </c>
      <c r="BQ64" s="18">
        <f t="shared" si="154"/>
        <v>0.11185565118737896</v>
      </c>
      <c r="BR64" s="18">
        <f t="shared" si="154"/>
        <v>0.14371597740543934</v>
      </c>
      <c r="BS64" s="18">
        <f t="shared" si="154"/>
        <v>0.10215566524883779</v>
      </c>
      <c r="BT64" s="18">
        <f t="shared" si="154"/>
        <v>0.11755713264887278</v>
      </c>
      <c r="BV64" s="68">
        <f t="shared" si="129"/>
        <v>-31.876980680839793</v>
      </c>
      <c r="BW64" s="69">
        <f t="shared" si="130"/>
        <v>29.789383604218578</v>
      </c>
      <c r="BX64" s="69">
        <f t="shared" si="131"/>
        <v>-2.087597076621218</v>
      </c>
      <c r="BZ64" t="str">
        <f t="shared" si="146"/>
        <v>63 Community and civil enforcement occupations</v>
      </c>
      <c r="CA64" s="18">
        <f t="shared" si="155"/>
        <v>0.16199855153260462</v>
      </c>
      <c r="CB64" s="18">
        <f t="shared" si="155"/>
        <v>0.14171885674258974</v>
      </c>
      <c r="CC64" s="18">
        <f t="shared" si="155"/>
        <v>0.19272541725551753</v>
      </c>
      <c r="CD64" s="18">
        <f t="shared" si="155"/>
        <v>0.14747643411265221</v>
      </c>
      <c r="CE64" s="18">
        <f t="shared" si="155"/>
        <v>0.18879956477307738</v>
      </c>
      <c r="CG64" s="68">
        <f t="shared" si="133"/>
        <v>-35.728099461755455</v>
      </c>
      <c r="CH64" s="69">
        <f t="shared" si="134"/>
        <v>29.008416554590021</v>
      </c>
      <c r="CI64" s="69">
        <f t="shared" si="135"/>
        <v>-6.7196829071654331</v>
      </c>
      <c r="CK64" t="str">
        <f t="shared" si="147"/>
        <v>63 Community and civil enforcement occupations</v>
      </c>
      <c r="CL64" s="18">
        <f t="shared" si="156"/>
        <v>0.15289557321099281</v>
      </c>
      <c r="CM64" s="18">
        <f t="shared" si="156"/>
        <v>0.10936178930667448</v>
      </c>
      <c r="CN64" s="18">
        <f t="shared" si="156"/>
        <v>0.1644361118658694</v>
      </c>
      <c r="CO64" s="18">
        <f t="shared" si="156"/>
        <v>7.9680906547023186E-2</v>
      </c>
      <c r="CP64" s="18">
        <f t="shared" si="156"/>
        <v>6.3374658089517574E-2</v>
      </c>
      <c r="CR64" s="68">
        <f t="shared" si="137"/>
        <v>-65.228298886817143</v>
      </c>
      <c r="CS64" s="69">
        <f t="shared" si="138"/>
        <v>11.164372099822987</v>
      </c>
      <c r="CT64" s="69">
        <f t="shared" si="139"/>
        <v>-54.063926786994152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1.2505354607169958</v>
      </c>
      <c r="C65" s="18">
        <f t="shared" si="157"/>
        <v>1.1616035057434491</v>
      </c>
      <c r="D65" s="18">
        <f t="shared" si="157"/>
        <v>1.0080924011759591</v>
      </c>
      <c r="E65" s="18">
        <f t="shared" si="157"/>
        <v>0.98658184807626714</v>
      </c>
      <c r="F65" s="18">
        <f t="shared" si="157"/>
        <v>1.0019893021245287</v>
      </c>
      <c r="H65" s="68">
        <f t="shared" si="105"/>
        <v>44.255525908799456</v>
      </c>
      <c r="I65" s="69">
        <f t="shared" si="106"/>
        <v>57.345071480192509</v>
      </c>
      <c r="J65" s="69">
        <f t="shared" si="107"/>
        <v>101.60059738899196</v>
      </c>
      <c r="L65" t="str">
        <f t="shared" si="140"/>
        <v>71 Sales occupations</v>
      </c>
      <c r="M65" s="18">
        <f t="shared" ref="M65:Q70" si="158">M28/M$35*100</f>
        <v>2.2248046378706112</v>
      </c>
      <c r="N65" s="18">
        <f t="shared" si="158"/>
        <v>2.1527553852080552</v>
      </c>
      <c r="O65" s="18">
        <f t="shared" si="158"/>
        <v>2.2083764282126572</v>
      </c>
      <c r="P65" s="18">
        <f t="shared" si="158"/>
        <v>2.3080965039816164</v>
      </c>
      <c r="Q65" s="18">
        <f t="shared" si="158"/>
        <v>2.6001191131787453</v>
      </c>
      <c r="S65" s="68">
        <f t="shared" si="109"/>
        <v>72.108689098607485</v>
      </c>
      <c r="T65" s="69">
        <f t="shared" si="110"/>
        <v>65.256438465205278</v>
      </c>
      <c r="U65" s="69">
        <f t="shared" si="111"/>
        <v>137.36512756381279</v>
      </c>
      <c r="W65" t="str">
        <f t="shared" si="141"/>
        <v>71 Sales occupations</v>
      </c>
      <c r="X65" s="18">
        <f t="shared" ref="X65:AB70" si="159">X28/X$35*100</f>
        <v>4.2575237905626322</v>
      </c>
      <c r="Y65" s="18">
        <f t="shared" si="159"/>
        <v>4.2362484968459073</v>
      </c>
      <c r="Z65" s="18">
        <f t="shared" si="159"/>
        <v>4.4180517445962586</v>
      </c>
      <c r="AA65" s="18">
        <f t="shared" si="159"/>
        <v>4.6035094362708078</v>
      </c>
      <c r="AB65" s="18">
        <f t="shared" si="159"/>
        <v>5.1098595241819273</v>
      </c>
      <c r="AD65" s="68">
        <f t="shared" si="113"/>
        <v>40.259048073098072</v>
      </c>
      <c r="AE65" s="69">
        <f t="shared" si="114"/>
        <v>63.14321050370755</v>
      </c>
      <c r="AF65" s="69">
        <f t="shared" si="115"/>
        <v>103.40225857680562</v>
      </c>
      <c r="AH65" t="str">
        <f t="shared" si="142"/>
        <v>71 Sales occupations</v>
      </c>
      <c r="AI65" s="18">
        <f t="shared" ref="AI65:AM70" si="160">AI28/AI$35*100</f>
        <v>4.8787754195903057</v>
      </c>
      <c r="AJ65" s="18">
        <f t="shared" si="160"/>
        <v>4.7235915396576793</v>
      </c>
      <c r="AK65" s="18">
        <f t="shared" si="160"/>
        <v>4.9330019395567293</v>
      </c>
      <c r="AL65" s="18">
        <f t="shared" si="160"/>
        <v>5.1231766717204605</v>
      </c>
      <c r="AM65" s="18">
        <f t="shared" si="160"/>
        <v>5.4996922666875605</v>
      </c>
      <c r="AO65" s="68">
        <f t="shared" si="117"/>
        <v>25.034123362750815</v>
      </c>
      <c r="AP65" s="69">
        <f t="shared" si="118"/>
        <v>58.135592960668838</v>
      </c>
      <c r="AQ65" s="69">
        <f t="shared" si="119"/>
        <v>83.169716323419664</v>
      </c>
      <c r="AS65" t="str">
        <f t="shared" si="143"/>
        <v>71 Sales occupations</v>
      </c>
      <c r="AT65" s="18">
        <f t="shared" ref="AT65:AX70" si="161">AT28/AT$35*100</f>
        <v>4.2831959823059131</v>
      </c>
      <c r="AU65" s="18">
        <f t="shared" si="161"/>
        <v>3.8126093825131049</v>
      </c>
      <c r="AV65" s="18">
        <f t="shared" si="161"/>
        <v>3.9082030808034913</v>
      </c>
      <c r="AW65" s="18">
        <f t="shared" si="161"/>
        <v>3.8171351636594264</v>
      </c>
      <c r="AX65" s="18">
        <f t="shared" si="161"/>
        <v>3.9966272515549885</v>
      </c>
      <c r="AZ65" s="68">
        <f t="shared" si="121"/>
        <v>18.881482779694249</v>
      </c>
      <c r="BA65" s="69">
        <f t="shared" si="122"/>
        <v>47.912264469792397</v>
      </c>
      <c r="BB65" s="69">
        <f t="shared" si="123"/>
        <v>66.793747249486643</v>
      </c>
      <c r="BD65" t="str">
        <f t="shared" si="144"/>
        <v>71 Sales occupations</v>
      </c>
      <c r="BE65" s="18">
        <f t="shared" ref="BE65:BI70" si="162">BE28/BE$35*100</f>
        <v>9.1031080666936024</v>
      </c>
      <c r="BF65" s="18">
        <f t="shared" si="162"/>
        <v>8.6454512833253112</v>
      </c>
      <c r="BG65" s="18">
        <f t="shared" si="162"/>
        <v>9.1448068793874544</v>
      </c>
      <c r="BH65" s="18">
        <f t="shared" si="162"/>
        <v>9.2899056797922821</v>
      </c>
      <c r="BI65" s="18">
        <f t="shared" si="162"/>
        <v>9.7005679240034173</v>
      </c>
      <c r="BK65" s="68">
        <f t="shared" si="125"/>
        <v>3.972521236549778</v>
      </c>
      <c r="BL65" s="69">
        <f t="shared" si="126"/>
        <v>44.658102414289843</v>
      </c>
      <c r="BM65" s="69">
        <f t="shared" si="127"/>
        <v>48.630623650839624</v>
      </c>
      <c r="BO65" t="str">
        <f t="shared" si="145"/>
        <v>71 Sales occupations</v>
      </c>
      <c r="BP65" s="18">
        <f t="shared" ref="BP65:BT70" si="163">BP28/BP$35*100</f>
        <v>9.4488619005556878</v>
      </c>
      <c r="BQ65" s="18">
        <f t="shared" si="163"/>
        <v>8.3976069195920058</v>
      </c>
      <c r="BR65" s="18">
        <f t="shared" si="163"/>
        <v>8.7766631232143144</v>
      </c>
      <c r="BS65" s="18">
        <f t="shared" si="163"/>
        <v>8.4942860181864006</v>
      </c>
      <c r="BT65" s="18">
        <f t="shared" si="163"/>
        <v>8.0849256291187412</v>
      </c>
      <c r="BV65" s="68">
        <f t="shared" si="129"/>
        <v>-23.282126414541228</v>
      </c>
      <c r="BW65" s="69">
        <f t="shared" si="130"/>
        <v>37.918356688969958</v>
      </c>
      <c r="BX65" s="69">
        <f t="shared" si="131"/>
        <v>14.636230274428726</v>
      </c>
      <c r="BZ65" t="str">
        <f t="shared" si="146"/>
        <v>71 Sales occupations</v>
      </c>
      <c r="CA65" s="18">
        <f t="shared" ref="CA65:CE70" si="164">CA28/CA$35*100</f>
        <v>9.2358257692311057</v>
      </c>
      <c r="CB65" s="18">
        <f t="shared" si="164"/>
        <v>9.0974912624691768</v>
      </c>
      <c r="CC65" s="18">
        <f t="shared" si="164"/>
        <v>9.1921938303537711</v>
      </c>
      <c r="CD65" s="18">
        <f t="shared" si="164"/>
        <v>8.4458502298123541</v>
      </c>
      <c r="CE65" s="18">
        <f t="shared" si="164"/>
        <v>5.0932168872421562</v>
      </c>
      <c r="CG65" s="68">
        <f t="shared" si="133"/>
        <v>-63.647678971328723</v>
      </c>
      <c r="CH65" s="69">
        <f t="shared" si="134"/>
        <v>23.935670018518916</v>
      </c>
      <c r="CI65" s="69">
        <f t="shared" si="135"/>
        <v>-39.712008952809811</v>
      </c>
      <c r="CK65" t="str">
        <f t="shared" si="147"/>
        <v>71 Sales occupations</v>
      </c>
      <c r="CL65" s="18">
        <f t="shared" ref="CL65:CP70" si="165">CL28/CL$35*100</f>
        <v>10.851132180693595</v>
      </c>
      <c r="CM65" s="18">
        <f t="shared" si="165"/>
        <v>10.086428535825235</v>
      </c>
      <c r="CN65" s="18">
        <f t="shared" si="165"/>
        <v>10.283820953692162</v>
      </c>
      <c r="CO65" s="18">
        <f t="shared" si="165"/>
        <v>9.7645535938564638</v>
      </c>
      <c r="CP65" s="18">
        <f t="shared" si="165"/>
        <v>8.4509754896747875</v>
      </c>
      <c r="CR65" s="68">
        <f t="shared" si="137"/>
        <v>-25.858760351566744</v>
      </c>
      <c r="CS65" s="69">
        <f t="shared" si="138"/>
        <v>20.918815251238719</v>
      </c>
      <c r="CT65" s="69">
        <f t="shared" si="139"/>
        <v>-4.939945100328031</v>
      </c>
    </row>
    <row r="66" spans="1:98" x14ac:dyDescent="0.2">
      <c r="A66" t="str">
        <f t="shared" si="103"/>
        <v>72 Customer service occupations</v>
      </c>
      <c r="B66" s="18">
        <f t="shared" si="157"/>
        <v>0.37120973015184133</v>
      </c>
      <c r="C66" s="18">
        <f t="shared" si="157"/>
        <v>0.35957144091387239</v>
      </c>
      <c r="D66" s="18">
        <f t="shared" si="157"/>
        <v>0.39047335779149289</v>
      </c>
      <c r="E66" s="18">
        <f t="shared" si="157"/>
        <v>0.45454008423748321</v>
      </c>
      <c r="F66" s="18">
        <f t="shared" si="157"/>
        <v>0.48128994927834112</v>
      </c>
      <c r="H66" s="68">
        <f t="shared" si="105"/>
        <v>78.889602951814325</v>
      </c>
      <c r="I66" s="69">
        <f t="shared" si="106"/>
        <v>64.555112776170631</v>
      </c>
      <c r="J66" s="69">
        <f t="shared" si="107"/>
        <v>143.44471572798494</v>
      </c>
      <c r="L66" t="str">
        <f t="shared" si="140"/>
        <v>72 Customer service occupations</v>
      </c>
      <c r="M66" s="18">
        <f t="shared" si="158"/>
        <v>0.61398475494544835</v>
      </c>
      <c r="N66" s="18">
        <f t="shared" si="158"/>
        <v>0.64265660517403267</v>
      </c>
      <c r="O66" s="18">
        <f t="shared" si="158"/>
        <v>0.6249878767392758</v>
      </c>
      <c r="P66" s="18">
        <f t="shared" si="158"/>
        <v>0.70329343060977989</v>
      </c>
      <c r="Q66" s="18">
        <f t="shared" si="158"/>
        <v>0.74712126385309086</v>
      </c>
      <c r="S66" s="68">
        <f t="shared" si="109"/>
        <v>74.743954546117124</v>
      </c>
      <c r="T66" s="69">
        <f t="shared" si="110"/>
        <v>68.911403756529239</v>
      </c>
      <c r="U66" s="69">
        <f t="shared" si="111"/>
        <v>143.65535830264636</v>
      </c>
      <c r="W66" t="str">
        <f t="shared" si="141"/>
        <v>72 Customer service occupations</v>
      </c>
      <c r="X66" s="18">
        <f t="shared" si="159"/>
        <v>1.1810385414543512</v>
      </c>
      <c r="Y66" s="18">
        <f t="shared" si="159"/>
        <v>1.2625193319834922</v>
      </c>
      <c r="Z66" s="18">
        <f t="shared" si="159"/>
        <v>1.3011797895937014</v>
      </c>
      <c r="AA66" s="18">
        <f t="shared" si="159"/>
        <v>1.4498667816793238</v>
      </c>
      <c r="AB66" s="18">
        <f t="shared" si="159"/>
        <v>1.6257907792348005</v>
      </c>
      <c r="AD66" s="68">
        <f t="shared" si="113"/>
        <v>51.52352710619531</v>
      </c>
      <c r="AE66" s="69">
        <f t="shared" si="114"/>
        <v>64.821480640239855</v>
      </c>
      <c r="AF66" s="69">
        <f t="shared" si="115"/>
        <v>116.34500774643517</v>
      </c>
      <c r="AH66" t="str">
        <f t="shared" si="142"/>
        <v>72 Customer service occupations</v>
      </c>
      <c r="AI66" s="18">
        <f t="shared" si="160"/>
        <v>1.326864615244419</v>
      </c>
      <c r="AJ66" s="18">
        <f t="shared" si="160"/>
        <v>1.5383210323398593</v>
      </c>
      <c r="AK66" s="18">
        <f t="shared" si="160"/>
        <v>1.6956294272299881</v>
      </c>
      <c r="AL66" s="18">
        <f t="shared" si="160"/>
        <v>1.9855688154314215</v>
      </c>
      <c r="AM66" s="18">
        <f t="shared" si="160"/>
        <v>2.183073806792692</v>
      </c>
      <c r="AO66" s="68">
        <f t="shared" si="117"/>
        <v>44.390601043791364</v>
      </c>
      <c r="AP66" s="69">
        <f t="shared" si="118"/>
        <v>67.632929722649607</v>
      </c>
      <c r="AQ66" s="69">
        <f t="shared" si="119"/>
        <v>112.02353076644096</v>
      </c>
      <c r="AS66" t="str">
        <f t="shared" si="143"/>
        <v>72 Customer service occupations</v>
      </c>
      <c r="AT66" s="18">
        <f t="shared" si="161"/>
        <v>1.6247783823840571</v>
      </c>
      <c r="AU66" s="18">
        <f t="shared" si="161"/>
        <v>1.7162483044247063</v>
      </c>
      <c r="AV66" s="18">
        <f t="shared" si="161"/>
        <v>1.7459222170570192</v>
      </c>
      <c r="AW66" s="18">
        <f t="shared" si="161"/>
        <v>1.9110704348761418</v>
      </c>
      <c r="AX66" s="18">
        <f t="shared" si="161"/>
        <v>1.9170595697695632</v>
      </c>
      <c r="AZ66" s="68">
        <f t="shared" si="121"/>
        <v>27.646351927275454</v>
      </c>
      <c r="BA66" s="69">
        <f t="shared" si="122"/>
        <v>57.430936123884578</v>
      </c>
      <c r="BB66" s="69">
        <f t="shared" si="123"/>
        <v>85.077288051160039</v>
      </c>
      <c r="BD66" t="str">
        <f t="shared" si="144"/>
        <v>72 Customer service occupations</v>
      </c>
      <c r="BE66" s="18">
        <f t="shared" si="162"/>
        <v>1.7729706793963136</v>
      </c>
      <c r="BF66" s="18">
        <f t="shared" si="162"/>
        <v>1.8409549465933845</v>
      </c>
      <c r="BG66" s="18">
        <f t="shared" si="162"/>
        <v>1.8820623048881939</v>
      </c>
      <c r="BH66" s="18">
        <f t="shared" si="162"/>
        <v>1.9671960369614925</v>
      </c>
      <c r="BI66" s="18">
        <f t="shared" si="162"/>
        <v>2.0760370531903352</v>
      </c>
      <c r="BK66" s="68">
        <f t="shared" si="125"/>
        <v>8.11776437072694</v>
      </c>
      <c r="BL66" s="69">
        <f t="shared" si="126"/>
        <v>46.530781769756032</v>
      </c>
      <c r="BM66" s="69">
        <f t="shared" si="127"/>
        <v>54.648546140482971</v>
      </c>
      <c r="BO66" t="str">
        <f t="shared" si="145"/>
        <v>72 Customer service occupations</v>
      </c>
      <c r="BP66" s="18">
        <f t="shared" si="163"/>
        <v>2.0322735397503724</v>
      </c>
      <c r="BQ66" s="18">
        <f t="shared" si="163"/>
        <v>2.0863103891822505</v>
      </c>
      <c r="BR66" s="18">
        <f t="shared" si="163"/>
        <v>2.2264057887000379</v>
      </c>
      <c r="BS66" s="18">
        <f t="shared" si="163"/>
        <v>2.4693634816196228</v>
      </c>
      <c r="BT66" s="18">
        <f t="shared" si="163"/>
        <v>2.776092828748391</v>
      </c>
      <c r="BV66" s="68">
        <f t="shared" si="129"/>
        <v>3.8435719497755443</v>
      </c>
      <c r="BW66" s="69">
        <f t="shared" si="130"/>
        <v>47.890748908323985</v>
      </c>
      <c r="BX66" s="69">
        <f t="shared" si="131"/>
        <v>51.734320858099522</v>
      </c>
      <c r="BZ66" t="str">
        <f t="shared" si="146"/>
        <v>72 Customer service occupations</v>
      </c>
      <c r="CA66" s="18">
        <f t="shared" si="164"/>
        <v>1.4982068731025513</v>
      </c>
      <c r="CB66" s="18">
        <f t="shared" si="164"/>
        <v>1.5377737129913711</v>
      </c>
      <c r="CC66" s="18">
        <f t="shared" si="164"/>
        <v>1.6016617894902749</v>
      </c>
      <c r="CD66" s="18">
        <f t="shared" si="164"/>
        <v>1.715987824632434</v>
      </c>
      <c r="CE66" s="18">
        <f t="shared" si="164"/>
        <v>2.3346783229209072</v>
      </c>
      <c r="CG66" s="68">
        <f t="shared" si="133"/>
        <v>-4.3653254555089758</v>
      </c>
      <c r="CH66" s="69">
        <f t="shared" si="134"/>
        <v>32.277352745905397</v>
      </c>
      <c r="CI66" s="69">
        <f t="shared" si="135"/>
        <v>27.91202729039642</v>
      </c>
      <c r="CK66" t="str">
        <f t="shared" si="147"/>
        <v>72 Customer service occupations</v>
      </c>
      <c r="CL66" s="18">
        <f t="shared" si="165"/>
        <v>1.3261593790874964</v>
      </c>
      <c r="CM66" s="18">
        <f t="shared" si="165"/>
        <v>1.6953854834761979</v>
      </c>
      <c r="CN66" s="18">
        <f t="shared" si="165"/>
        <v>1.949544675305332</v>
      </c>
      <c r="CO66" s="18">
        <f t="shared" si="165"/>
        <v>2.8027476976996981</v>
      </c>
      <c r="CP66" s="18">
        <f t="shared" si="165"/>
        <v>3.8778450357303451</v>
      </c>
      <c r="CR66" s="68">
        <f t="shared" si="137"/>
        <v>79.458802754088111</v>
      </c>
      <c r="CS66" s="69">
        <f t="shared" si="138"/>
        <v>42.349290252176431</v>
      </c>
      <c r="CT66" s="69">
        <f t="shared" si="139"/>
        <v>121.80809300626451</v>
      </c>
    </row>
    <row r="67" spans="1:98" x14ac:dyDescent="0.2">
      <c r="A67" t="str">
        <f t="shared" si="103"/>
        <v>81 Process, plant and machine operatives</v>
      </c>
      <c r="B67" s="18">
        <f t="shared" si="157"/>
        <v>0.25392280036032455</v>
      </c>
      <c r="C67" s="18">
        <f t="shared" si="157"/>
        <v>0.28921893492898931</v>
      </c>
      <c r="D67" s="18">
        <f t="shared" si="157"/>
        <v>0.2553532230669523</v>
      </c>
      <c r="E67" s="18">
        <f t="shared" si="157"/>
        <v>0.28260113827186167</v>
      </c>
      <c r="F67" s="18">
        <f t="shared" si="157"/>
        <v>0.33292864638906627</v>
      </c>
      <c r="H67" s="68">
        <f t="shared" si="105"/>
        <v>89.225445296491969</v>
      </c>
      <c r="I67" s="69">
        <f t="shared" si="106"/>
        <v>73.601445839173323</v>
      </c>
      <c r="J67" s="69">
        <f t="shared" si="107"/>
        <v>162.82689113566531</v>
      </c>
      <c r="L67" t="str">
        <f t="shared" si="140"/>
        <v>81 Process, plant and machine operatives</v>
      </c>
      <c r="M67" s="18">
        <f t="shared" si="158"/>
        <v>0.20194727178317382</v>
      </c>
      <c r="N67" s="18">
        <f t="shared" si="158"/>
        <v>0.226292945905606</v>
      </c>
      <c r="O67" s="18">
        <f t="shared" si="158"/>
        <v>0.21177007346116208</v>
      </c>
      <c r="P67" s="18">
        <f t="shared" si="158"/>
        <v>0.26014875306315538</v>
      </c>
      <c r="Q67" s="18">
        <f t="shared" si="158"/>
        <v>0.32320972154740196</v>
      </c>
      <c r="S67" s="68">
        <f t="shared" si="109"/>
        <v>123.1014966436681</v>
      </c>
      <c r="T67" s="69">
        <f t="shared" si="110"/>
        <v>76.746228197216269</v>
      </c>
      <c r="U67" s="69">
        <f t="shared" si="111"/>
        <v>199.84772484088438</v>
      </c>
      <c r="W67" t="str">
        <f t="shared" si="141"/>
        <v>81 Process, plant and machine operatives</v>
      </c>
      <c r="X67" s="18">
        <f t="shared" si="159"/>
        <v>0.30146682127789404</v>
      </c>
      <c r="Y67" s="18">
        <f t="shared" si="159"/>
        <v>0.29800470227513409</v>
      </c>
      <c r="Z67" s="18">
        <f t="shared" si="159"/>
        <v>0.28159095008343976</v>
      </c>
      <c r="AA67" s="18">
        <f t="shared" si="159"/>
        <v>0.38121124817920266</v>
      </c>
      <c r="AB67" s="18">
        <f t="shared" si="159"/>
        <v>0.50139462955603575</v>
      </c>
      <c r="AD67" s="68">
        <f t="shared" si="113"/>
        <v>115.93036002122616</v>
      </c>
      <c r="AE67" s="69">
        <f t="shared" si="114"/>
        <v>79.380193558925441</v>
      </c>
      <c r="AF67" s="69">
        <f t="shared" si="115"/>
        <v>195.31055358015158</v>
      </c>
      <c r="AH67" t="str">
        <f t="shared" si="142"/>
        <v>81 Process, plant and machine operatives</v>
      </c>
      <c r="AI67" s="18">
        <f t="shared" si="160"/>
        <v>0.47242388823301557</v>
      </c>
      <c r="AJ67" s="18">
        <f t="shared" si="160"/>
        <v>0.53419246143505661</v>
      </c>
      <c r="AK67" s="18">
        <f t="shared" si="160"/>
        <v>0.51077920742241478</v>
      </c>
      <c r="AL67" s="18">
        <f t="shared" si="160"/>
        <v>0.70116599917996891</v>
      </c>
      <c r="AM67" s="18">
        <f t="shared" si="160"/>
        <v>0.95638190445421334</v>
      </c>
      <c r="AO67" s="68">
        <f t="shared" si="117"/>
        <v>109.99047251753049</v>
      </c>
      <c r="AP67" s="69">
        <f t="shared" si="118"/>
        <v>76.45473749477452</v>
      </c>
      <c r="AQ67" s="69">
        <f t="shared" si="119"/>
        <v>186.44521001230501</v>
      </c>
      <c r="AS67" t="str">
        <f t="shared" si="143"/>
        <v>81 Process, plant and machine operatives</v>
      </c>
      <c r="AT67" s="18">
        <f t="shared" si="161"/>
        <v>1.0955590973614613</v>
      </c>
      <c r="AU67" s="18">
        <f t="shared" si="161"/>
        <v>1.1703986759759029</v>
      </c>
      <c r="AV67" s="18">
        <f t="shared" si="161"/>
        <v>1.0793553460354626</v>
      </c>
      <c r="AW67" s="18">
        <f t="shared" si="161"/>
        <v>1.2512997179153389</v>
      </c>
      <c r="AX67" s="18">
        <f t="shared" si="161"/>
        <v>1.3969429011439609</v>
      </c>
      <c r="AZ67" s="68">
        <f t="shared" si="121"/>
        <v>50.456827048445554</v>
      </c>
      <c r="BA67" s="69">
        <f t="shared" si="122"/>
        <v>61.34831807681865</v>
      </c>
      <c r="BB67" s="69">
        <f t="shared" si="123"/>
        <v>111.8051451252642</v>
      </c>
      <c r="BD67" t="str">
        <f t="shared" si="144"/>
        <v>81 Process, plant and machine operatives</v>
      </c>
      <c r="BE67" s="18">
        <f t="shared" si="162"/>
        <v>1.8385465174832458</v>
      </c>
      <c r="BF67" s="18">
        <f t="shared" si="162"/>
        <v>2.0222739993750789</v>
      </c>
      <c r="BG67" s="18">
        <f t="shared" si="162"/>
        <v>1.8764956816892819</v>
      </c>
      <c r="BH67" s="18">
        <f t="shared" si="162"/>
        <v>2.1382037881356655</v>
      </c>
      <c r="BI67" s="18">
        <f t="shared" si="162"/>
        <v>2.3532888614262024</v>
      </c>
      <c r="BK67" s="68">
        <f t="shared" si="125"/>
        <v>22.920303163331333</v>
      </c>
      <c r="BL67" s="69">
        <f t="shared" si="126"/>
        <v>41.902980867873062</v>
      </c>
      <c r="BM67" s="69">
        <f t="shared" si="127"/>
        <v>64.823284031204381</v>
      </c>
      <c r="BO67" t="str">
        <f t="shared" si="145"/>
        <v>81 Process, plant and machine operatives</v>
      </c>
      <c r="BP67" s="18">
        <f t="shared" si="163"/>
        <v>2.3129241001665131</v>
      </c>
      <c r="BQ67" s="18">
        <f t="shared" si="163"/>
        <v>2.8008779730476681</v>
      </c>
      <c r="BR67" s="18">
        <f t="shared" si="163"/>
        <v>2.52360899072259</v>
      </c>
      <c r="BS67" s="18">
        <f t="shared" si="163"/>
        <v>2.86008983103561</v>
      </c>
      <c r="BT67" s="18">
        <f t="shared" si="163"/>
        <v>3.0926216958438242</v>
      </c>
      <c r="BV67" s="68">
        <f t="shared" si="129"/>
        <v>2.0597943504899128</v>
      </c>
      <c r="BW67" s="69">
        <f t="shared" si="130"/>
        <v>40.732863394103838</v>
      </c>
      <c r="BX67" s="69">
        <f t="shared" si="131"/>
        <v>42.792657744593754</v>
      </c>
      <c r="BZ67" t="str">
        <f t="shared" si="146"/>
        <v>81 Process, plant and machine operatives</v>
      </c>
      <c r="CA67" s="18">
        <f t="shared" si="164"/>
        <v>3.089570608737052</v>
      </c>
      <c r="CB67" s="18">
        <f t="shared" si="164"/>
        <v>3.0795170731417345</v>
      </c>
      <c r="CC67" s="18">
        <f t="shared" si="164"/>
        <v>3.0317390081782225</v>
      </c>
      <c r="CD67" s="18">
        <f t="shared" si="164"/>
        <v>3.0225747950792918</v>
      </c>
      <c r="CE67" s="18">
        <f t="shared" si="164"/>
        <v>1.860261602799423</v>
      </c>
      <c r="CG67" s="68">
        <f t="shared" si="133"/>
        <v>-59.743004559853993</v>
      </c>
      <c r="CH67" s="69">
        <f t="shared" si="134"/>
        <v>25.20805017910051</v>
      </c>
      <c r="CI67" s="69">
        <f t="shared" si="135"/>
        <v>-34.53495438075349</v>
      </c>
      <c r="CK67" t="str">
        <f t="shared" si="147"/>
        <v>81 Process, plant and machine operatives</v>
      </c>
      <c r="CL67" s="18">
        <f t="shared" si="165"/>
        <v>4.0152984706695483</v>
      </c>
      <c r="CM67" s="18">
        <f t="shared" si="165"/>
        <v>3.4871046044256877</v>
      </c>
      <c r="CN67" s="18">
        <f t="shared" si="165"/>
        <v>3.1691137507921145</v>
      </c>
      <c r="CO67" s="18">
        <f t="shared" si="165"/>
        <v>1.7189871491556534</v>
      </c>
      <c r="CP67" s="18">
        <f t="shared" si="165"/>
        <v>1.0803611834621598</v>
      </c>
      <c r="CR67" s="68">
        <f t="shared" si="137"/>
        <v>-69.243376814840502</v>
      </c>
      <c r="CS67" s="69">
        <f t="shared" si="138"/>
        <v>11.416383957839987</v>
      </c>
      <c r="CT67" s="69">
        <f t="shared" si="139"/>
        <v>-57.826992857000512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0.4316578351957292</v>
      </c>
      <c r="C68" s="18">
        <f t="shared" si="157"/>
        <v>0.47670897544965257</v>
      </c>
      <c r="D68" s="18">
        <f t="shared" si="157"/>
        <v>0.4016327010703834</v>
      </c>
      <c r="E68" s="18">
        <f t="shared" si="157"/>
        <v>0.43030609898641575</v>
      </c>
      <c r="F68" s="18">
        <f t="shared" si="157"/>
        <v>0.4548356996958951</v>
      </c>
      <c r="H68" s="68">
        <f t="shared" si="105"/>
        <v>64.359644627099783</v>
      </c>
      <c r="I68" s="69">
        <f t="shared" si="106"/>
        <v>87.855694366550779</v>
      </c>
      <c r="J68" s="69">
        <f t="shared" si="107"/>
        <v>152.21533899365056</v>
      </c>
      <c r="L68" t="str">
        <f t="shared" si="140"/>
        <v>82 Transport and mobile machine drivers and operatives</v>
      </c>
      <c r="M68" s="18">
        <f t="shared" si="158"/>
        <v>0.52643115792999395</v>
      </c>
      <c r="N68" s="18">
        <f t="shared" si="158"/>
        <v>0.60472685697508421</v>
      </c>
      <c r="O68" s="18">
        <f t="shared" si="158"/>
        <v>0.54687586456038151</v>
      </c>
      <c r="P68" s="18">
        <f t="shared" si="158"/>
        <v>0.54119273166462289</v>
      </c>
      <c r="Q68" s="18">
        <f t="shared" si="158"/>
        <v>0.58194695042673117</v>
      </c>
      <c r="S68" s="68">
        <f t="shared" si="109"/>
        <v>55.552607550683966</v>
      </c>
      <c r="T68" s="69">
        <f t="shared" si="110"/>
        <v>80.784974386577005</v>
      </c>
      <c r="U68" s="69">
        <f t="shared" si="111"/>
        <v>136.33758193726098</v>
      </c>
      <c r="W68" t="str">
        <f t="shared" si="141"/>
        <v>82 Transport and mobile machine drivers and operatives</v>
      </c>
      <c r="X68" s="18">
        <f t="shared" si="159"/>
        <v>0.68891261798406878</v>
      </c>
      <c r="Y68" s="18">
        <f t="shared" si="159"/>
        <v>0.81222993507180652</v>
      </c>
      <c r="Z68" s="18">
        <f t="shared" si="159"/>
        <v>0.72022656156316844</v>
      </c>
      <c r="AA68" s="18">
        <f t="shared" si="159"/>
        <v>0.73373898310467167</v>
      </c>
      <c r="AB68" s="18">
        <f t="shared" si="159"/>
        <v>0.84539035101155124</v>
      </c>
      <c r="AD68" s="68">
        <f t="shared" si="113"/>
        <v>42.344560821594357</v>
      </c>
      <c r="AE68" s="69">
        <f t="shared" si="114"/>
        <v>79.16990282971868</v>
      </c>
      <c r="AF68" s="69">
        <f t="shared" si="115"/>
        <v>121.51446365131304</v>
      </c>
      <c r="AH68" t="str">
        <f t="shared" si="142"/>
        <v>82 Transport and mobile machine drivers and operatives</v>
      </c>
      <c r="AI68" s="18">
        <f t="shared" si="160"/>
        <v>1.1207212884358675</v>
      </c>
      <c r="AJ68" s="18">
        <f t="shared" si="160"/>
        <v>1.3750261078065162</v>
      </c>
      <c r="AK68" s="18">
        <f t="shared" si="160"/>
        <v>1.2280184710450266</v>
      </c>
      <c r="AL68" s="18">
        <f t="shared" si="160"/>
        <v>1.352465179317893</v>
      </c>
      <c r="AM68" s="18">
        <f t="shared" si="160"/>
        <v>1.4888777259641204</v>
      </c>
      <c r="AO68" s="68">
        <f t="shared" si="117"/>
        <v>35.973909326763568</v>
      </c>
      <c r="AP68" s="69">
        <f t="shared" si="118"/>
        <v>79.115522049070293</v>
      </c>
      <c r="AQ68" s="69">
        <f t="shared" si="119"/>
        <v>115.08943137583385</v>
      </c>
      <c r="AS68" t="str">
        <f t="shared" si="143"/>
        <v>82 Transport and mobile machine drivers and operatives</v>
      </c>
      <c r="AT68" s="18">
        <f t="shared" si="161"/>
        <v>1.9031607841840659</v>
      </c>
      <c r="AU68" s="18">
        <f t="shared" si="161"/>
        <v>2.1939170181810925</v>
      </c>
      <c r="AV68" s="18">
        <f t="shared" si="161"/>
        <v>2.0754447793166042</v>
      </c>
      <c r="AW68" s="18">
        <f t="shared" si="161"/>
        <v>2.1071168994505274</v>
      </c>
      <c r="AX68" s="18">
        <f t="shared" si="161"/>
        <v>2.1519698665969345</v>
      </c>
      <c r="AZ68" s="68">
        <f t="shared" si="121"/>
        <v>20.537642641248155</v>
      </c>
      <c r="BA68" s="69">
        <f t="shared" si="122"/>
        <v>74.145836342213499</v>
      </c>
      <c r="BB68" s="69">
        <f t="shared" si="123"/>
        <v>94.683478983461654</v>
      </c>
      <c r="BD68" t="str">
        <f t="shared" si="144"/>
        <v>82 Transport and mobile machine drivers and operatives</v>
      </c>
      <c r="BE68" s="18">
        <f t="shared" si="162"/>
        <v>2.9368412531640109</v>
      </c>
      <c r="BF68" s="18">
        <f t="shared" si="162"/>
        <v>3.2614380118568405</v>
      </c>
      <c r="BG68" s="18">
        <f t="shared" si="162"/>
        <v>2.9214976044452716</v>
      </c>
      <c r="BH68" s="18">
        <f t="shared" si="162"/>
        <v>3.1504652935425397</v>
      </c>
      <c r="BI68" s="18">
        <f t="shared" si="162"/>
        <v>3.5334291889738125</v>
      </c>
      <c r="BK68" s="68">
        <f t="shared" si="125"/>
        <v>18.545974368578229</v>
      </c>
      <c r="BL68" s="69">
        <f t="shared" si="126"/>
        <v>55.471142747841263</v>
      </c>
      <c r="BM68" s="69">
        <f t="shared" si="127"/>
        <v>74.017117116419499</v>
      </c>
      <c r="BO68" t="str">
        <f t="shared" si="145"/>
        <v>82 Transport and mobile machine drivers and operatives</v>
      </c>
      <c r="BP68" s="18">
        <f t="shared" si="163"/>
        <v>4.3186198377398126</v>
      </c>
      <c r="BQ68" s="18">
        <f t="shared" si="163"/>
        <v>5.1529369715428386</v>
      </c>
      <c r="BR68" s="18">
        <f t="shared" si="163"/>
        <v>4.3645210311697822</v>
      </c>
      <c r="BS68" s="18">
        <f t="shared" si="163"/>
        <v>4.5422029861242956</v>
      </c>
      <c r="BT68" s="18">
        <f t="shared" si="163"/>
        <v>5.1012917587160631</v>
      </c>
      <c r="BV68" s="68">
        <f t="shared" si="129"/>
        <v>-2.6595098161348369</v>
      </c>
      <c r="BW68" s="69">
        <f t="shared" si="130"/>
        <v>53.416799879166888</v>
      </c>
      <c r="BX68" s="69">
        <f t="shared" si="131"/>
        <v>50.757290063032059</v>
      </c>
      <c r="BZ68" t="str">
        <f t="shared" si="146"/>
        <v>82 Transport and mobile machine drivers and operatives</v>
      </c>
      <c r="CA68" s="18">
        <f t="shared" si="164"/>
        <v>6.176242732881108</v>
      </c>
      <c r="CB68" s="18">
        <f t="shared" si="164"/>
        <v>6.185719047268595</v>
      </c>
      <c r="CC68" s="18">
        <f t="shared" si="164"/>
        <v>5.47027318352922</v>
      </c>
      <c r="CD68" s="18">
        <f t="shared" si="164"/>
        <v>5.357357857579454</v>
      </c>
      <c r="CE68" s="18">
        <f t="shared" si="164"/>
        <v>5.9065301618565256</v>
      </c>
      <c r="CG68" s="68">
        <f t="shared" si="133"/>
        <v>-29.159346519538342</v>
      </c>
      <c r="CH68" s="69">
        <f t="shared" si="134"/>
        <v>38.908837292456226</v>
      </c>
      <c r="CI68" s="69">
        <f t="shared" si="135"/>
        <v>9.7494907729178824</v>
      </c>
      <c r="CK68" t="str">
        <f t="shared" si="147"/>
        <v>82 Transport and mobile machine drivers and operatives</v>
      </c>
      <c r="CL68" s="18">
        <f t="shared" si="165"/>
        <v>7.6995930380830444</v>
      </c>
      <c r="CM68" s="18">
        <f t="shared" si="165"/>
        <v>9.1169200854817181</v>
      </c>
      <c r="CN68" s="18">
        <f t="shared" si="165"/>
        <v>8.3474570617764421</v>
      </c>
      <c r="CO68" s="18">
        <f t="shared" si="165"/>
        <v>8.8830880743382075</v>
      </c>
      <c r="CP68" s="18">
        <f t="shared" si="165"/>
        <v>6.8959791087622655</v>
      </c>
      <c r="CR68" s="68">
        <f t="shared" si="137"/>
        <v>-25.466888623114425</v>
      </c>
      <c r="CS68" s="69">
        <f t="shared" si="138"/>
        <v>34.351907516868721</v>
      </c>
      <c r="CT68" s="69">
        <f t="shared" si="139"/>
        <v>8.8850188937542995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7.5454043576303701E-3</v>
      </c>
      <c r="C69" s="18">
        <f t="shared" si="157"/>
        <v>4.8074668300783245E-3</v>
      </c>
      <c r="D69" s="18">
        <f t="shared" si="157"/>
        <v>4.470449014187256E-3</v>
      </c>
      <c r="E69" s="18">
        <f t="shared" si="157"/>
        <v>1.7359503747447259E-2</v>
      </c>
      <c r="F69" s="18">
        <f t="shared" si="157"/>
        <v>2.1403777447401916E-2</v>
      </c>
      <c r="H69" s="68">
        <f t="shared" si="105"/>
        <v>594.87869322967924</v>
      </c>
      <c r="I69" s="69">
        <f t="shared" si="106"/>
        <v>355.44958463326429</v>
      </c>
      <c r="J69" s="69">
        <f t="shared" si="107"/>
        <v>950.32827786294354</v>
      </c>
      <c r="L69" t="str">
        <f t="shared" si="140"/>
        <v>91 Elementary trades and related occupations</v>
      </c>
      <c r="M69" s="18">
        <f t="shared" si="158"/>
        <v>0.14103564002158969</v>
      </c>
      <c r="N69" s="18">
        <f t="shared" si="158"/>
        <v>0.14629591831614305</v>
      </c>
      <c r="O69" s="18">
        <f t="shared" si="158"/>
        <v>0.12618605535594291</v>
      </c>
      <c r="P69" s="18">
        <f t="shared" si="158"/>
        <v>0.22450036083644467</v>
      </c>
      <c r="Q69" s="18">
        <f t="shared" si="158"/>
        <v>0.28974961130573795</v>
      </c>
      <c r="S69" s="68">
        <f t="shared" si="109"/>
        <v>235.65579816188179</v>
      </c>
      <c r="T69" s="69">
        <f t="shared" si="110"/>
        <v>129.55194145640647</v>
      </c>
      <c r="U69" s="69">
        <f t="shared" si="111"/>
        <v>365.20773961828826</v>
      </c>
      <c r="W69" t="str">
        <f t="shared" si="141"/>
        <v>91 Elementary trades and related occupations</v>
      </c>
      <c r="X69" s="18">
        <f t="shared" si="159"/>
        <v>0.28004735667903413</v>
      </c>
      <c r="Y69" s="18">
        <f t="shared" si="159"/>
        <v>0.27487263116855892</v>
      </c>
      <c r="Z69" s="18">
        <f t="shared" si="159"/>
        <v>0.24136568909530021</v>
      </c>
      <c r="AA69" s="18">
        <f t="shared" si="159"/>
        <v>0.57664996922785383</v>
      </c>
      <c r="AB69" s="18">
        <f t="shared" si="159"/>
        <v>0.71218329182668483</v>
      </c>
      <c r="AD69" s="68">
        <f t="shared" si="113"/>
        <v>257.82359192046556</v>
      </c>
      <c r="AE69" s="69">
        <f t="shared" si="114"/>
        <v>171.55668905795011</v>
      </c>
      <c r="AF69" s="69">
        <f t="shared" si="115"/>
        <v>429.38028097841567</v>
      </c>
      <c r="AH69" t="str">
        <f t="shared" si="142"/>
        <v>91 Elementary trades and related occupations</v>
      </c>
      <c r="AI69" s="18">
        <f t="shared" si="160"/>
        <v>0.72814785595774234</v>
      </c>
      <c r="AJ69" s="18">
        <f t="shared" si="160"/>
        <v>0.79568414349901107</v>
      </c>
      <c r="AK69" s="18">
        <f t="shared" si="160"/>
        <v>0.66335431492051788</v>
      </c>
      <c r="AL69" s="18">
        <f t="shared" si="160"/>
        <v>1.5311120636668372</v>
      </c>
      <c r="AM69" s="18">
        <f t="shared" si="160"/>
        <v>1.9659267748564297</v>
      </c>
      <c r="AO69" s="68">
        <f t="shared" si="117"/>
        <v>232.37108093531597</v>
      </c>
      <c r="AP69" s="69">
        <f t="shared" si="118"/>
        <v>155.5434749783883</v>
      </c>
      <c r="AQ69" s="69">
        <f t="shared" si="119"/>
        <v>387.91455591370425</v>
      </c>
      <c r="AS69" t="str">
        <f t="shared" si="143"/>
        <v>91 Elementary trades and related occupations</v>
      </c>
      <c r="AT69" s="18">
        <f t="shared" si="161"/>
        <v>0.8072726211437864</v>
      </c>
      <c r="AU69" s="18">
        <f t="shared" si="161"/>
        <v>0.74737287701162025</v>
      </c>
      <c r="AV69" s="18">
        <f t="shared" si="161"/>
        <v>0.75159730467441843</v>
      </c>
      <c r="AW69" s="18">
        <f t="shared" si="161"/>
        <v>1.6967382331002361</v>
      </c>
      <c r="AX69" s="18">
        <f t="shared" si="161"/>
        <v>2.0288454037658203</v>
      </c>
      <c r="AZ69" s="68">
        <f t="shared" si="121"/>
        <v>213.80613660924701</v>
      </c>
      <c r="BA69" s="69">
        <f t="shared" si="122"/>
        <v>141.02494498360451</v>
      </c>
      <c r="BB69" s="69">
        <f t="shared" si="123"/>
        <v>354.83108159285155</v>
      </c>
      <c r="BD69" t="str">
        <f t="shared" si="144"/>
        <v>91 Elementary trades and related occupations</v>
      </c>
      <c r="BE69" s="18">
        <f t="shared" si="162"/>
        <v>1.1296524248394177</v>
      </c>
      <c r="BF69" s="18">
        <f t="shared" si="162"/>
        <v>1.0532446314210637</v>
      </c>
      <c r="BG69" s="18">
        <f t="shared" si="162"/>
        <v>0.99396706684168923</v>
      </c>
      <c r="BH69" s="18">
        <f t="shared" si="162"/>
        <v>1.8918424421329727</v>
      </c>
      <c r="BI69" s="18">
        <f t="shared" si="162"/>
        <v>2.4051166459261548</v>
      </c>
      <c r="BK69" s="68">
        <f t="shared" si="125"/>
        <v>137.17019014980491</v>
      </c>
      <c r="BL69" s="69">
        <f t="shared" si="126"/>
        <v>88.06007077665673</v>
      </c>
      <c r="BM69" s="69">
        <f t="shared" si="127"/>
        <v>225.23026092646163</v>
      </c>
      <c r="BO69" t="str">
        <f t="shared" si="145"/>
        <v>91 Elementary trades and related occupations</v>
      </c>
      <c r="BP69" s="18">
        <f t="shared" si="163"/>
        <v>1.7878057980809701</v>
      </c>
      <c r="BQ69" s="18">
        <f t="shared" si="163"/>
        <v>1.7974870611336471</v>
      </c>
      <c r="BR69" s="18">
        <f t="shared" si="163"/>
        <v>1.6570148079469285</v>
      </c>
      <c r="BS69" s="18">
        <f t="shared" si="163"/>
        <v>2.9219811665259043</v>
      </c>
      <c r="BT69" s="18">
        <f t="shared" si="163"/>
        <v>3.5706030744289183</v>
      </c>
      <c r="BV69" s="68">
        <f t="shared" si="129"/>
        <v>79.458957956720454</v>
      </c>
      <c r="BW69" s="69">
        <f t="shared" si="130"/>
        <v>67.20658723412761</v>
      </c>
      <c r="BX69" s="69">
        <f t="shared" si="131"/>
        <v>146.66554519084806</v>
      </c>
      <c r="BZ69" t="str">
        <f t="shared" si="146"/>
        <v>91 Elementary trades and related occupations</v>
      </c>
      <c r="CA69" s="18">
        <f t="shared" si="164"/>
        <v>3.3439905670018844</v>
      </c>
      <c r="CB69" s="18">
        <f t="shared" si="164"/>
        <v>3.0465407237698927</v>
      </c>
      <c r="CC69" s="18">
        <f t="shared" si="164"/>
        <v>2.9564075245159493</v>
      </c>
      <c r="CD69" s="18">
        <f t="shared" si="164"/>
        <v>5.1424422582807727</v>
      </c>
      <c r="CE69" s="18">
        <f t="shared" si="164"/>
        <v>6.5086488992813125</v>
      </c>
      <c r="CG69" s="68">
        <f t="shared" si="133"/>
        <v>44.439406038821971</v>
      </c>
      <c r="CH69" s="69">
        <f t="shared" si="134"/>
        <v>57.944142391397193</v>
      </c>
      <c r="CI69" s="69">
        <f t="shared" si="135"/>
        <v>102.38354843021918</v>
      </c>
      <c r="CK69" t="str">
        <f t="shared" si="147"/>
        <v>91 Elementary trades and related occupations</v>
      </c>
      <c r="CL69" s="18">
        <f t="shared" si="165"/>
        <v>4.6534543085379401</v>
      </c>
      <c r="CM69" s="18">
        <f t="shared" si="165"/>
        <v>4.0466145192679983</v>
      </c>
      <c r="CN69" s="18">
        <f t="shared" si="165"/>
        <v>4.1680792031642362</v>
      </c>
      <c r="CO69" s="18">
        <f t="shared" si="165"/>
        <v>8.8078933362964982</v>
      </c>
      <c r="CP69" s="18">
        <f t="shared" si="165"/>
        <v>10.470045260032363</v>
      </c>
      <c r="CR69" s="68">
        <f t="shared" si="137"/>
        <v>126.6314116369357</v>
      </c>
      <c r="CS69" s="69">
        <f t="shared" si="138"/>
        <v>61.535099191499334</v>
      </c>
      <c r="CT69" s="69">
        <f t="shared" si="139"/>
        <v>188.16651082843504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0.45344658062618348</v>
      </c>
      <c r="C70" s="18">
        <f t="shared" si="157"/>
        <v>0.4778883957652279</v>
      </c>
      <c r="D70" s="18">
        <f t="shared" si="157"/>
        <v>0.47023655980913326</v>
      </c>
      <c r="E70" s="18">
        <f t="shared" si="157"/>
        <v>0.43201654851745558</v>
      </c>
      <c r="F70" s="18">
        <f t="shared" si="157"/>
        <v>0.42454124032396373</v>
      </c>
      <c r="H70" s="68">
        <f t="shared" si="105"/>
        <v>31.030744207295939</v>
      </c>
      <c r="I70" s="69">
        <f t="shared" si="106"/>
        <v>64.064545529935032</v>
      </c>
      <c r="J70" s="69">
        <f t="shared" si="107"/>
        <v>95.095289737230971</v>
      </c>
      <c r="L70" t="str">
        <f t="shared" ref="L70" si="166">A70</f>
        <v>92 Elementary administration and service occupations</v>
      </c>
      <c r="M70" s="18">
        <f t="shared" si="158"/>
        <v>1.8023700195093486</v>
      </c>
      <c r="N70" s="18">
        <f t="shared" si="158"/>
        <v>2.0262650337033761</v>
      </c>
      <c r="O70" s="18">
        <f t="shared" si="158"/>
        <v>2.0233902657524712</v>
      </c>
      <c r="P70" s="18">
        <f t="shared" si="158"/>
        <v>2.0032889170350319</v>
      </c>
      <c r="Q70" s="18">
        <f t="shared" si="158"/>
        <v>2.0871847926063181</v>
      </c>
      <c r="S70" s="68">
        <f t="shared" si="109"/>
        <v>50.787000215113501</v>
      </c>
      <c r="T70" s="69">
        <f t="shared" si="110"/>
        <v>70.819162587670149</v>
      </c>
      <c r="U70" s="69">
        <f t="shared" si="111"/>
        <v>121.60616280278364</v>
      </c>
      <c r="W70" t="str">
        <f t="shared" ref="W70" si="167">A70</f>
        <v>92 Elementary administration and service occupations</v>
      </c>
      <c r="X70" s="18">
        <f t="shared" si="159"/>
        <v>3.1918304745672059</v>
      </c>
      <c r="Y70" s="18">
        <f t="shared" si="159"/>
        <v>3.5847040488403259</v>
      </c>
      <c r="Z70" s="18">
        <f t="shared" si="159"/>
        <v>3.5413820045755808</v>
      </c>
      <c r="AA70" s="18">
        <f t="shared" si="159"/>
        <v>3.4977390923455602</v>
      </c>
      <c r="AB70" s="18">
        <f t="shared" si="159"/>
        <v>3.7752183708655354</v>
      </c>
      <c r="AD70" s="68">
        <f t="shared" si="113"/>
        <v>29.277226328580259</v>
      </c>
      <c r="AE70" s="69">
        <f t="shared" si="114"/>
        <v>70.789666470709662</v>
      </c>
      <c r="AF70" s="69">
        <f t="shared" si="115"/>
        <v>100.06689279928993</v>
      </c>
      <c r="AH70" t="str">
        <f t="shared" ref="AH70" si="168">L70</f>
        <v>92 Elementary administration and service occupations</v>
      </c>
      <c r="AI70" s="18">
        <f t="shared" si="160"/>
        <v>5.7355150861130859</v>
      </c>
      <c r="AJ70" s="18">
        <f t="shared" si="160"/>
        <v>6.9399321410356336</v>
      </c>
      <c r="AK70" s="18">
        <f t="shared" si="160"/>
        <v>6.909976571709028</v>
      </c>
      <c r="AL70" s="18">
        <f t="shared" si="160"/>
        <v>6.9870746884986072</v>
      </c>
      <c r="AM70" s="18">
        <f t="shared" si="160"/>
        <v>7.7404958854261086</v>
      </c>
      <c r="AO70" s="68">
        <f t="shared" si="117"/>
        <v>25.630086729250596</v>
      </c>
      <c r="AP70" s="69">
        <f t="shared" si="118"/>
        <v>66.383033460096996</v>
      </c>
      <c r="AQ70" s="69">
        <f t="shared" si="119"/>
        <v>92.013120189347603</v>
      </c>
      <c r="AS70" t="str">
        <f t="shared" ref="AS70" si="169">W70</f>
        <v>92 Elementary administration and service occupations</v>
      </c>
      <c r="AT70" s="18">
        <f t="shared" si="161"/>
        <v>5.3918549646413982</v>
      </c>
      <c r="AU70" s="18">
        <f t="shared" si="161"/>
        <v>5.6864061669995847</v>
      </c>
      <c r="AV70" s="18">
        <f t="shared" si="161"/>
        <v>5.8684989285304505</v>
      </c>
      <c r="AW70" s="18">
        <f t="shared" si="161"/>
        <v>5.7054778198709393</v>
      </c>
      <c r="AX70" s="18">
        <f t="shared" si="161"/>
        <v>6.230293376284485</v>
      </c>
      <c r="AZ70" s="68">
        <f t="shared" si="121"/>
        <v>23.418185915570241</v>
      </c>
      <c r="BA70" s="69">
        <f t="shared" si="122"/>
        <v>64.681297318145468</v>
      </c>
      <c r="BB70" s="69">
        <f t="shared" si="123"/>
        <v>88.099483233715716</v>
      </c>
      <c r="BD70" t="str">
        <f t="shared" ref="BD70" si="170">AH70</f>
        <v>92 Elementary administration and service occupations</v>
      </c>
      <c r="BE70" s="18">
        <f t="shared" si="162"/>
        <v>9.4395066561685592</v>
      </c>
      <c r="BF70" s="18">
        <f t="shared" si="162"/>
        <v>8.8455512254653321</v>
      </c>
      <c r="BG70" s="18">
        <f t="shared" si="162"/>
        <v>8.5354308884138348</v>
      </c>
      <c r="BH70" s="18">
        <f t="shared" si="162"/>
        <v>7.1514118842347232</v>
      </c>
      <c r="BI70" s="18">
        <f t="shared" si="162"/>
        <v>6.5592358409260951</v>
      </c>
      <c r="BK70" s="68">
        <f t="shared" si="125"/>
        <v>-24.677669445570174</v>
      </c>
      <c r="BL70" s="69">
        <f t="shared" si="126"/>
        <v>41.059085209043808</v>
      </c>
      <c r="BM70" s="69">
        <f t="shared" si="127"/>
        <v>16.381415763473633</v>
      </c>
      <c r="BO70" t="str">
        <f t="shared" ref="BO70" si="171">AS70</f>
        <v>92 Elementary administration and service occupations</v>
      </c>
      <c r="BP70" s="18">
        <f t="shared" si="163"/>
        <v>14.548263334944844</v>
      </c>
      <c r="BQ70" s="18">
        <f t="shared" si="163"/>
        <v>14.963803170570477</v>
      </c>
      <c r="BR70" s="18">
        <f t="shared" si="163"/>
        <v>14.411910236144406</v>
      </c>
      <c r="BS70" s="18">
        <f t="shared" si="163"/>
        <v>13.654099641371511</v>
      </c>
      <c r="BT70" s="18">
        <f t="shared" si="163"/>
        <v>13.972339712172724</v>
      </c>
      <c r="BV70" s="68">
        <f t="shared" si="129"/>
        <v>-19.258364116418871</v>
      </c>
      <c r="BW70" s="69">
        <f t="shared" si="130"/>
        <v>40.912192813871592</v>
      </c>
      <c r="BX70" s="69">
        <f t="shared" si="131"/>
        <v>21.65382869745272</v>
      </c>
      <c r="BZ70" t="str">
        <f t="shared" ref="BZ70" si="172">BD70</f>
        <v>92 Elementary administration and service occupations</v>
      </c>
      <c r="CA70" s="18">
        <f t="shared" si="164"/>
        <v>19.492137463704459</v>
      </c>
      <c r="CB70" s="18">
        <f t="shared" si="164"/>
        <v>20.759895329775077</v>
      </c>
      <c r="CC70" s="18">
        <f t="shared" si="164"/>
        <v>19.980370099919302</v>
      </c>
      <c r="CD70" s="18">
        <f t="shared" si="164"/>
        <v>19.438382672927183</v>
      </c>
      <c r="CE70" s="18">
        <f t="shared" si="164"/>
        <v>20.447892744490023</v>
      </c>
      <c r="CG70" s="68">
        <f t="shared" si="133"/>
        <v>-32.856468761097894</v>
      </c>
      <c r="CH70" s="69">
        <f t="shared" si="134"/>
        <v>33.332775874913914</v>
      </c>
      <c r="CI70" s="69">
        <f t="shared" si="135"/>
        <v>0.47630711381601759</v>
      </c>
      <c r="CK70" t="str">
        <f t="shared" ref="CK70" si="173">BO70</f>
        <v>92 Elementary administration and service occupations</v>
      </c>
      <c r="CL70" s="18">
        <f t="shared" si="165"/>
        <v>27.477102005381244</v>
      </c>
      <c r="CM70" s="18">
        <f t="shared" si="165"/>
        <v>24.867472921766996</v>
      </c>
      <c r="CN70" s="18">
        <f t="shared" si="165"/>
        <v>24.086365144061812</v>
      </c>
      <c r="CO70" s="18">
        <f t="shared" si="165"/>
        <v>15.660776212088093</v>
      </c>
      <c r="CP70" s="18">
        <f t="shared" si="165"/>
        <v>11.396196572122836</v>
      </c>
      <c r="CR70" s="68">
        <f t="shared" si="137"/>
        <v>-57.312946961575939</v>
      </c>
      <c r="CS70" s="69">
        <f t="shared" si="138"/>
        <v>14.521278001137306</v>
      </c>
      <c r="CT70" s="69">
        <f t="shared" si="139"/>
        <v>-42.791668960438628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45.134183756214455</v>
      </c>
      <c r="I72" s="67">
        <f>IF(D35&gt;0,I35/D35*100,0)</f>
        <v>59.605107257834433</v>
      </c>
      <c r="J72" s="67">
        <f t="shared" ref="J72" si="175">IF(D35&gt;0,(J35/D35)*100,0)</f>
        <v>104.73929101404889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46.178215516935403</v>
      </c>
      <c r="T72" s="67">
        <f t="shared" ref="T72" si="177">IF(O35&gt;0,T35/O35*100,0)</f>
        <v>63.144725842009052</v>
      </c>
      <c r="U72" s="67">
        <f t="shared" ref="U72" si="178">IF(O35&gt;0,(U35/O35)*100,0)</f>
        <v>109.32294135894445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21.269817516944155</v>
      </c>
      <c r="AE72" s="67">
        <f t="shared" ref="AE72" si="180">IF(Z35&gt;0,AE35/Z35*100,0)</f>
        <v>59.160235607852499</v>
      </c>
      <c r="AF72" s="67">
        <f t="shared" ref="AF72" si="181">IF(Z35&gt;0,(AF35/Z35)*100,0)</f>
        <v>80.430053124796657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12.15056100415543</v>
      </c>
      <c r="AP72" s="67">
        <f t="shared" ref="AP72" si="183">IF(AK35&gt;0,AP35/AK35*100,0)</f>
        <v>55.0439907787298</v>
      </c>
      <c r="AQ72" s="67">
        <f t="shared" ref="AQ72" si="184">IF(AK35&gt;0,(AQ35/AK35)*100,0)</f>
        <v>67.194551782885227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16.251265881580242</v>
      </c>
      <c r="BA72" s="67">
        <f t="shared" ref="BA72" si="186">IF(AV35&gt;0,BA35/AV35*100,0)</f>
        <v>55.267528391091211</v>
      </c>
      <c r="BB72" s="67">
        <f t="shared" ref="BB72" si="187">IF(AV35&gt;0,(BB35/AV35)*100,0)</f>
        <v>71.518794272671457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-1.9842307254459561</v>
      </c>
      <c r="BL72" s="67">
        <f t="shared" ref="BL72" si="189">IF(BG35&gt;0,BL35/BG35*100,0)</f>
        <v>44.535095239917254</v>
      </c>
      <c r="BM72" s="67">
        <f t="shared" ref="BM72" si="190">IF(BG35&gt;0,(BM35/BG35)*100,0)</f>
        <v>42.5508645144713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-16.718228110367129</v>
      </c>
      <c r="BW72" s="67">
        <f t="shared" ref="BW72" si="192">IF(BR35&gt;0,BW35/BR35*100,0)</f>
        <v>40.43515113209655</v>
      </c>
      <c r="BX72" s="67">
        <f t="shared" ref="BX72" si="193">IF(BR35&gt;0,(BX35/BR35)*100,0)</f>
        <v>23.716923021729425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-34.391645108259006</v>
      </c>
      <c r="CH72" s="67">
        <f t="shared" ref="CH72" si="195">IF(CC35&gt;0,CH35/CC35*100,0)</f>
        <v>32.781742863003053</v>
      </c>
      <c r="CI72" s="67">
        <f t="shared" ref="CI72" si="196">IF(CC35&gt;0,(CI35/CC35)*100,0)</f>
        <v>-1.6099022452559528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-9.7790267217292595</v>
      </c>
      <c r="CS72" s="67">
        <f t="shared" ref="CS72" si="198">IF(CN35&gt;0,CS35/CN35*100,0)</f>
        <v>27.270714027605852</v>
      </c>
      <c r="CT72" s="67">
        <f t="shared" ref="CT72" si="199">IF(CN35&gt;0,(CT35/CN35)*100,0)</f>
        <v>17.491687305876592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Buckinghamshire Thames Valley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Buckinghamshire Thames Valley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Buckinghamshire Thames Valley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Buckinghamshire Thames Valley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Buckinghamshire Thames Valley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Buckinghamshire Thames Valley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Buckinghamshire Thames Valley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Buckinghamshire Thames Valley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Buckinghamshire Thames Valley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6.0749112690392737</v>
      </c>
      <c r="C82" s="18">
        <f t="shared" si="210"/>
        <v>13.256389751224539</v>
      </c>
      <c r="D82" s="18">
        <f t="shared" si="210"/>
        <v>0.21095019762147338</v>
      </c>
      <c r="E82" s="18">
        <f t="shared" si="210"/>
        <v>2.7095305556004146</v>
      </c>
      <c r="F82" s="18">
        <f t="shared" ref="F82:F107" si="211">IF(AND(F$6-C$6 &lt;&gt; 0,C8&lt;&gt;0,F8&lt;&gt;0),(EXP(LN(F8/C8)/(F$6-C$6))-1)*100,0)</f>
        <v>2.5466856915748792</v>
      </c>
      <c r="H82" s="18">
        <f t="shared" ref="H82:H107" si="212">IF($F$6-$D$6 &lt;&gt; 0,(EXP(LN(1+(H45/100))/($F$6-$D$6))-1)*100,0)</f>
        <v>1.8698240861218851</v>
      </c>
      <c r="I82" s="18">
        <f t="shared" ref="I82:I107" si="213">IF(D8&gt;0,((1+(I8/D8))^(1/($F$6-$D$6))-1)*100,0)</f>
        <v>3.1778646486972928</v>
      </c>
      <c r="J82" s="18">
        <f t="shared" ref="J82:J107" si="214">IF($F$6-$D$6 &lt;&gt; 0,(EXP(LN(1+(J45/100))/($F$6-$D$6))-1)*100,0)</f>
        <v>4.4416878256495096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8.5006198195582741</v>
      </c>
      <c r="N82" s="18">
        <f t="shared" si="215"/>
        <v>9.109149169554275</v>
      </c>
      <c r="O82" s="18">
        <f t="shared" si="215"/>
        <v>3.6350142125041174E-2</v>
      </c>
      <c r="P82" s="18">
        <f t="shared" si="215"/>
        <v>2.5199640630266806</v>
      </c>
      <c r="Q82" s="18">
        <f t="shared" ref="Q82:Q107" si="216">IF(AND(Q$6-N$6 &lt;&gt; 0,N8&lt;&gt;0,Q8&lt;&gt;0),(EXP(LN(Q8/N8)/(Q$6-N$6))-1)*100,0)</f>
        <v>2.1341375020556441</v>
      </c>
      <c r="S82" s="18">
        <f t="shared" ref="S82:S107" si="217">IF($F$6-$D$6 &lt;&gt; 0,(EXP(LN(1+(S45/100))/($F$6-$D$6))-1)*100,0)</f>
        <v>1.685316058647679</v>
      </c>
      <c r="T82" s="18">
        <f t="shared" ref="T82:T107" si="218">IF(O8&gt;0,((1+(T8/O8))^(1/($F$6-$D$6))-1)*100,0)</f>
        <v>3.1462343668266834</v>
      </c>
      <c r="U82" s="18">
        <f t="shared" ref="U82:U107" si="219">IF($F$6-$D$6 &lt;&gt; 0,(EXP(LN(1+(U45/100))/($F$6-$D$6))-1)*100,0)</f>
        <v>4.2849299398368457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6.1237777899324053</v>
      </c>
      <c r="Y82" s="18">
        <f t="shared" si="220"/>
        <v>-2.7534516665415509</v>
      </c>
      <c r="Z82" s="18">
        <f t="shared" si="220"/>
        <v>-1.5997427167350975</v>
      </c>
      <c r="AA82" s="18">
        <f t="shared" si="220"/>
        <v>1.2247245015335695</v>
      </c>
      <c r="AB82" s="18">
        <f t="shared" ref="AB82:AB107" si="221">IF(AND(AB$6-Y$6 &lt;&gt; 0,Y8&lt;&gt;0,AB8&lt;&gt;0),(EXP(LN(AB8/Y8)/(AB$6-Y$6))-1)*100,0)</f>
        <v>8.2371467016639777E-2</v>
      </c>
      <c r="AD82" s="18">
        <f t="shared" ref="AD82:AD107" si="222">IF($F$6-$D$6 &lt;&gt; 0,(EXP(LN(1+(AD45/100))/($F$6-$D$6))-1)*100,0)</f>
        <v>0.27434033618909393</v>
      </c>
      <c r="AE82" s="18">
        <f t="shared" ref="AE82:AE107" si="223">IF(Z8&gt;0,((1+(AE8/Z8))^(1/($F$6-$D$6))-1)*100,0)</f>
        <v>2.9899697698494654</v>
      </c>
      <c r="AF82" s="18">
        <f t="shared" ref="AF82:AF107" si="224">IF($F$6-$D$6 &lt;&gt; 0,(EXP(LN(1+(AF45/100))/($F$6-$D$6))-1)*100,0)</f>
        <v>3.1728278582397351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6.1061395247074435</v>
      </c>
      <c r="AJ82" s="18">
        <f t="shared" si="225"/>
        <v>2.2607598778947802</v>
      </c>
      <c r="AK82" s="18">
        <f t="shared" si="225"/>
        <v>-2.186593533466219</v>
      </c>
      <c r="AL82" s="18">
        <f t="shared" si="225"/>
        <v>1.0329799960099306</v>
      </c>
      <c r="AM82" s="18">
        <f t="shared" ref="AM82:AM107" si="226">IF(AND(AM$6-AJ$6 &lt;&gt; 0,AJ8&lt;&gt;0,AM8&lt;&gt;0),(EXP(LN(AM8/AJ8)/(AM$6-AJ$6))-1)*100,0)</f>
        <v>9.1174454945397443E-2</v>
      </c>
      <c r="AO82" s="18">
        <f t="shared" ref="AO82:AO107" si="227">IF($F$6-$D$6 &lt;&gt; 0,(EXP(LN(1+(AO45/100))/($F$6-$D$6))-1)*100,0)</f>
        <v>-5.181702282367473E-2</v>
      </c>
      <c r="AP82" s="18">
        <f t="shared" ref="AP82:AP107" si="228">IF(AK8&gt;0,((1+(AP8/AK8))^(1/($F$6-$D$6))-1)*100,0)</f>
        <v>2.7274318965930799</v>
      </c>
      <c r="AQ82" s="18">
        <f t="shared" ref="AQ82:AQ107" si="229">IF($F$6-$D$6 &lt;&gt; 0,(EXP(LN(1+(AQ45/100))/($F$6-$D$6))-1)*100,0)</f>
        <v>2.6919229030994973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6.2025554551589757</v>
      </c>
      <c r="AU82" s="18">
        <f t="shared" si="230"/>
        <v>0.54228482741789374</v>
      </c>
      <c r="AV82" s="18">
        <f t="shared" si="230"/>
        <v>-2.7667308568943172</v>
      </c>
      <c r="AW82" s="18">
        <f t="shared" si="230"/>
        <v>1.076738746701289</v>
      </c>
      <c r="AX82" s="18">
        <f t="shared" ref="AX82:AX107" si="231">IF(AND(AX$6-AU$6 &lt;&gt; 0,AU8&lt;&gt;0,AX8&lt;&gt;0),(EXP(LN(AX8/AU8)/(AX$6-AU$6))-1)*100,0)</f>
        <v>-0.17347294188662099</v>
      </c>
      <c r="AZ82" s="18">
        <f t="shared" ref="AZ82:AZ107" si="232">IF($F$6-$D$6 &lt;&gt; 0,(EXP(LN(1+(AZ45/100))/($F$6-$D$6))-1)*100,0)</f>
        <v>-0.22100855195359426</v>
      </c>
      <c r="BA82" s="18">
        <f t="shared" ref="BA82:BA107" si="233">IF(AV8&gt;0,((1+(BA8/AV8))^(1/($F$6-$D$6))-1)*100,0)</f>
        <v>2.6762631161648676</v>
      </c>
      <c r="BB82" s="18">
        <f t="shared" ref="BB82:BB107" si="234">IF($F$6-$D$6 &lt;&gt; 0,(EXP(LN(1+(BB45/100))/($F$6-$D$6))-1)*100,0)</f>
        <v>2.5243432913251374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3.0896944945885796</v>
      </c>
      <c r="BF82" s="18">
        <f t="shared" si="235"/>
        <v>8.7089576483858622</v>
      </c>
      <c r="BG82" s="18">
        <f t="shared" si="235"/>
        <v>-2.9375821319252315</v>
      </c>
      <c r="BH82" s="18">
        <f t="shared" si="235"/>
        <v>0.71771545447918417</v>
      </c>
      <c r="BI82" s="18">
        <f t="shared" ref="BI82:BI107" si="236">IF(AND(BI$6-BF$6 &lt;&gt; 0,BF8&lt;&gt;0,BI8&lt;&gt;0),(EXP(LN(BI8/BF8)/(BI$6-BF$6))-1)*100,0)</f>
        <v>3.7129197471252873E-2</v>
      </c>
      <c r="BK82" s="18">
        <f t="shared" ref="BK82:BK107" si="237">IF($F$6-$D$6 &lt;&gt; 0,(EXP(LN(1+(BK45/100))/($F$6-$D$6))-1)*100,0)</f>
        <v>-0.51576164398419166</v>
      </c>
      <c r="BL82" s="18">
        <f t="shared" ref="BL82:BL107" si="238">IF(BG8&gt;0,((1+(BL8/BG8))^(1/($F$6-$D$6))-1)*100,0)</f>
        <v>2.2642133388826702</v>
      </c>
      <c r="BM82" s="18">
        <f t="shared" ref="BM82:BM107" si="239">IF($F$6-$D$6 &lt;&gt; 0,(EXP(LN(1+(BM45/100))/($F$6-$D$6))-1)*100,0)</f>
        <v>1.8911679428337935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3.8506196993904451</v>
      </c>
      <c r="BQ82" s="18">
        <f t="shared" si="240"/>
        <v>-5.7561482976132954</v>
      </c>
      <c r="BR82" s="18">
        <f t="shared" si="240"/>
        <v>-2.970835970815211</v>
      </c>
      <c r="BS82" s="18">
        <f t="shared" si="240"/>
        <v>-1.7669946051136698</v>
      </c>
      <c r="BT82" s="18">
        <f t="shared" ref="BT82:BT107" si="241">IF(AND(BT$6-BQ$6 &lt;&gt; 0,BQ8&lt;&gt;0,BT8&lt;&gt;0),(EXP(LN(BT8/BQ8)/(BT$6-BQ$6))-1)*100,0)</f>
        <v>-2.3980096125918671</v>
      </c>
      <c r="BV82" s="18">
        <f t="shared" ref="BV82:BV107" si="242">IF($F$6-$D$6 &lt;&gt; 0,(EXP(LN(1+(BV45/100))/($F$6-$D$6))-1)*100,0)</f>
        <v>-2.1699255377628734</v>
      </c>
      <c r="BW82" s="18">
        <f t="shared" ref="BW82:BW107" si="243">IF(BR8&gt;0,((1+(BW8/BR8))^(1/($F$6-$D$6))-1)*100,0)</f>
        <v>2.1304042816661761</v>
      </c>
      <c r="BX82" s="18">
        <f t="shared" ref="BX82:BX107" si="244">IF($F$6-$D$6 &lt;&gt; 0,(EXP(LN(1+(BX45/100))/($F$6-$D$6))-1)*100,0)</f>
        <v>0.58540207707691305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1.7314464997157497</v>
      </c>
      <c r="CB82" s="18">
        <f t="shared" si="245"/>
        <v>-2.5214622543231591</v>
      </c>
      <c r="CC82" s="18">
        <f t="shared" si="245"/>
        <v>-1.4246055039047079</v>
      </c>
      <c r="CD82" s="18">
        <f t="shared" si="245"/>
        <v>-2.4139455054076775</v>
      </c>
      <c r="CE82" s="18">
        <f t="shared" ref="CE82:CE107" si="246">IF(AND(CE$6-CB$6 &lt;&gt; 0,CB8&lt;&gt;0,CE8&lt;&gt;0),(EXP(LN(CE8/CB8)/(CE$6-CB$6))-1)*100,0)</f>
        <v>-2.1125925959441405</v>
      </c>
      <c r="CG82" s="18">
        <f t="shared" ref="CG82:CG107" si="247">IF($F$6-$D$6 &lt;&gt; 0,(EXP(LN(1+(CG45/100))/($F$6-$D$6))-1)*100,0)</f>
        <v>-2.0852737208242988</v>
      </c>
      <c r="CH82" s="18">
        <f t="shared" ref="CH82:CH107" si="248">IF(CC8&gt;0,((1+(CH8/CC8))^(1/($F$6-$D$6))-1)*100,0)</f>
        <v>2.1384870837064307</v>
      </c>
      <c r="CI82" s="18">
        <f t="shared" ref="CI82:CI107" si="249">IF($F$6-$D$6 &lt;&gt; 0,(EXP(LN(1+(CI45/100))/($F$6-$D$6))-1)*100,0)</f>
        <v>0.65282477361736646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6.6050303511005604</v>
      </c>
      <c r="CM82" s="18">
        <f t="shared" si="250"/>
        <v>-6.4717319684198138</v>
      </c>
      <c r="CN82" s="18">
        <f t="shared" si="250"/>
        <v>1.9081438193370381</v>
      </c>
      <c r="CO82" s="18">
        <f t="shared" si="250"/>
        <v>2.0989929661240359</v>
      </c>
      <c r="CP82" s="18">
        <f t="shared" ref="CP82:CP107" si="251">IF(AND(CP$6-CM$6 &lt;&gt; 0,CM8&lt;&gt;0,CP8&lt;&gt;0),(EXP(LN(CP8/CM8)/(CP$6-CM$6))-1)*100,0)</f>
        <v>1.481673607177969</v>
      </c>
      <c r="CR82" s="18">
        <f t="shared" ref="CR82:CR107" si="252">IF($F$6-$D$6 &lt;&gt; 0,(EXP(LN(1+(CR45/100))/($F$6-$D$6))-1)*100,0)</f>
        <v>2.0353369042137803</v>
      </c>
      <c r="CS82" s="18">
        <f t="shared" ref="CS82:CS107" si="253">IF(CN8&gt;0,((1+(CS8/CN8))^(1/($F$6-$D$6))-1)*100,0)</f>
        <v>2.028179756103099</v>
      </c>
      <c r="CT82" s="18">
        <f t="shared" ref="CT82:CT107" si="254">IF($F$6-$D$6 &lt;&gt; 0,(EXP(LN(1+(CT45/100))/($F$6-$D$6))-1)*100,0)</f>
        <v>3.6184307951433903</v>
      </c>
    </row>
    <row r="83" spans="1:98" x14ac:dyDescent="0.2">
      <c r="A83" t="str">
        <f t="shared" si="209"/>
        <v>12 Other managers and proprietors</v>
      </c>
      <c r="B83" s="18">
        <f t="shared" si="210"/>
        <v>7.0917695484848275</v>
      </c>
      <c r="C83" s="18">
        <f t="shared" si="210"/>
        <v>2.2947828491640232</v>
      </c>
      <c r="D83" s="18">
        <f t="shared" si="210"/>
        <v>3.1553756879025396</v>
      </c>
      <c r="E83" s="18">
        <f t="shared" si="210"/>
        <v>2.959629981103018</v>
      </c>
      <c r="F83" s="18">
        <f t="shared" si="211"/>
        <v>2.9790565849759698</v>
      </c>
      <c r="H83" s="18">
        <f t="shared" si="212"/>
        <v>3.0248372437034821</v>
      </c>
      <c r="I83" s="18">
        <f t="shared" si="213"/>
        <v>3.959031074794872</v>
      </c>
      <c r="J83" s="18">
        <f t="shared" si="214"/>
        <v>5.8732877367590586</v>
      </c>
      <c r="L83" t="str">
        <f t="shared" ref="L83:L106" si="255">A83</f>
        <v>12 Other managers and proprietors</v>
      </c>
      <c r="M83" s="18">
        <f t="shared" si="215"/>
        <v>6.2389141769549905</v>
      </c>
      <c r="N83" s="18">
        <f t="shared" si="215"/>
        <v>8.9489755419071457</v>
      </c>
      <c r="O83" s="18">
        <f t="shared" si="215"/>
        <v>3.110895315754636</v>
      </c>
      <c r="P83" s="18">
        <f t="shared" si="215"/>
        <v>3.0872301272229841</v>
      </c>
      <c r="Q83" s="18">
        <f t="shared" si="216"/>
        <v>3.4515889192056282</v>
      </c>
      <c r="S83" s="18">
        <f t="shared" si="217"/>
        <v>3.0951179198447587</v>
      </c>
      <c r="T83" s="18">
        <f t="shared" si="218"/>
        <v>3.9111504458411606</v>
      </c>
      <c r="U83" s="18">
        <f t="shared" si="219"/>
        <v>5.8845163546446644</v>
      </c>
      <c r="W83" t="str">
        <f t="shared" ref="W83:W106" si="256">A83</f>
        <v>12 Other managers and proprietors</v>
      </c>
      <c r="X83" s="18">
        <f t="shared" si="220"/>
        <v>3.3595940173059002</v>
      </c>
      <c r="Y83" s="18">
        <f t="shared" si="220"/>
        <v>-3.0300500838783107</v>
      </c>
      <c r="Z83" s="18">
        <f t="shared" si="220"/>
        <v>1.3548855051517483</v>
      </c>
      <c r="AA83" s="18">
        <f t="shared" si="220"/>
        <v>1.7332562956360764</v>
      </c>
      <c r="AB83" s="18">
        <f t="shared" si="221"/>
        <v>1.3107730098595338</v>
      </c>
      <c r="AD83" s="18">
        <f t="shared" si="222"/>
        <v>1.6069760134516109</v>
      </c>
      <c r="AE83" s="18">
        <f t="shared" si="223"/>
        <v>3.6688374216767405</v>
      </c>
      <c r="AF83" s="18">
        <f t="shared" si="224"/>
        <v>4.6837455512384052</v>
      </c>
      <c r="AH83" t="str">
        <f t="shared" ref="AH83:AH106" si="257">L83</f>
        <v>12 Other managers and proprietors</v>
      </c>
      <c r="AI83" s="18">
        <f t="shared" si="225"/>
        <v>4.3481343547907336</v>
      </c>
      <c r="AJ83" s="18">
        <f t="shared" si="225"/>
        <v>3.6668249595128044</v>
      </c>
      <c r="AK83" s="18">
        <f t="shared" si="225"/>
        <v>0.255264890746143</v>
      </c>
      <c r="AL83" s="18">
        <f t="shared" si="225"/>
        <v>1.8369042279076098</v>
      </c>
      <c r="AM83" s="18">
        <f t="shared" si="226"/>
        <v>1.4528441663498981</v>
      </c>
      <c r="AO83" s="18">
        <f t="shared" si="227"/>
        <v>1.3069379183471508</v>
      </c>
      <c r="AP83" s="18">
        <f t="shared" si="228"/>
        <v>3.58270122356521</v>
      </c>
      <c r="AQ83" s="18">
        <f t="shared" si="229"/>
        <v>4.4105199323533961</v>
      </c>
      <c r="AS83" t="str">
        <f t="shared" ref="AS83:AS106" si="258">W83</f>
        <v>12 Other managers and proprietors</v>
      </c>
      <c r="AT83" s="18">
        <f t="shared" si="230"/>
        <v>3.4294369981539674</v>
      </c>
      <c r="AU83" s="18">
        <f t="shared" si="230"/>
        <v>-0.80674614014287771</v>
      </c>
      <c r="AV83" s="18">
        <f t="shared" si="230"/>
        <v>1.6269377674730467</v>
      </c>
      <c r="AW83" s="18">
        <f t="shared" si="230"/>
        <v>1.6253603193177479</v>
      </c>
      <c r="AX83" s="18">
        <f t="shared" si="231"/>
        <v>1.4721138058248595</v>
      </c>
      <c r="AZ83" s="18">
        <f t="shared" si="232"/>
        <v>1.6258861326489349</v>
      </c>
      <c r="BA83" s="18">
        <f t="shared" si="233"/>
        <v>3.5372286621816018</v>
      </c>
      <c r="BB83" s="18">
        <f t="shared" si="234"/>
        <v>4.5817088170063025</v>
      </c>
      <c r="BD83" t="str">
        <f t="shared" ref="BD83:BD106" si="259">AH83</f>
        <v>12 Other managers and proprietors</v>
      </c>
      <c r="BE83" s="18">
        <f t="shared" si="235"/>
        <v>-1.9290715869483388</v>
      </c>
      <c r="BF83" s="18">
        <f t="shared" si="235"/>
        <v>6.6583165155906121</v>
      </c>
      <c r="BG83" s="18">
        <f t="shared" si="235"/>
        <v>-0.90179025154043524</v>
      </c>
      <c r="BH83" s="18">
        <f t="shared" si="235"/>
        <v>0.32960573338849386</v>
      </c>
      <c r="BI83" s="18">
        <f t="shared" si="236"/>
        <v>0.32598366399287926</v>
      </c>
      <c r="BK83" s="18">
        <f t="shared" si="237"/>
        <v>-8.2550422690308434E-2</v>
      </c>
      <c r="BL83" s="18">
        <f t="shared" si="238"/>
        <v>2.5859135972579494</v>
      </c>
      <c r="BM83" s="18">
        <f t="shared" si="239"/>
        <v>2.5282780517948744</v>
      </c>
      <c r="BO83" t="str">
        <f t="shared" ref="BO83:BO106" si="260">AS83</f>
        <v>12 Other managers and proprietors</v>
      </c>
      <c r="BP83" s="18">
        <f t="shared" si="240"/>
        <v>0.48957417156376692</v>
      </c>
      <c r="BQ83" s="18">
        <f t="shared" si="240"/>
        <v>-4.0756973874196518</v>
      </c>
      <c r="BR83" s="18">
        <f t="shared" si="240"/>
        <v>0.53156870183914684</v>
      </c>
      <c r="BS83" s="18">
        <f t="shared" si="240"/>
        <v>-0.39342716385761811</v>
      </c>
      <c r="BT83" s="18">
        <f t="shared" si="241"/>
        <v>-0.34018934873188966</v>
      </c>
      <c r="BV83" s="18">
        <f t="shared" si="242"/>
        <v>-8.6044755763647895E-2</v>
      </c>
      <c r="BW83" s="18">
        <f t="shared" si="243"/>
        <v>2.9037289735348581</v>
      </c>
      <c r="BX83" s="18">
        <f t="shared" si="244"/>
        <v>2.8462150201655767</v>
      </c>
      <c r="BZ83" t="str">
        <f t="shared" ref="BZ83:BZ106" si="261">BD83</f>
        <v>12 Other managers and proprietors</v>
      </c>
      <c r="CA83" s="18">
        <f t="shared" si="245"/>
        <v>-1.5402053812404004</v>
      </c>
      <c r="CB83" s="18">
        <f t="shared" si="245"/>
        <v>-13.064724773379933</v>
      </c>
      <c r="CC83" s="18">
        <f t="shared" si="245"/>
        <v>0.27714038962878274</v>
      </c>
      <c r="CD83" s="18">
        <f t="shared" si="245"/>
        <v>-2.3160064637603894</v>
      </c>
      <c r="CE83" s="18">
        <f t="shared" si="246"/>
        <v>-2.2278900636133248</v>
      </c>
      <c r="CG83" s="18">
        <f t="shared" si="247"/>
        <v>-1.4591620468455524</v>
      </c>
      <c r="CH83" s="18">
        <f t="shared" si="248"/>
        <v>2.3524888039931691</v>
      </c>
      <c r="CI83" s="18">
        <f t="shared" si="249"/>
        <v>1.3315901766490112</v>
      </c>
      <c r="CK83" t="str">
        <f t="shared" ref="CK83:CK106" si="262">BO83</f>
        <v>12 Other managers and proprietors</v>
      </c>
      <c r="CL83" s="18">
        <f t="shared" si="250"/>
        <v>1.5624127065869464</v>
      </c>
      <c r="CM83" s="18">
        <f t="shared" si="250"/>
        <v>-9.9891671595641167</v>
      </c>
      <c r="CN83" s="18">
        <f t="shared" si="250"/>
        <v>3.7879314423600707</v>
      </c>
      <c r="CO83" s="18">
        <f t="shared" si="250"/>
        <v>2.5558078477240898</v>
      </c>
      <c r="CP83" s="18">
        <f t="shared" si="251"/>
        <v>2.1032294754214975</v>
      </c>
      <c r="CR83" s="18">
        <f t="shared" si="252"/>
        <v>2.964881831260735</v>
      </c>
      <c r="CS83" s="18">
        <f t="shared" si="253"/>
        <v>2.4265540479467829</v>
      </c>
      <c r="CT83" s="18">
        <f t="shared" si="254"/>
        <v>4.6692233540757577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6.0382705284365512</v>
      </c>
      <c r="C84" s="18">
        <f t="shared" si="210"/>
        <v>6.1912297762793944</v>
      </c>
      <c r="D84" s="18">
        <f t="shared" si="210"/>
        <v>4.6998746163469995</v>
      </c>
      <c r="E84" s="18">
        <f t="shared" si="210"/>
        <v>2.3632687731761415</v>
      </c>
      <c r="F84" s="18">
        <f t="shared" si="211"/>
        <v>3.3246177447011638</v>
      </c>
      <c r="H84" s="18">
        <f t="shared" si="212"/>
        <v>3.1362851082839427</v>
      </c>
      <c r="I84" s="18">
        <f t="shared" si="213"/>
        <v>2.8030469541647118</v>
      </c>
      <c r="J84" s="18">
        <f t="shared" si="214"/>
        <v>5.0807886288568138</v>
      </c>
      <c r="L84" t="str">
        <f t="shared" si="255"/>
        <v>21 Science, research, engineering and technology professionals</v>
      </c>
      <c r="M84" s="18">
        <f t="shared" si="215"/>
        <v>6.5984465086159183</v>
      </c>
      <c r="N84" s="18">
        <f t="shared" si="215"/>
        <v>12.932897453175386</v>
      </c>
      <c r="O84" s="18">
        <f t="shared" si="215"/>
        <v>6.2620914904118807</v>
      </c>
      <c r="P84" s="18">
        <f t="shared" si="215"/>
        <v>2.8907572921563096</v>
      </c>
      <c r="Q84" s="18">
        <f t="shared" si="216"/>
        <v>4.5393376471409175</v>
      </c>
      <c r="S84" s="18">
        <f t="shared" si="217"/>
        <v>4.0024800590629406</v>
      </c>
      <c r="T84" s="18">
        <f t="shared" si="218"/>
        <v>3.1463596638910518</v>
      </c>
      <c r="U84" s="18">
        <f t="shared" si="219"/>
        <v>5.9897809739837715</v>
      </c>
      <c r="W84" t="str">
        <f t="shared" si="256"/>
        <v>21 Science, research, engineering and technology professionals</v>
      </c>
      <c r="X84" s="18">
        <f t="shared" si="220"/>
        <v>2.8808608919734358</v>
      </c>
      <c r="Y84" s="18">
        <f t="shared" si="220"/>
        <v>-1.3698434021230166</v>
      </c>
      <c r="Z84" s="18">
        <f t="shared" si="220"/>
        <v>3.6654175672923062</v>
      </c>
      <c r="AA84" s="18">
        <f t="shared" si="220"/>
        <v>0.74609888479253428</v>
      </c>
      <c r="AB84" s="18">
        <f t="shared" si="221"/>
        <v>1.5146801915603136</v>
      </c>
      <c r="AD84" s="18">
        <f t="shared" si="222"/>
        <v>1.7099543321256405</v>
      </c>
      <c r="AE84" s="18">
        <f t="shared" si="223"/>
        <v>2.6674783878848141</v>
      </c>
      <c r="AF84" s="18">
        <f t="shared" si="224"/>
        <v>3.8947368653750924</v>
      </c>
      <c r="AH84" t="str">
        <f t="shared" si="257"/>
        <v>21 Science, research, engineering and technology professionals</v>
      </c>
      <c r="AI84" s="18">
        <f t="shared" si="225"/>
        <v>3.3418143930268318</v>
      </c>
      <c r="AJ84" s="18">
        <f t="shared" si="225"/>
        <v>3.3963580224143586</v>
      </c>
      <c r="AK84" s="18">
        <f t="shared" si="225"/>
        <v>4.0317405924152006</v>
      </c>
      <c r="AL84" s="18">
        <f t="shared" si="225"/>
        <v>1.4672408637198986</v>
      </c>
      <c r="AM84" s="18">
        <f t="shared" si="226"/>
        <v>2.3822258833197996</v>
      </c>
      <c r="AO84" s="18">
        <f t="shared" si="227"/>
        <v>2.3149718227568838</v>
      </c>
      <c r="AP84" s="18">
        <f t="shared" si="228"/>
        <v>2.6998023812814465</v>
      </c>
      <c r="AQ84" s="18">
        <f t="shared" si="229"/>
        <v>4.3748329402347297</v>
      </c>
      <c r="AS84" t="str">
        <f t="shared" si="258"/>
        <v>21 Science, research, engineering and technology professionals</v>
      </c>
      <c r="AT84" s="18">
        <f t="shared" si="230"/>
        <v>2.9734060415995245</v>
      </c>
      <c r="AU84" s="18">
        <f t="shared" si="230"/>
        <v>-1.8803432727942826</v>
      </c>
      <c r="AV84" s="18">
        <f t="shared" si="230"/>
        <v>1.3836639415414576</v>
      </c>
      <c r="AW84" s="18">
        <f t="shared" si="230"/>
        <v>1.3315813490955009E-2</v>
      </c>
      <c r="AX84" s="18">
        <f t="shared" si="231"/>
        <v>0.31962197388113456</v>
      </c>
      <c r="AZ84" s="18">
        <f t="shared" si="232"/>
        <v>0.46802803300998175</v>
      </c>
      <c r="BA84" s="18">
        <f t="shared" si="233"/>
        <v>2.2543635274961948</v>
      </c>
      <c r="BB84" s="18">
        <f t="shared" si="234"/>
        <v>2.6000662311751688</v>
      </c>
      <c r="BD84" t="str">
        <f t="shared" si="259"/>
        <v>21 Science, research, engineering and technology professionals</v>
      </c>
      <c r="BE84" s="18">
        <f t="shared" si="235"/>
        <v>0.79036967328229846</v>
      </c>
      <c r="BF84" s="18">
        <f t="shared" si="235"/>
        <v>9.0534086992435814</v>
      </c>
      <c r="BG84" s="18">
        <f t="shared" si="235"/>
        <v>1.7925554587375103</v>
      </c>
      <c r="BH84" s="18">
        <f t="shared" si="235"/>
        <v>-4.0811005193530647E-2</v>
      </c>
      <c r="BI84" s="18">
        <f t="shared" si="236"/>
        <v>1.0771320100556592</v>
      </c>
      <c r="BK84" s="18">
        <f t="shared" si="237"/>
        <v>0.56661253284431279</v>
      </c>
      <c r="BL84" s="18">
        <f t="shared" si="238"/>
        <v>1.8026734998595195</v>
      </c>
      <c r="BM84" s="18">
        <f t="shared" si="239"/>
        <v>2.2479388506121634</v>
      </c>
      <c r="BO84" t="str">
        <f t="shared" si="260"/>
        <v>21 Science, research, engineering and technology professionals</v>
      </c>
      <c r="BP84" s="18">
        <f t="shared" si="240"/>
        <v>2.3117636383134688</v>
      </c>
      <c r="BQ84" s="18">
        <f t="shared" si="240"/>
        <v>-4.3687625658158868</v>
      </c>
      <c r="BR84" s="18">
        <f t="shared" si="240"/>
        <v>3.1465141753035608</v>
      </c>
      <c r="BS84" s="18">
        <f t="shared" si="240"/>
        <v>-0.75445244144021206</v>
      </c>
      <c r="BT84" s="18">
        <f t="shared" si="241"/>
        <v>0.21585353649633543</v>
      </c>
      <c r="BV84" s="18">
        <f t="shared" si="242"/>
        <v>0.52919540568148182</v>
      </c>
      <c r="BW84" s="18">
        <f t="shared" si="243"/>
        <v>2.1144970216234071</v>
      </c>
      <c r="BX84" s="18">
        <f t="shared" si="244"/>
        <v>2.5131937820574102</v>
      </c>
      <c r="BZ84" t="str">
        <f t="shared" si="261"/>
        <v>21 Science, research, engineering and technology professionals</v>
      </c>
      <c r="CA84" s="18">
        <f t="shared" si="245"/>
        <v>-0.57053143224385927</v>
      </c>
      <c r="CB84" s="18">
        <f t="shared" si="245"/>
        <v>-4.8688879737753492</v>
      </c>
      <c r="CC84" s="18">
        <f t="shared" si="245"/>
        <v>4.3626305115351816</v>
      </c>
      <c r="CD84" s="18">
        <f t="shared" si="245"/>
        <v>-3.7391644728014928</v>
      </c>
      <c r="CE84" s="18">
        <f t="shared" si="246"/>
        <v>-1.3501349348227221</v>
      </c>
      <c r="CG84" s="18">
        <f t="shared" si="247"/>
        <v>-1.1109760490945919</v>
      </c>
      <c r="CH84" s="18">
        <f t="shared" si="248"/>
        <v>1.8727207951618308</v>
      </c>
      <c r="CI84" s="18">
        <f t="shared" si="249"/>
        <v>1.0326175928320636</v>
      </c>
      <c r="CK84" t="str">
        <f t="shared" si="262"/>
        <v>21 Science, research, engineering and technology professionals</v>
      </c>
      <c r="CL84" s="18">
        <f t="shared" si="250"/>
        <v>8.6039953557977444</v>
      </c>
      <c r="CM84" s="18">
        <f t="shared" si="250"/>
        <v>-9.1898787563104989E-4</v>
      </c>
      <c r="CN84" s="18">
        <f t="shared" si="250"/>
        <v>11.214031990223772</v>
      </c>
      <c r="CO84" s="18">
        <f t="shared" si="250"/>
        <v>4.0927814417808683</v>
      </c>
      <c r="CP84" s="18">
        <f t="shared" si="251"/>
        <v>6.0016204949990826</v>
      </c>
      <c r="CR84" s="18">
        <f t="shared" si="252"/>
        <v>6.4143682135622937</v>
      </c>
      <c r="CS84" s="18">
        <f t="shared" si="253"/>
        <v>2.9263273267331913</v>
      </c>
      <c r="CT84" s="18">
        <f t="shared" si="254"/>
        <v>7.7933476467728857</v>
      </c>
    </row>
    <row r="85" spans="1:98" x14ac:dyDescent="0.2">
      <c r="A85" t="str">
        <f t="shared" si="209"/>
        <v>22 Health professionals</v>
      </c>
      <c r="B85" s="18">
        <f t="shared" si="210"/>
        <v>9.0563617027357814</v>
      </c>
      <c r="C85" s="18">
        <f t="shared" si="210"/>
        <v>4.8685316720360916</v>
      </c>
      <c r="D85" s="18">
        <f t="shared" si="210"/>
        <v>2.7114022176222941</v>
      </c>
      <c r="E85" s="18">
        <f t="shared" si="210"/>
        <v>1.8354536318831549</v>
      </c>
      <c r="F85" s="18">
        <f t="shared" si="211"/>
        <v>2.2958537712796545</v>
      </c>
      <c r="H85" s="18">
        <f t="shared" si="212"/>
        <v>2.1266032976014371</v>
      </c>
      <c r="I85" s="18">
        <f t="shared" si="213"/>
        <v>3.2184546127273173</v>
      </c>
      <c r="J85" s="18">
        <f t="shared" si="214"/>
        <v>4.6572195236492364</v>
      </c>
      <c r="L85" t="str">
        <f t="shared" si="255"/>
        <v>22 Health professionals</v>
      </c>
      <c r="M85" s="18">
        <f t="shared" si="215"/>
        <v>9.4058774909609344</v>
      </c>
      <c r="N85" s="18">
        <f t="shared" si="215"/>
        <v>5.4135989609864765</v>
      </c>
      <c r="O85" s="18">
        <f t="shared" si="215"/>
        <v>1.647843656624115</v>
      </c>
      <c r="P85" s="18">
        <f t="shared" si="215"/>
        <v>1.547319327361274</v>
      </c>
      <c r="Q85" s="18">
        <f t="shared" si="216"/>
        <v>1.8162289619888972</v>
      </c>
      <c r="S85" s="18">
        <f t="shared" si="217"/>
        <v>1.5808163863429314</v>
      </c>
      <c r="T85" s="18">
        <f t="shared" si="218"/>
        <v>3.2439013875712019</v>
      </c>
      <c r="U85" s="18">
        <f t="shared" si="219"/>
        <v>4.2963672269490383</v>
      </c>
      <c r="W85" t="str">
        <f t="shared" si="256"/>
        <v>22 Health professionals</v>
      </c>
      <c r="X85" s="18">
        <f t="shared" si="220"/>
        <v>6.4791359354931632</v>
      </c>
      <c r="Y85" s="18">
        <f t="shared" si="220"/>
        <v>-1.5807046738481767</v>
      </c>
      <c r="Z85" s="18">
        <f t="shared" si="220"/>
        <v>-0.20330915531884264</v>
      </c>
      <c r="AA85" s="18">
        <f t="shared" si="220"/>
        <v>0.60085381114436398</v>
      </c>
      <c r="AB85" s="18">
        <f t="shared" si="221"/>
        <v>0.21145119596843731</v>
      </c>
      <c r="AD85" s="18">
        <f t="shared" si="222"/>
        <v>0.33208206046826394</v>
      </c>
      <c r="AE85" s="18">
        <f t="shared" si="223"/>
        <v>3.0726509240496691</v>
      </c>
      <c r="AF85" s="18">
        <f t="shared" si="224"/>
        <v>3.2918724866001003</v>
      </c>
      <c r="AH85" t="str">
        <f t="shared" si="257"/>
        <v>22 Health professionals</v>
      </c>
      <c r="AI85" s="18">
        <f t="shared" si="225"/>
        <v>-3.0487425928056866</v>
      </c>
      <c r="AJ85" s="18">
        <f t="shared" si="225"/>
        <v>-11.356596371382309</v>
      </c>
      <c r="AK85" s="18">
        <f t="shared" si="225"/>
        <v>-11.581174483506851</v>
      </c>
      <c r="AL85" s="18">
        <f t="shared" si="225"/>
        <v>-8.5601682773974517</v>
      </c>
      <c r="AM85" s="18">
        <f t="shared" si="226"/>
        <v>-9.6906389482302231</v>
      </c>
      <c r="AO85" s="18">
        <f t="shared" si="227"/>
        <v>-9.5784683305507592</v>
      </c>
      <c r="AP85" s="18">
        <f t="shared" si="228"/>
        <v>1.1327362939803187</v>
      </c>
      <c r="AQ85" s="18">
        <f t="shared" si="229"/>
        <v>-5.8492662777396394</v>
      </c>
      <c r="AS85" t="str">
        <f t="shared" si="258"/>
        <v>22 Health professionals</v>
      </c>
      <c r="AT85" s="18">
        <f t="shared" si="230"/>
        <v>5.8943042148202895</v>
      </c>
      <c r="AU85" s="18">
        <f t="shared" si="230"/>
        <v>12.184911738933057</v>
      </c>
      <c r="AV85" s="18">
        <f t="shared" si="230"/>
        <v>0.30793099695862747</v>
      </c>
      <c r="AW85" s="18">
        <f t="shared" si="230"/>
        <v>0.747433310094614</v>
      </c>
      <c r="AX85" s="18">
        <f t="shared" si="231"/>
        <v>1.2883321603836873</v>
      </c>
      <c r="AZ85" s="18">
        <f t="shared" si="232"/>
        <v>0.60071898876141727</v>
      </c>
      <c r="BA85" s="18">
        <f t="shared" si="233"/>
        <v>2.8908063675680218</v>
      </c>
      <c r="BB85" s="18">
        <f t="shared" si="234"/>
        <v>3.2997190649539876</v>
      </c>
      <c r="BD85" t="str">
        <f t="shared" si="259"/>
        <v>22 Health professionals</v>
      </c>
      <c r="BE85" s="18">
        <f t="shared" si="235"/>
        <v>5.3045451482011563</v>
      </c>
      <c r="BF85" s="18">
        <f t="shared" si="235"/>
        <v>8.7890042108802255</v>
      </c>
      <c r="BG85" s="18">
        <f t="shared" si="235"/>
        <v>-4.6013610339501465E-2</v>
      </c>
      <c r="BH85" s="18">
        <f t="shared" si="235"/>
        <v>0.85731297189246547</v>
      </c>
      <c r="BI85" s="18">
        <f t="shared" si="236"/>
        <v>1.0511408274464173</v>
      </c>
      <c r="BK85" s="18">
        <f t="shared" si="237"/>
        <v>0.55530065263309503</v>
      </c>
      <c r="BL85" s="18">
        <f t="shared" si="238"/>
        <v>3.106915383342912</v>
      </c>
      <c r="BM85" s="18">
        <f t="shared" si="239"/>
        <v>3.4738653323729718</v>
      </c>
      <c r="BO85" t="str">
        <f t="shared" si="260"/>
        <v>22 Health professionals</v>
      </c>
      <c r="BP85" s="18">
        <f t="shared" si="240"/>
        <v>3.7668420618629739</v>
      </c>
      <c r="BQ85" s="18">
        <f t="shared" si="240"/>
        <v>9.7611694278953998E-2</v>
      </c>
      <c r="BR85" s="18">
        <f t="shared" si="240"/>
        <v>-0.5355267924136764</v>
      </c>
      <c r="BS85" s="18">
        <f t="shared" si="240"/>
        <v>-1.9295725041161171</v>
      </c>
      <c r="BT85" s="18">
        <f t="shared" si="241"/>
        <v>-1.3700027844299467</v>
      </c>
      <c r="BV85" s="18">
        <f t="shared" si="242"/>
        <v>-1.4670751532934956</v>
      </c>
      <c r="BW85" s="18">
        <f t="shared" si="243"/>
        <v>2.436881724076434</v>
      </c>
      <c r="BX85" s="18">
        <f t="shared" si="244"/>
        <v>1.4233278034653019</v>
      </c>
      <c r="BZ85" t="str">
        <f t="shared" si="261"/>
        <v>22 Health professionals</v>
      </c>
      <c r="CA85" s="18">
        <f t="shared" si="245"/>
        <v>5.6924610842831402</v>
      </c>
      <c r="CB85" s="18">
        <f t="shared" si="245"/>
        <v>-17.946411575433284</v>
      </c>
      <c r="CC85" s="18">
        <f t="shared" si="245"/>
        <v>0.17367752706591855</v>
      </c>
      <c r="CD85" s="18">
        <f t="shared" si="245"/>
        <v>-4.0822656597551248</v>
      </c>
      <c r="CE85" s="18">
        <f t="shared" si="246"/>
        <v>-3.716155222525741</v>
      </c>
      <c r="CG85" s="18">
        <f t="shared" si="247"/>
        <v>-2.6840976913486858</v>
      </c>
      <c r="CH85" s="18">
        <f t="shared" si="248"/>
        <v>2.1849659561436363</v>
      </c>
      <c r="CI85" s="18">
        <f t="shared" si="249"/>
        <v>0.31206883914878247</v>
      </c>
      <c r="CK85" t="str">
        <f t="shared" si="262"/>
        <v>22 Health professionals</v>
      </c>
      <c r="CL85" s="18">
        <f t="shared" si="250"/>
        <v>14.979830104696013</v>
      </c>
      <c r="CM85" s="18">
        <f t="shared" si="250"/>
        <v>1.1887764752746444</v>
      </c>
      <c r="CN85" s="18">
        <f t="shared" si="250"/>
        <v>7.5526428466704543</v>
      </c>
      <c r="CO85" s="18">
        <f t="shared" si="250"/>
        <v>5.7017765864068481</v>
      </c>
      <c r="CP85" s="18">
        <f t="shared" si="251"/>
        <v>5.9872906270229009</v>
      </c>
      <c r="CR85" s="18">
        <f t="shared" si="252"/>
        <v>6.3151656152740321</v>
      </c>
      <c r="CS85" s="18">
        <f t="shared" si="253"/>
        <v>3.3211434706795995</v>
      </c>
      <c r="CT85" s="18">
        <f t="shared" si="254"/>
        <v>7.922370344728602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3.8452423900442012</v>
      </c>
      <c r="C86" s="18">
        <f t="shared" si="210"/>
        <v>4.708257570774621</v>
      </c>
      <c r="D86" s="18">
        <f t="shared" si="210"/>
        <v>1.143105696940605</v>
      </c>
      <c r="E86" s="18">
        <f t="shared" si="210"/>
        <v>1.4513138049448537</v>
      </c>
      <c r="F86" s="18">
        <f t="shared" si="211"/>
        <v>1.5552651882656754</v>
      </c>
      <c r="H86" s="18">
        <f t="shared" si="212"/>
        <v>1.3484735559689875</v>
      </c>
      <c r="I86" s="18">
        <f t="shared" si="213"/>
        <v>3.0234147574302428</v>
      </c>
      <c r="J86" s="18">
        <f t="shared" si="214"/>
        <v>3.9415267735954718</v>
      </c>
      <c r="L86" t="str">
        <f t="shared" si="255"/>
        <v>23 Teaching and other educational professionals</v>
      </c>
      <c r="M86" s="18">
        <f t="shared" si="215"/>
        <v>4.397724692423477</v>
      </c>
      <c r="N86" s="18">
        <f t="shared" si="215"/>
        <v>2.1857603998544528</v>
      </c>
      <c r="O86" s="18">
        <f t="shared" si="215"/>
        <v>1.0303386591562047</v>
      </c>
      <c r="P86" s="18">
        <f t="shared" si="215"/>
        <v>1.2841528829494964</v>
      </c>
      <c r="Q86" s="18">
        <f t="shared" si="216"/>
        <v>1.2608402115191097</v>
      </c>
      <c r="S86" s="18">
        <f t="shared" si="217"/>
        <v>1.1994773710458206</v>
      </c>
      <c r="T86" s="18">
        <f t="shared" si="218"/>
        <v>3.1204237341781127</v>
      </c>
      <c r="U86" s="18">
        <f t="shared" si="219"/>
        <v>3.9242120933360214</v>
      </c>
      <c r="W86" t="str">
        <f t="shared" si="256"/>
        <v>23 Teaching and other educational professionals</v>
      </c>
      <c r="X86" s="18">
        <f t="shared" si="220"/>
        <v>-1.2886277928924827</v>
      </c>
      <c r="Y86" s="18">
        <f t="shared" si="220"/>
        <v>-2.6707000913861245</v>
      </c>
      <c r="Z86" s="18">
        <f t="shared" si="220"/>
        <v>-3.8910587422330334</v>
      </c>
      <c r="AA86" s="18">
        <f t="shared" si="220"/>
        <v>-1.5806199841569168</v>
      </c>
      <c r="AB86" s="18">
        <f t="shared" si="221"/>
        <v>-2.3765164247282367</v>
      </c>
      <c r="AD86" s="18">
        <f t="shared" si="222"/>
        <v>-2.3568725944032143</v>
      </c>
      <c r="AE86" s="18">
        <f t="shared" si="223"/>
        <v>2.3432355421301621</v>
      </c>
      <c r="AF86" s="18">
        <f t="shared" si="224"/>
        <v>0.72631307185468952</v>
      </c>
      <c r="AH86" t="str">
        <f t="shared" si="257"/>
        <v>23 Teaching and other educational professionals</v>
      </c>
      <c r="AI86" s="18">
        <f t="shared" si="225"/>
        <v>-10.732602915667499</v>
      </c>
      <c r="AJ86" s="18">
        <f t="shared" si="225"/>
        <v>-12.134337488002178</v>
      </c>
      <c r="AK86" s="18">
        <f t="shared" si="225"/>
        <v>-9.7006847098472075</v>
      </c>
      <c r="AL86" s="18">
        <f t="shared" si="225"/>
        <v>0.14209276673120552</v>
      </c>
      <c r="AM86" s="18">
        <f t="shared" si="226"/>
        <v>-3.8331243563770157</v>
      </c>
      <c r="AO86" s="18">
        <f t="shared" si="227"/>
        <v>-3.2526092401191753</v>
      </c>
      <c r="AP86" s="18">
        <f t="shared" si="228"/>
        <v>1.1990535536733349</v>
      </c>
      <c r="AQ86" s="18">
        <f t="shared" si="229"/>
        <v>-1.4379036361313768</v>
      </c>
      <c r="AS86" t="str">
        <f t="shared" si="258"/>
        <v>23 Teaching and other educational professionals</v>
      </c>
      <c r="AT86" s="18">
        <f t="shared" si="230"/>
        <v>1.719422123691583</v>
      </c>
      <c r="AU86" s="18">
        <f t="shared" si="230"/>
        <v>0.76943010190515526</v>
      </c>
      <c r="AV86" s="18">
        <f t="shared" si="230"/>
        <v>-3.788244535414409</v>
      </c>
      <c r="AW86" s="18">
        <f t="shared" si="230"/>
        <v>-0.81445836895455148</v>
      </c>
      <c r="AX86" s="18">
        <f t="shared" si="231"/>
        <v>-1.6561798665403304</v>
      </c>
      <c r="AZ86" s="18">
        <f t="shared" si="232"/>
        <v>-1.8157955002028547</v>
      </c>
      <c r="BA86" s="18">
        <f t="shared" si="233"/>
        <v>2.2600728799330394</v>
      </c>
      <c r="BB86" s="18">
        <f t="shared" si="234"/>
        <v>0.98241341089562173</v>
      </c>
      <c r="BD86" t="str">
        <f t="shared" si="259"/>
        <v>23 Teaching and other educational professionals</v>
      </c>
      <c r="BE86" s="18">
        <f t="shared" si="235"/>
        <v>-0.32888688854469939</v>
      </c>
      <c r="BF86" s="18">
        <f t="shared" si="235"/>
        <v>12.933919742548316</v>
      </c>
      <c r="BG86" s="18">
        <f t="shared" si="235"/>
        <v>-0.89737323979653949</v>
      </c>
      <c r="BH86" s="18">
        <f t="shared" si="235"/>
        <v>1.71533104030408</v>
      </c>
      <c r="BI86" s="18">
        <f t="shared" si="236"/>
        <v>1.553442525695381</v>
      </c>
      <c r="BK86" s="18">
        <f t="shared" si="237"/>
        <v>0.83686456185168012</v>
      </c>
      <c r="BL86" s="18">
        <f t="shared" si="238"/>
        <v>2.3747294135957553</v>
      </c>
      <c r="BM86" s="18">
        <f t="shared" si="239"/>
        <v>2.9874847792687786</v>
      </c>
      <c r="BO86" t="str">
        <f t="shared" si="260"/>
        <v>23 Teaching and other educational professionals</v>
      </c>
      <c r="BP86" s="18">
        <f t="shared" si="240"/>
        <v>-0.44493222250419073</v>
      </c>
      <c r="BQ86" s="18">
        <f t="shared" si="240"/>
        <v>0.39054987738296187</v>
      </c>
      <c r="BR86" s="18">
        <f t="shared" si="240"/>
        <v>-1.7405162721890854</v>
      </c>
      <c r="BS86" s="18">
        <f t="shared" si="240"/>
        <v>-0.74684063136563061</v>
      </c>
      <c r="BT86" s="18">
        <f t="shared" si="241"/>
        <v>-0.98795310943536885</v>
      </c>
      <c r="BV86" s="18">
        <f t="shared" si="242"/>
        <v>-1.0791773909334168</v>
      </c>
      <c r="BW86" s="18">
        <f t="shared" si="243"/>
        <v>2.2973697915005253</v>
      </c>
      <c r="BX86" s="18">
        <f t="shared" si="244"/>
        <v>1.5297436754963645</v>
      </c>
      <c r="BZ86" t="str">
        <f t="shared" si="261"/>
        <v>23 Teaching and other educational professionals</v>
      </c>
      <c r="CA86" s="18">
        <f t="shared" si="245"/>
        <v>-0.79891381645512682</v>
      </c>
      <c r="CB86" s="18">
        <f t="shared" si="245"/>
        <v>-5.601521569600787</v>
      </c>
      <c r="CC86" s="18">
        <f t="shared" si="245"/>
        <v>0.63735780211604531</v>
      </c>
      <c r="CD86" s="18">
        <f t="shared" si="245"/>
        <v>-1.562130758467728</v>
      </c>
      <c r="CE86" s="18">
        <f t="shared" si="246"/>
        <v>-1.1392392552339592</v>
      </c>
      <c r="CG86" s="18">
        <f t="shared" si="247"/>
        <v>-0.83436169369796032</v>
      </c>
      <c r="CH86" s="18">
        <f t="shared" si="248"/>
        <v>2.3535465704024983</v>
      </c>
      <c r="CI86" s="18">
        <f t="shared" si="249"/>
        <v>1.7616841452766208</v>
      </c>
      <c r="CK86" t="str">
        <f t="shared" si="262"/>
        <v>23 Teaching and other educational professionals</v>
      </c>
      <c r="CL86" s="18">
        <f t="shared" si="250"/>
        <v>8.5221583195707051</v>
      </c>
      <c r="CM86" s="18">
        <f t="shared" si="250"/>
        <v>10.726202834564802</v>
      </c>
      <c r="CN86" s="18">
        <f t="shared" si="250"/>
        <v>4.818277206231425</v>
      </c>
      <c r="CO86" s="18">
        <f t="shared" si="250"/>
        <v>2.6273766414259159</v>
      </c>
      <c r="CP86" s="18">
        <f t="shared" si="251"/>
        <v>3.7986572836789634</v>
      </c>
      <c r="CR86" s="18">
        <f t="shared" si="252"/>
        <v>3.3525407578771649</v>
      </c>
      <c r="CS86" s="18">
        <f t="shared" si="253"/>
        <v>2.5935619614882999</v>
      </c>
      <c r="CT86" s="18">
        <f t="shared" si="254"/>
        <v>5.0977718667250427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6.2513342274505002</v>
      </c>
      <c r="C87" s="18">
        <f t="shared" si="210"/>
        <v>14.857478786595269</v>
      </c>
      <c r="D87" s="18">
        <f t="shared" si="210"/>
        <v>3.1042256568312165</v>
      </c>
      <c r="E87" s="18">
        <f t="shared" si="210"/>
        <v>2.8909680582667407</v>
      </c>
      <c r="F87" s="18">
        <f t="shared" si="211"/>
        <v>3.6679793527291782</v>
      </c>
      <c r="H87" s="18">
        <f t="shared" si="212"/>
        <v>2.9620048687422518</v>
      </c>
      <c r="I87" s="18">
        <f t="shared" si="213"/>
        <v>3.3189329884426355</v>
      </c>
      <c r="J87" s="18">
        <f t="shared" si="214"/>
        <v>5.3369820545809299</v>
      </c>
      <c r="L87" t="str">
        <f t="shared" si="255"/>
        <v>24 Business, media and public service professionals</v>
      </c>
      <c r="M87" s="18">
        <f t="shared" si="215"/>
        <v>6.7878647242771262</v>
      </c>
      <c r="N87" s="18">
        <f t="shared" si="215"/>
        <v>8.9161739456268041</v>
      </c>
      <c r="O87" s="18">
        <f t="shared" si="215"/>
        <v>2.4669859300215036</v>
      </c>
      <c r="P87" s="18">
        <f t="shared" si="215"/>
        <v>2.149162330162091</v>
      </c>
      <c r="Q87" s="18">
        <f t="shared" si="216"/>
        <v>2.6591153654130339</v>
      </c>
      <c r="S87" s="18">
        <f t="shared" si="217"/>
        <v>2.2549938456358332</v>
      </c>
      <c r="T87" s="18">
        <f t="shared" si="218"/>
        <v>3.1865778146560775</v>
      </c>
      <c r="U87" s="18">
        <f t="shared" si="219"/>
        <v>4.7226744076929839</v>
      </c>
      <c r="W87" t="str">
        <f t="shared" si="256"/>
        <v>24 Business, media and public service professionals</v>
      </c>
      <c r="X87" s="18">
        <f t="shared" si="220"/>
        <v>3.6068492134032182</v>
      </c>
      <c r="Y87" s="18">
        <f t="shared" si="220"/>
        <v>3.1333714426972525</v>
      </c>
      <c r="Z87" s="18">
        <f t="shared" si="220"/>
        <v>0.46872550798966461</v>
      </c>
      <c r="AA87" s="18">
        <f t="shared" si="220"/>
        <v>0.69618521309704473</v>
      </c>
      <c r="AB87" s="18">
        <f t="shared" si="221"/>
        <v>0.77556489946706275</v>
      </c>
      <c r="AD87" s="18">
        <f t="shared" si="222"/>
        <v>0.62030815051488108</v>
      </c>
      <c r="AE87" s="18">
        <f t="shared" si="223"/>
        <v>2.8982634893628623</v>
      </c>
      <c r="AF87" s="18">
        <f t="shared" si="224"/>
        <v>3.3202887835683148</v>
      </c>
      <c r="AH87" t="str">
        <f t="shared" si="257"/>
        <v>24 Business, media and public service professionals</v>
      </c>
      <c r="AI87" s="18">
        <f t="shared" si="225"/>
        <v>1.3163691154654433</v>
      </c>
      <c r="AJ87" s="18">
        <f t="shared" si="225"/>
        <v>7.3442860201668347</v>
      </c>
      <c r="AK87" s="18">
        <f t="shared" si="225"/>
        <v>-1.5045639367653019</v>
      </c>
      <c r="AL87" s="18">
        <f t="shared" si="225"/>
        <v>0.74727710898250255</v>
      </c>
      <c r="AM87" s="18">
        <f t="shared" si="226"/>
        <v>0.43545238560644961</v>
      </c>
      <c r="AO87" s="18">
        <f t="shared" si="227"/>
        <v>-8.9994865917875089E-3</v>
      </c>
      <c r="AP87" s="18">
        <f t="shared" si="228"/>
        <v>2.0856428114693903</v>
      </c>
      <c r="AQ87" s="18">
        <f t="shared" si="229"/>
        <v>2.0789031278592551</v>
      </c>
      <c r="AS87" t="str">
        <f t="shared" si="258"/>
        <v>24 Business, media and public service professionals</v>
      </c>
      <c r="AT87" s="18">
        <f t="shared" si="230"/>
        <v>3.307607205178198</v>
      </c>
      <c r="AU87" s="18">
        <f t="shared" si="230"/>
        <v>4.4755081942405184</v>
      </c>
      <c r="AV87" s="18">
        <f t="shared" si="230"/>
        <v>0.49427566465802819</v>
      </c>
      <c r="AW87" s="18">
        <f t="shared" si="230"/>
        <v>1.0474944500918015</v>
      </c>
      <c r="AX87" s="18">
        <f t="shared" si="231"/>
        <v>1.0848423077235214</v>
      </c>
      <c r="AZ87" s="18">
        <f t="shared" si="232"/>
        <v>0.86275062939809022</v>
      </c>
      <c r="BA87" s="18">
        <f t="shared" si="233"/>
        <v>2.8086941027906764</v>
      </c>
      <c r="BB87" s="18">
        <f t="shared" si="234"/>
        <v>3.4059182680875821</v>
      </c>
      <c r="BD87" t="str">
        <f t="shared" si="259"/>
        <v>24 Business, media and public service professionals</v>
      </c>
      <c r="BE87" s="18">
        <f t="shared" si="235"/>
        <v>1.8799814818027727</v>
      </c>
      <c r="BF87" s="18">
        <f t="shared" si="235"/>
        <v>14.83782132869138</v>
      </c>
      <c r="BG87" s="18">
        <f t="shared" si="235"/>
        <v>0.70141450376353109</v>
      </c>
      <c r="BH87" s="18">
        <f t="shared" si="235"/>
        <v>0.73423849651965689</v>
      </c>
      <c r="BI87" s="18">
        <f t="shared" si="236"/>
        <v>1.5522657050184074</v>
      </c>
      <c r="BK87" s="18">
        <f t="shared" si="237"/>
        <v>0.72329597698423953</v>
      </c>
      <c r="BL87" s="18">
        <f t="shared" si="238"/>
        <v>2.4357871410601195</v>
      </c>
      <c r="BM87" s="18">
        <f t="shared" si="239"/>
        <v>2.9599779668660675</v>
      </c>
      <c r="BO87" t="str">
        <f t="shared" si="260"/>
        <v>24 Business, media and public service professionals</v>
      </c>
      <c r="BP87" s="18">
        <f t="shared" si="240"/>
        <v>2.4467565472152453</v>
      </c>
      <c r="BQ87" s="18">
        <f t="shared" si="240"/>
        <v>-1.3261351278988864</v>
      </c>
      <c r="BR87" s="18">
        <f t="shared" si="240"/>
        <v>-2.8379915165599456E-2</v>
      </c>
      <c r="BS87" s="18">
        <f t="shared" si="240"/>
        <v>-1.4868012669979613</v>
      </c>
      <c r="BT87" s="18">
        <f t="shared" si="241"/>
        <v>-1.0232646585899952</v>
      </c>
      <c r="BV87" s="18">
        <f t="shared" si="242"/>
        <v>-1.0030402718542275</v>
      </c>
      <c r="BW87" s="18">
        <f t="shared" si="243"/>
        <v>2.1620914726374396</v>
      </c>
      <c r="BX87" s="18">
        <f t="shared" si="244"/>
        <v>1.4333354790138753</v>
      </c>
      <c r="BZ87" t="str">
        <f t="shared" si="261"/>
        <v>24 Business, media and public service professionals</v>
      </c>
      <c r="CA87" s="18">
        <f t="shared" si="245"/>
        <v>1.7778070721903294</v>
      </c>
      <c r="CB87" s="18">
        <f t="shared" si="245"/>
        <v>-2.386683642855858</v>
      </c>
      <c r="CC87" s="18">
        <f t="shared" si="245"/>
        <v>0.28375886565956687</v>
      </c>
      <c r="CD87" s="18">
        <f t="shared" si="245"/>
        <v>-3.7632517450831404</v>
      </c>
      <c r="CE87" s="18">
        <f t="shared" si="246"/>
        <v>-2.4298510230839065</v>
      </c>
      <c r="CG87" s="18">
        <f t="shared" si="247"/>
        <v>-2.4327281695891267</v>
      </c>
      <c r="CH87" s="18">
        <f t="shared" si="248"/>
        <v>1.9561566793642182</v>
      </c>
      <c r="CI87" s="18">
        <f t="shared" si="249"/>
        <v>0.1865514909383359</v>
      </c>
      <c r="CK87" t="str">
        <f t="shared" si="262"/>
        <v>24 Business, media and public service professionals</v>
      </c>
      <c r="CL87" s="18">
        <f t="shared" si="250"/>
        <v>6.843469334504193</v>
      </c>
      <c r="CM87" s="18">
        <f t="shared" si="250"/>
        <v>2.1456057530318651</v>
      </c>
      <c r="CN87" s="18">
        <f t="shared" si="250"/>
        <v>5.4733550018760679</v>
      </c>
      <c r="CO87" s="18">
        <f t="shared" si="250"/>
        <v>3.6407602407159789</v>
      </c>
      <c r="CP87" s="18">
        <f t="shared" si="251"/>
        <v>4.1153976095518852</v>
      </c>
      <c r="CR87" s="18">
        <f t="shared" si="252"/>
        <v>4.2480596436768936</v>
      </c>
      <c r="CS87" s="18">
        <f t="shared" si="253"/>
        <v>2.5481058506664711</v>
      </c>
      <c r="CT87" s="18">
        <f t="shared" si="254"/>
        <v>5.7859758961142038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9.2114928290611289</v>
      </c>
      <c r="C88" s="18">
        <f t="shared" si="210"/>
        <v>11.733575389033856</v>
      </c>
      <c r="D88" s="18">
        <f t="shared" si="210"/>
        <v>1.9490109636882913</v>
      </c>
      <c r="E88" s="18">
        <f t="shared" si="210"/>
        <v>3.7118026596699938</v>
      </c>
      <c r="F88" s="18">
        <f t="shared" si="211"/>
        <v>3.6391370449474714</v>
      </c>
      <c r="H88" s="18">
        <f t="shared" si="212"/>
        <v>3.120844496468056</v>
      </c>
      <c r="I88" s="18">
        <f t="shared" si="213"/>
        <v>3.1615050201576178</v>
      </c>
      <c r="J88" s="18">
        <f t="shared" si="214"/>
        <v>5.3348557941025332</v>
      </c>
      <c r="L88" t="str">
        <f t="shared" si="255"/>
        <v>31 Science, engineering and technology associate professionals</v>
      </c>
      <c r="M88" s="18">
        <f t="shared" si="215"/>
        <v>8.037730972388335</v>
      </c>
      <c r="N88" s="18">
        <f t="shared" si="215"/>
        <v>17.844506051573905</v>
      </c>
      <c r="O88" s="18">
        <f t="shared" si="215"/>
        <v>6.6301010202884925E-2</v>
      </c>
      <c r="P88" s="18">
        <f t="shared" si="215"/>
        <v>2.6152394745140972</v>
      </c>
      <c r="Q88" s="18">
        <f t="shared" si="216"/>
        <v>2.6961588809491621</v>
      </c>
      <c r="S88" s="18">
        <f t="shared" si="217"/>
        <v>1.7584595963931582</v>
      </c>
      <c r="T88" s="18">
        <f t="shared" si="218"/>
        <v>2.6699235009208122</v>
      </c>
      <c r="U88" s="18">
        <f t="shared" si="219"/>
        <v>3.9328520376747278</v>
      </c>
      <c r="W88" t="str">
        <f t="shared" si="256"/>
        <v>31 Science, engineering and technology associate professionals</v>
      </c>
      <c r="X88" s="18">
        <f t="shared" si="220"/>
        <v>5.3215840286785943</v>
      </c>
      <c r="Y88" s="18">
        <f t="shared" si="220"/>
        <v>2.1293098075721328</v>
      </c>
      <c r="Z88" s="18">
        <f t="shared" si="220"/>
        <v>-0.71686359256895038</v>
      </c>
      <c r="AA88" s="18">
        <f t="shared" si="220"/>
        <v>1.170142115770112</v>
      </c>
      <c r="AB88" s="18">
        <f t="shared" si="221"/>
        <v>0.63596489116020116</v>
      </c>
      <c r="AD88" s="18">
        <f t="shared" si="222"/>
        <v>0.53718850577164634</v>
      </c>
      <c r="AE88" s="18">
        <f t="shared" si="223"/>
        <v>2.5383782863330984</v>
      </c>
      <c r="AF88" s="18">
        <f t="shared" si="224"/>
        <v>2.9209753368921954</v>
      </c>
      <c r="AH88" t="str">
        <f t="shared" si="257"/>
        <v>31 Science, engineering and technology associate professionals</v>
      </c>
      <c r="AI88" s="18">
        <f t="shared" si="225"/>
        <v>5.7288771396894811</v>
      </c>
      <c r="AJ88" s="18">
        <f t="shared" si="225"/>
        <v>10.11962502973407</v>
      </c>
      <c r="AK88" s="18">
        <f t="shared" si="225"/>
        <v>0.95273224758483099</v>
      </c>
      <c r="AL88" s="18">
        <f t="shared" si="225"/>
        <v>2.5879710934928246</v>
      </c>
      <c r="AM88" s="18">
        <f t="shared" si="226"/>
        <v>2.5271109733117525</v>
      </c>
      <c r="AO88" s="18">
        <f t="shared" si="227"/>
        <v>2.0399693895440718</v>
      </c>
      <c r="AP88" s="18">
        <f t="shared" si="228"/>
        <v>2.9682503007089522</v>
      </c>
      <c r="AQ88" s="18">
        <f t="shared" si="229"/>
        <v>4.388650725913501</v>
      </c>
      <c r="AS88" t="str">
        <f t="shared" si="258"/>
        <v>31 Science, engineering and technology associate professionals</v>
      </c>
      <c r="AT88" s="18">
        <f t="shared" si="230"/>
        <v>3.8545756309078083</v>
      </c>
      <c r="AU88" s="18">
        <f t="shared" si="230"/>
        <v>2.5114266062529644</v>
      </c>
      <c r="AV88" s="18">
        <f t="shared" si="230"/>
        <v>-2.8510230618628118</v>
      </c>
      <c r="AW88" s="18">
        <f t="shared" si="230"/>
        <v>-6.9706441905514893E-2</v>
      </c>
      <c r="AX88" s="18">
        <f t="shared" si="231"/>
        <v>-0.7893164962782695</v>
      </c>
      <c r="AZ88" s="18">
        <f t="shared" si="232"/>
        <v>-1.0055487406167685</v>
      </c>
      <c r="BA88" s="18">
        <f t="shared" si="233"/>
        <v>1.9612654032002297</v>
      </c>
      <c r="BB88" s="18">
        <f t="shared" si="234"/>
        <v>1.2091474207633013</v>
      </c>
      <c r="BD88" t="str">
        <f t="shared" si="259"/>
        <v>31 Science, engineering and technology associate professionals</v>
      </c>
      <c r="BE88" s="18">
        <f t="shared" si="235"/>
        <v>0.11450615711905421</v>
      </c>
      <c r="BF88" s="18">
        <f t="shared" si="235"/>
        <v>15.438545821489736</v>
      </c>
      <c r="BG88" s="18">
        <f t="shared" si="235"/>
        <v>-5.1916532806591249</v>
      </c>
      <c r="BH88" s="18">
        <f t="shared" si="235"/>
        <v>-2.7648287576329311</v>
      </c>
      <c r="BI88" s="18">
        <f t="shared" si="236"/>
        <v>-2.4895643519047272</v>
      </c>
      <c r="BK88" s="18">
        <f t="shared" si="237"/>
        <v>-3.5805950971576017</v>
      </c>
      <c r="BL88" s="18">
        <f t="shared" si="238"/>
        <v>1.5354557697591753</v>
      </c>
      <c r="BM88" s="18">
        <f t="shared" si="239"/>
        <v>-1.1908855051069422</v>
      </c>
      <c r="BO88" t="str">
        <f t="shared" si="260"/>
        <v>31 Science, engineering and technology associate professionals</v>
      </c>
      <c r="BP88" s="18">
        <f t="shared" si="240"/>
        <v>4.3948816251744738</v>
      </c>
      <c r="BQ88" s="18">
        <f t="shared" si="240"/>
        <v>0.84765309674448286</v>
      </c>
      <c r="BR88" s="18">
        <f t="shared" si="240"/>
        <v>-1.4912618871295691</v>
      </c>
      <c r="BS88" s="18">
        <f t="shared" si="240"/>
        <v>-0.3490408506721776</v>
      </c>
      <c r="BT88" s="18">
        <f t="shared" si="241"/>
        <v>-0.63329235182563171</v>
      </c>
      <c r="BV88" s="18">
        <f t="shared" si="242"/>
        <v>-0.73124524062648799</v>
      </c>
      <c r="BW88" s="18">
        <f t="shared" si="243"/>
        <v>2.0144008844322547</v>
      </c>
      <c r="BX88" s="18">
        <f t="shared" si="244"/>
        <v>1.4687742860447717</v>
      </c>
      <c r="BZ88" t="str">
        <f t="shared" si="261"/>
        <v>31 Science, engineering and technology associate professionals</v>
      </c>
      <c r="CA88" s="18">
        <f t="shared" si="245"/>
        <v>2.0394618128102282</v>
      </c>
      <c r="CB88" s="18">
        <f t="shared" si="245"/>
        <v>3.2351094435955963</v>
      </c>
      <c r="CC88" s="18">
        <f t="shared" si="245"/>
        <v>-0.64611764557381823</v>
      </c>
      <c r="CD88" s="18">
        <f t="shared" si="245"/>
        <v>-1.8076894677019228</v>
      </c>
      <c r="CE88" s="18">
        <f t="shared" si="246"/>
        <v>-1.1372010653690312</v>
      </c>
      <c r="CG88" s="18">
        <f t="shared" si="247"/>
        <v>-1.4220156697434594</v>
      </c>
      <c r="CH88" s="18">
        <f t="shared" si="248"/>
        <v>1.8288854611303806</v>
      </c>
      <c r="CI88" s="18">
        <f t="shared" si="249"/>
        <v>0.75281576742185496</v>
      </c>
      <c r="CK88" t="str">
        <f t="shared" si="262"/>
        <v>31 Science, engineering and technology associate professionals</v>
      </c>
      <c r="CL88" s="18">
        <f t="shared" si="250"/>
        <v>10.404290138519334</v>
      </c>
      <c r="CM88" s="18">
        <f t="shared" si="250"/>
        <v>16.579725051205287</v>
      </c>
      <c r="CN88" s="18">
        <f t="shared" si="250"/>
        <v>6.1585454181783073</v>
      </c>
      <c r="CO88" s="18">
        <f t="shared" si="250"/>
        <v>5.5081856408141228</v>
      </c>
      <c r="CP88" s="18">
        <f t="shared" si="251"/>
        <v>6.3723394200623451</v>
      </c>
      <c r="CR88" s="18">
        <f t="shared" si="252"/>
        <v>5.7245283231939892</v>
      </c>
      <c r="CS88" s="18">
        <f t="shared" si="253"/>
        <v>3.0048454689223014</v>
      </c>
      <c r="CT88" s="18">
        <f t="shared" si="254"/>
        <v>7.2663964199488174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6.9699986127921498</v>
      </c>
      <c r="C89" s="18">
        <f t="shared" si="210"/>
        <v>-1.434348788508466</v>
      </c>
      <c r="D89" s="18">
        <f t="shared" si="210"/>
        <v>11.328665052201803</v>
      </c>
      <c r="E89" s="18">
        <f t="shared" si="210"/>
        <v>3.6243047215552382</v>
      </c>
      <c r="F89" s="18">
        <f t="shared" si="211"/>
        <v>5.6418641634069289</v>
      </c>
      <c r="H89" s="18">
        <f t="shared" si="212"/>
        <v>6.1312844347677364</v>
      </c>
      <c r="I89" s="18">
        <f t="shared" si="213"/>
        <v>5.2334690676442364</v>
      </c>
      <c r="J89" s="18">
        <f t="shared" si="214"/>
        <v>8.8962568150445556</v>
      </c>
      <c r="L89" t="str">
        <f t="shared" si="255"/>
        <v>32 Health and social care associate professionals</v>
      </c>
      <c r="M89" s="18">
        <f t="shared" si="215"/>
        <v>8.8497014069250479</v>
      </c>
      <c r="N89" s="18">
        <f t="shared" si="215"/>
        <v>5.3745499959095167</v>
      </c>
      <c r="O89" s="18">
        <f t="shared" si="215"/>
        <v>12.208805553810741</v>
      </c>
      <c r="P89" s="18">
        <f t="shared" si="215"/>
        <v>3.1684630560043114</v>
      </c>
      <c r="Q89" s="18">
        <f t="shared" si="216"/>
        <v>6.0525834231893949</v>
      </c>
      <c r="S89" s="18">
        <f t="shared" si="217"/>
        <v>6.0979404643027202</v>
      </c>
      <c r="T89" s="18">
        <f t="shared" si="218"/>
        <v>5.18479816567603</v>
      </c>
      <c r="U89" s="18">
        <f t="shared" si="219"/>
        <v>8.8428133809462359</v>
      </c>
      <c r="W89" t="str">
        <f t="shared" si="256"/>
        <v>32 Health and social care associate professionals</v>
      </c>
      <c r="X89" s="18">
        <f t="shared" si="220"/>
        <v>6.2128235726315983</v>
      </c>
      <c r="Y89" s="18">
        <f t="shared" si="220"/>
        <v>0.7787523870886659</v>
      </c>
      <c r="Z89" s="18">
        <f t="shared" si="220"/>
        <v>10.665547847109913</v>
      </c>
      <c r="AA89" s="18">
        <f t="shared" si="220"/>
        <v>2.2033389813261417</v>
      </c>
      <c r="AB89" s="18">
        <f t="shared" si="221"/>
        <v>4.6839559043821755</v>
      </c>
      <c r="AD89" s="18">
        <f t="shared" si="222"/>
        <v>4.9496196672845105</v>
      </c>
      <c r="AE89" s="18">
        <f t="shared" si="223"/>
        <v>5.0496635378028065</v>
      </c>
      <c r="AF89" s="18">
        <f t="shared" si="224"/>
        <v>7.9671857755785558</v>
      </c>
      <c r="AH89" t="str">
        <f t="shared" si="257"/>
        <v>32 Health and social care associate professionals</v>
      </c>
      <c r="AI89" s="18">
        <f t="shared" si="225"/>
        <v>-1.1813975206553029</v>
      </c>
      <c r="AJ89" s="18">
        <f t="shared" si="225"/>
        <v>-4.4952649698769438</v>
      </c>
      <c r="AK89" s="18">
        <f t="shared" si="225"/>
        <v>2.2243614373872678</v>
      </c>
      <c r="AL89" s="18">
        <f t="shared" si="225"/>
        <v>-4.1062726373532694</v>
      </c>
      <c r="AM89" s="18">
        <f t="shared" si="226"/>
        <v>-2.1960976442039426</v>
      </c>
      <c r="AO89" s="18">
        <f t="shared" si="227"/>
        <v>-2.0408663991598686</v>
      </c>
      <c r="AP89" s="18">
        <f t="shared" si="228"/>
        <v>2.4089535868057288</v>
      </c>
      <c r="AQ89" s="18">
        <f t="shared" si="229"/>
        <v>1.0122535955450651</v>
      </c>
      <c r="AS89" t="str">
        <f t="shared" si="258"/>
        <v>32 Health and social care associate professionals</v>
      </c>
      <c r="AT89" s="18">
        <f t="shared" si="230"/>
        <v>4.4957127326708868</v>
      </c>
      <c r="AU89" s="18">
        <f t="shared" si="230"/>
        <v>12.517926862409867</v>
      </c>
      <c r="AV89" s="18">
        <f t="shared" si="230"/>
        <v>7.2551366558920805</v>
      </c>
      <c r="AW89" s="18">
        <f t="shared" si="230"/>
        <v>1.4167359673620039</v>
      </c>
      <c r="AX89" s="18">
        <f t="shared" si="231"/>
        <v>3.8784670660070963</v>
      </c>
      <c r="AZ89" s="18">
        <f t="shared" si="232"/>
        <v>3.3266746620106646</v>
      </c>
      <c r="BA89" s="18">
        <f t="shared" si="233"/>
        <v>4.1225514194802138</v>
      </c>
      <c r="BB89" s="18">
        <f t="shared" si="234"/>
        <v>6.2043247178308336</v>
      </c>
      <c r="BD89" t="str">
        <f t="shared" si="259"/>
        <v>32 Health and social care associate professionals</v>
      </c>
      <c r="BE89" s="18">
        <f t="shared" si="235"/>
        <v>4.696584118630498</v>
      </c>
      <c r="BF89" s="18">
        <f t="shared" si="235"/>
        <v>10.57285765865501</v>
      </c>
      <c r="BG89" s="18">
        <f t="shared" si="235"/>
        <v>9.4132592057847972</v>
      </c>
      <c r="BH89" s="18">
        <f t="shared" si="235"/>
        <v>2.1387386472549119</v>
      </c>
      <c r="BI89" s="18">
        <f t="shared" si="236"/>
        <v>4.8772885360347074</v>
      </c>
      <c r="BK89" s="18">
        <f t="shared" si="237"/>
        <v>4.5081865556304113</v>
      </c>
      <c r="BL89" s="18">
        <f t="shared" si="238"/>
        <v>4.667849987143291</v>
      </c>
      <c r="BM89" s="18">
        <f t="shared" si="239"/>
        <v>7.405242338690865</v>
      </c>
      <c r="BO89" t="str">
        <f t="shared" si="260"/>
        <v>32 Health and social care associate professionals</v>
      </c>
      <c r="BP89" s="18">
        <f t="shared" si="240"/>
        <v>2.5655575235239203</v>
      </c>
      <c r="BQ89" s="18">
        <f t="shared" si="240"/>
        <v>0.91530496758143176</v>
      </c>
      <c r="BR89" s="18">
        <f t="shared" si="240"/>
        <v>8.2398969844227778</v>
      </c>
      <c r="BS89" s="18">
        <f t="shared" si="240"/>
        <v>-1.1587685409927051</v>
      </c>
      <c r="BT89" s="18">
        <f t="shared" si="241"/>
        <v>1.8192069972137404</v>
      </c>
      <c r="BV89" s="18">
        <f t="shared" si="242"/>
        <v>1.8797542016390167</v>
      </c>
      <c r="BW89" s="18">
        <f t="shared" si="243"/>
        <v>3.6534241913507293</v>
      </c>
      <c r="BX89" s="18">
        <f t="shared" si="244"/>
        <v>4.8514835669520862</v>
      </c>
      <c r="BZ89" t="str">
        <f t="shared" si="261"/>
        <v>32 Health and social care associate professionals</v>
      </c>
      <c r="CA89" s="18">
        <f t="shared" si="245"/>
        <v>-0.68218743966754758</v>
      </c>
      <c r="CB89" s="18">
        <f t="shared" si="245"/>
        <v>-14.801392161405669</v>
      </c>
      <c r="CC89" s="18">
        <f t="shared" si="245"/>
        <v>6.8851277908628772</v>
      </c>
      <c r="CD89" s="18">
        <f t="shared" si="245"/>
        <v>-3.6497360408911161</v>
      </c>
      <c r="CE89" s="18">
        <f t="shared" si="246"/>
        <v>-1.2364369515379892</v>
      </c>
      <c r="CG89" s="18">
        <f t="shared" si="247"/>
        <v>-0.25885117962219928</v>
      </c>
      <c r="CH89" s="18">
        <f t="shared" si="248"/>
        <v>2.8930363456097785</v>
      </c>
      <c r="CI89" s="18">
        <f t="shared" si="249"/>
        <v>2.7204983225288082</v>
      </c>
      <c r="CK89" t="str">
        <f t="shared" si="262"/>
        <v>32 Health and social care associate professionals</v>
      </c>
      <c r="CL89" s="18">
        <f t="shared" si="250"/>
        <v>8.5527326716173135</v>
      </c>
      <c r="CM89" s="18">
        <f t="shared" si="250"/>
        <v>3.5117811168118074</v>
      </c>
      <c r="CN89" s="18">
        <f t="shared" si="250"/>
        <v>14.599689767895519</v>
      </c>
      <c r="CO89" s="18">
        <f t="shared" si="250"/>
        <v>6.0068316845379277</v>
      </c>
      <c r="CP89" s="18">
        <f t="shared" si="251"/>
        <v>8.4589376102409695</v>
      </c>
      <c r="CR89" s="18">
        <f t="shared" si="252"/>
        <v>8.797032618524824</v>
      </c>
      <c r="CS89" s="18">
        <f t="shared" si="253"/>
        <v>4.4431327844906665</v>
      </c>
      <c r="CT89" s="18">
        <f t="shared" si="254"/>
        <v>10.484003012945276</v>
      </c>
    </row>
    <row r="90" spans="1:98" x14ac:dyDescent="0.2">
      <c r="A90" t="str">
        <f t="shared" si="209"/>
        <v>33 Protective service occupations</v>
      </c>
      <c r="B90" s="18">
        <f t="shared" si="210"/>
        <v>0.44838995320950481</v>
      </c>
      <c r="C90" s="18">
        <f t="shared" si="210"/>
        <v>13.208133856940263</v>
      </c>
      <c r="D90" s="18">
        <f t="shared" si="210"/>
        <v>1.1257956787302348</v>
      </c>
      <c r="E90" s="18">
        <f t="shared" si="210"/>
        <v>3.2084745349324262</v>
      </c>
      <c r="F90" s="18">
        <f t="shared" si="211"/>
        <v>3.1475249163172458</v>
      </c>
      <c r="H90" s="18">
        <f t="shared" si="212"/>
        <v>2.5095255081457379</v>
      </c>
      <c r="I90" s="18">
        <f t="shared" si="213"/>
        <v>2.3687860617468415</v>
      </c>
      <c r="J90" s="18">
        <f t="shared" si="214"/>
        <v>4.2651301145455678</v>
      </c>
      <c r="L90" t="str">
        <f t="shared" si="255"/>
        <v>33 Protective service occupations</v>
      </c>
      <c r="M90" s="18">
        <f t="shared" si="215"/>
        <v>3.0208840681406057</v>
      </c>
      <c r="N90" s="18">
        <f t="shared" si="215"/>
        <v>21.059047228970517</v>
      </c>
      <c r="O90" s="18">
        <f t="shared" si="215"/>
        <v>-1.2818187991325947</v>
      </c>
      <c r="P90" s="18">
        <f t="shared" si="215"/>
        <v>3.3370239241135913</v>
      </c>
      <c r="Q90" s="18">
        <f t="shared" si="216"/>
        <v>2.8836598211279485</v>
      </c>
      <c r="S90" s="18">
        <f t="shared" si="217"/>
        <v>1.7738838783680988</v>
      </c>
      <c r="T90" s="18">
        <f t="shared" si="218"/>
        <v>2.0491575696042208</v>
      </c>
      <c r="U90" s="18">
        <f t="shared" si="219"/>
        <v>3.4258439441378963</v>
      </c>
      <c r="W90" t="str">
        <f t="shared" si="256"/>
        <v>33 Protective service occupations</v>
      </c>
      <c r="X90" s="18">
        <f t="shared" si="220"/>
        <v>2.6429016535770344</v>
      </c>
      <c r="Y90" s="18">
        <f t="shared" si="220"/>
        <v>6.763332624438223</v>
      </c>
      <c r="Z90" s="18">
        <f t="shared" si="220"/>
        <v>-1.7197340021895546</v>
      </c>
      <c r="AA90" s="18">
        <f t="shared" si="220"/>
        <v>2.5336833390864122</v>
      </c>
      <c r="AB90" s="18">
        <f t="shared" si="221"/>
        <v>1.4410434764380087</v>
      </c>
      <c r="AD90" s="18">
        <f t="shared" si="222"/>
        <v>1.0958078465451049</v>
      </c>
      <c r="AE90" s="18">
        <f t="shared" si="223"/>
        <v>2.3715871142468981</v>
      </c>
      <c r="AF90" s="18">
        <f t="shared" si="224"/>
        <v>3.1783078148034161</v>
      </c>
      <c r="AH90" t="str">
        <f t="shared" si="257"/>
        <v>33 Protective service occupations</v>
      </c>
      <c r="AI90" s="18">
        <f t="shared" si="225"/>
        <v>2.3620775788831816</v>
      </c>
      <c r="AJ90" s="18">
        <f t="shared" si="225"/>
        <v>7.1451944243746457</v>
      </c>
      <c r="AK90" s="18">
        <f t="shared" si="225"/>
        <v>-1.9293799620373475</v>
      </c>
      <c r="AL90" s="18">
        <f t="shared" si="225"/>
        <v>2.0195680378212844</v>
      </c>
      <c r="AM90" s="18">
        <f t="shared" si="226"/>
        <v>1.0779398488852898</v>
      </c>
      <c r="AO90" s="18">
        <f t="shared" si="227"/>
        <v>0.68589323364278698</v>
      </c>
      <c r="AP90" s="18">
        <f t="shared" si="228"/>
        <v>2.0755963994379512</v>
      </c>
      <c r="AQ90" s="18">
        <f t="shared" si="229"/>
        <v>2.5964798665350619</v>
      </c>
      <c r="AS90" t="str">
        <f t="shared" si="258"/>
        <v>33 Protective service occupations</v>
      </c>
      <c r="AT90" s="18">
        <f t="shared" si="230"/>
        <v>-2.0193739366525909</v>
      </c>
      <c r="AU90" s="18">
        <f t="shared" si="230"/>
        <v>5.1314463510769848</v>
      </c>
      <c r="AV90" s="18">
        <f t="shared" si="230"/>
        <v>-4.8983117689270994</v>
      </c>
      <c r="AW90" s="18">
        <f t="shared" si="230"/>
        <v>0.52849254832953996</v>
      </c>
      <c r="AX90" s="18">
        <f t="shared" si="231"/>
        <v>-0.92300131243013839</v>
      </c>
      <c r="AZ90" s="18">
        <f t="shared" si="232"/>
        <v>-1.3140054322186567</v>
      </c>
      <c r="BA90" s="18">
        <f t="shared" si="233"/>
        <v>1.7001598370576021</v>
      </c>
      <c r="BB90" s="18">
        <f t="shared" si="234"/>
        <v>0.68462947644256644</v>
      </c>
      <c r="BD90" t="str">
        <f t="shared" si="259"/>
        <v>33 Protective service occupations</v>
      </c>
      <c r="BE90" s="18">
        <f t="shared" si="235"/>
        <v>-4.1095308505393113</v>
      </c>
      <c r="BF90" s="18">
        <f t="shared" si="235"/>
        <v>10.013390092160668</v>
      </c>
      <c r="BG90" s="18">
        <f t="shared" si="235"/>
        <v>-3.1932236480296083</v>
      </c>
      <c r="BH90" s="18">
        <f t="shared" si="235"/>
        <v>-0.71497729183943592</v>
      </c>
      <c r="BI90" s="18">
        <f t="shared" si="236"/>
        <v>-0.86243824447505002</v>
      </c>
      <c r="BK90" s="18">
        <f t="shared" si="237"/>
        <v>-1.5480295978851144</v>
      </c>
      <c r="BL90" s="18">
        <f t="shared" si="238"/>
        <v>1.2883698780162378</v>
      </c>
      <c r="BM90" s="18">
        <f t="shared" si="239"/>
        <v>2.0249500741398307E-2</v>
      </c>
      <c r="BO90" t="str">
        <f t="shared" si="260"/>
        <v>33 Protective service occupations</v>
      </c>
      <c r="BP90" s="18">
        <f t="shared" si="240"/>
        <v>-0.65595246444201116</v>
      </c>
      <c r="BQ90" s="18">
        <f t="shared" si="240"/>
        <v>-5.5321767335473337</v>
      </c>
      <c r="BR90" s="18">
        <f t="shared" si="240"/>
        <v>-3.6506875197569788</v>
      </c>
      <c r="BS90" s="18">
        <f t="shared" si="240"/>
        <v>-2.3206631449870785</v>
      </c>
      <c r="BT90" s="18">
        <f t="shared" si="241"/>
        <v>-2.9412649108042199</v>
      </c>
      <c r="BV90" s="18">
        <f t="shared" si="242"/>
        <v>-2.7660321775196506</v>
      </c>
      <c r="BW90" s="18">
        <f t="shared" si="243"/>
        <v>1.3575196067451278</v>
      </c>
      <c r="BX90" s="18">
        <f t="shared" si="244"/>
        <v>-0.8432137191961786</v>
      </c>
      <c r="BZ90" t="str">
        <f t="shared" si="261"/>
        <v>33 Protective service occupations</v>
      </c>
      <c r="CA90" s="18">
        <f t="shared" si="245"/>
        <v>-3.112047274647689</v>
      </c>
      <c r="CB90" s="18">
        <f t="shared" si="245"/>
        <v>-2.8342176922163342</v>
      </c>
      <c r="CC90" s="18">
        <f t="shared" si="245"/>
        <v>-2.9861571341412541</v>
      </c>
      <c r="CD90" s="18">
        <f t="shared" si="245"/>
        <v>-1.6034606862078693</v>
      </c>
      <c r="CE90" s="18">
        <f t="shared" si="246"/>
        <v>-2.1146927507454172</v>
      </c>
      <c r="CG90" s="18">
        <f t="shared" si="247"/>
        <v>-2.0665354100409372</v>
      </c>
      <c r="CH90" s="18">
        <f t="shared" si="248"/>
        <v>1.7158480137773546</v>
      </c>
      <c r="CI90" s="18">
        <f t="shared" si="249"/>
        <v>0.14384394391024902</v>
      </c>
      <c r="CK90" t="str">
        <f t="shared" si="262"/>
        <v>33 Protective service occupations</v>
      </c>
      <c r="CL90" s="18">
        <f t="shared" si="250"/>
        <v>-3.0951784161928897</v>
      </c>
      <c r="CM90" s="18">
        <f t="shared" si="250"/>
        <v>-4.8187629922515356</v>
      </c>
      <c r="CN90" s="18">
        <f t="shared" si="250"/>
        <v>-9.9428867284689364</v>
      </c>
      <c r="CO90" s="18">
        <f t="shared" si="250"/>
        <v>0.56717514720554529</v>
      </c>
      <c r="CP90" s="18">
        <f t="shared" si="251"/>
        <v>-3.1763394016799951</v>
      </c>
      <c r="CR90" s="18">
        <f t="shared" si="252"/>
        <v>-3.0658421718123496</v>
      </c>
      <c r="CS90" s="18">
        <f t="shared" si="253"/>
        <v>0.78273659577232646</v>
      </c>
      <c r="CT90" s="18">
        <f t="shared" si="254"/>
        <v>-1.8917527746330709</v>
      </c>
    </row>
    <row r="91" spans="1:98" x14ac:dyDescent="0.2">
      <c r="A91" t="str">
        <f t="shared" si="209"/>
        <v>34 Culture, media and sports occupations</v>
      </c>
      <c r="B91" s="18">
        <f t="shared" si="210"/>
        <v>6.9074623714842076</v>
      </c>
      <c r="C91" s="18">
        <f t="shared" si="210"/>
        <v>8.0580306573684535</v>
      </c>
      <c r="D91" s="18">
        <f t="shared" si="210"/>
        <v>1.7083413329007868</v>
      </c>
      <c r="E91" s="18">
        <f t="shared" si="210"/>
        <v>2.4721828805635448</v>
      </c>
      <c r="F91" s="18">
        <f t="shared" si="211"/>
        <v>2.5725698738647385</v>
      </c>
      <c r="H91" s="18">
        <f t="shared" si="212"/>
        <v>2.2169337563093805</v>
      </c>
      <c r="I91" s="18">
        <f t="shared" si="213"/>
        <v>3.3318197528974247</v>
      </c>
      <c r="J91" s="18">
        <f t="shared" si="214"/>
        <v>4.8141958989265321</v>
      </c>
      <c r="L91" t="str">
        <f t="shared" si="255"/>
        <v>34 Culture, media and sports occupations</v>
      </c>
      <c r="M91" s="18">
        <f t="shared" si="215"/>
        <v>1.6304593358446029</v>
      </c>
      <c r="N91" s="18">
        <f t="shared" si="215"/>
        <v>23.502314728118769</v>
      </c>
      <c r="O91" s="18">
        <f t="shared" si="215"/>
        <v>0.58459384958164939</v>
      </c>
      <c r="P91" s="18">
        <f t="shared" si="215"/>
        <v>2.2673495732558724</v>
      </c>
      <c r="Q91" s="18">
        <f t="shared" si="216"/>
        <v>2.9452712584556284</v>
      </c>
      <c r="S91" s="18">
        <f t="shared" si="217"/>
        <v>1.7033260220607138</v>
      </c>
      <c r="T91" s="18">
        <f t="shared" si="218"/>
        <v>3.1115689362070542</v>
      </c>
      <c r="U91" s="18">
        <f t="shared" si="219"/>
        <v>4.2679177990061712</v>
      </c>
      <c r="W91" t="str">
        <f t="shared" si="256"/>
        <v>34 Culture, media and sports occupations</v>
      </c>
      <c r="X91" s="18">
        <f t="shared" si="220"/>
        <v>-0.68681085199873149</v>
      </c>
      <c r="Y91" s="18">
        <f t="shared" si="220"/>
        <v>1.5705712298152763</v>
      </c>
      <c r="Z91" s="18">
        <f t="shared" si="220"/>
        <v>-1.9476149675585863</v>
      </c>
      <c r="AA91" s="18">
        <f t="shared" si="220"/>
        <v>0.62696900391507882</v>
      </c>
      <c r="AB91" s="18">
        <f t="shared" si="221"/>
        <v>-0.12652437772664449</v>
      </c>
      <c r="AD91" s="18">
        <f t="shared" si="222"/>
        <v>-0.23865058848168141</v>
      </c>
      <c r="AE91" s="18">
        <f t="shared" si="223"/>
        <v>2.5388199294114067</v>
      </c>
      <c r="AF91" s="18">
        <f t="shared" si="224"/>
        <v>2.3716979703424679</v>
      </c>
      <c r="AH91" t="str">
        <f t="shared" si="257"/>
        <v>34 Culture, media and sports occupations</v>
      </c>
      <c r="AI91" s="18">
        <f t="shared" si="225"/>
        <v>1.271477182723979</v>
      </c>
      <c r="AJ91" s="18">
        <f t="shared" si="225"/>
        <v>15.314244110893283</v>
      </c>
      <c r="AK91" s="18">
        <f t="shared" si="225"/>
        <v>-2.5228550622607426</v>
      </c>
      <c r="AL91" s="18">
        <f t="shared" si="225"/>
        <v>1.8772589430891884</v>
      </c>
      <c r="AM91" s="18">
        <f t="shared" si="226"/>
        <v>1.2623710469969351</v>
      </c>
      <c r="AO91" s="18">
        <f t="shared" si="227"/>
        <v>0.38891671406520167</v>
      </c>
      <c r="AP91" s="18">
        <f t="shared" si="228"/>
        <v>2.4227679725917994</v>
      </c>
      <c r="AQ91" s="18">
        <f t="shared" si="229"/>
        <v>2.7031979419289254</v>
      </c>
      <c r="AS91" t="str">
        <f t="shared" si="258"/>
        <v>34 Culture, media and sports occupations</v>
      </c>
      <c r="AT91" s="18">
        <f t="shared" si="230"/>
        <v>-1.8176412966012023</v>
      </c>
      <c r="AU91" s="18">
        <f t="shared" si="230"/>
        <v>-0.29744459232851073</v>
      </c>
      <c r="AV91" s="18">
        <f t="shared" si="230"/>
        <v>-3.4865049966748884</v>
      </c>
      <c r="AW91" s="18">
        <f t="shared" si="230"/>
        <v>-0.36559072416002536</v>
      </c>
      <c r="AX91" s="18">
        <f t="shared" si="231"/>
        <v>-1.3473512133664878</v>
      </c>
      <c r="AZ91" s="18">
        <f t="shared" si="232"/>
        <v>-1.4169505941318605</v>
      </c>
      <c r="BA91" s="18">
        <f t="shared" si="233"/>
        <v>2.2229598631724468</v>
      </c>
      <c r="BB91" s="18">
        <f t="shared" si="234"/>
        <v>1.2115048639677717</v>
      </c>
      <c r="BD91" t="str">
        <f t="shared" si="259"/>
        <v>34 Culture, media and sports occupations</v>
      </c>
      <c r="BE91" s="18">
        <f t="shared" si="235"/>
        <v>-5.5750897331293681</v>
      </c>
      <c r="BF91" s="18">
        <f t="shared" si="235"/>
        <v>11.436471883258314</v>
      </c>
      <c r="BG91" s="18">
        <f t="shared" si="235"/>
        <v>-4.0312867399047043</v>
      </c>
      <c r="BH91" s="18">
        <f t="shared" si="235"/>
        <v>-0.36219989709177502</v>
      </c>
      <c r="BI91" s="18">
        <f t="shared" si="236"/>
        <v>-0.83239757015954874</v>
      </c>
      <c r="BK91" s="18">
        <f t="shared" si="237"/>
        <v>-1.6005560887026204</v>
      </c>
      <c r="BL91" s="18">
        <f t="shared" si="238"/>
        <v>1.7529704703652227</v>
      </c>
      <c r="BM91" s="18">
        <f t="shared" si="239"/>
        <v>0.53194329131076579</v>
      </c>
      <c r="BO91" t="str">
        <f t="shared" si="260"/>
        <v>34 Culture, media and sports occupations</v>
      </c>
      <c r="BP91" s="18">
        <f t="shared" si="240"/>
        <v>-6.6999001603648578</v>
      </c>
      <c r="BQ91" s="18">
        <f t="shared" si="240"/>
        <v>-6.8414707134804136</v>
      </c>
      <c r="BR91" s="18">
        <f t="shared" si="240"/>
        <v>-6.0448981213348851</v>
      </c>
      <c r="BS91" s="18">
        <f t="shared" si="240"/>
        <v>-4.9018544341188459</v>
      </c>
      <c r="BT91" s="18">
        <f t="shared" si="241"/>
        <v>-5.3824803548652493</v>
      </c>
      <c r="BV91" s="18">
        <f t="shared" si="242"/>
        <v>-5.2844058228136426</v>
      </c>
      <c r="BW91" s="18">
        <f t="shared" si="243"/>
        <v>1.4943757158226267</v>
      </c>
      <c r="BX91" s="18">
        <f t="shared" si="244"/>
        <v>-2.423548593855418</v>
      </c>
      <c r="BZ91" t="str">
        <f t="shared" si="261"/>
        <v>34 Culture, media and sports occupations</v>
      </c>
      <c r="CA91" s="18">
        <f t="shared" si="245"/>
        <v>-3.9995683335514065</v>
      </c>
      <c r="CB91" s="18">
        <f t="shared" si="245"/>
        <v>-8.1827221174787361</v>
      </c>
      <c r="CC91" s="18">
        <f t="shared" si="245"/>
        <v>-5.0720385429500858</v>
      </c>
      <c r="CD91" s="18">
        <f t="shared" si="245"/>
        <v>-5.6733535296400355</v>
      </c>
      <c r="CE91" s="18">
        <f t="shared" si="246"/>
        <v>-5.644994184146479</v>
      </c>
      <c r="CG91" s="18">
        <f t="shared" si="247"/>
        <v>-5.4733396178393683</v>
      </c>
      <c r="CH91" s="18">
        <f t="shared" si="248"/>
        <v>1.4773880206862877</v>
      </c>
      <c r="CI91" s="18">
        <f t="shared" si="249"/>
        <v>-2.5775168790242997</v>
      </c>
      <c r="CK91" t="str">
        <f t="shared" si="262"/>
        <v>34 Culture, media and sports occupations</v>
      </c>
      <c r="CL91" s="18">
        <f t="shared" si="250"/>
        <v>2.8345123811296391</v>
      </c>
      <c r="CM91" s="18">
        <f t="shared" si="250"/>
        <v>-3.6425516098544941</v>
      </c>
      <c r="CN91" s="18">
        <f t="shared" si="250"/>
        <v>2.4979960568482173</v>
      </c>
      <c r="CO91" s="18">
        <f t="shared" si="250"/>
        <v>2.9006484502746677</v>
      </c>
      <c r="CP91" s="18">
        <f t="shared" si="251"/>
        <v>2.353501632785715</v>
      </c>
      <c r="CR91" s="18">
        <f t="shared" si="252"/>
        <v>2.7662555389788679</v>
      </c>
      <c r="CS91" s="18">
        <f t="shared" si="253"/>
        <v>2.0882539866062144</v>
      </c>
      <c r="CT91" s="18">
        <f t="shared" si="254"/>
        <v>4.2582748525348046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5.3719754062564684</v>
      </c>
      <c r="C92" s="18">
        <f t="shared" si="210"/>
        <v>13.414954890410247</v>
      </c>
      <c r="D92" s="18">
        <f t="shared" si="210"/>
        <v>3.0657555385511737</v>
      </c>
      <c r="E92" s="18">
        <f t="shared" si="210"/>
        <v>2.9006659621973352</v>
      </c>
      <c r="F92" s="18">
        <f t="shared" si="211"/>
        <v>3.5801435275089943</v>
      </c>
      <c r="H92" s="18">
        <f t="shared" si="212"/>
        <v>2.9556664179740011</v>
      </c>
      <c r="I92" s="18">
        <f t="shared" si="213"/>
        <v>3.2761724632896172</v>
      </c>
      <c r="J92" s="18">
        <f t="shared" si="214"/>
        <v>5.2997644845470759</v>
      </c>
      <c r="L92" t="str">
        <f t="shared" si="255"/>
        <v>35 Business and public service associate professionals</v>
      </c>
      <c r="M92" s="18">
        <f t="shared" si="215"/>
        <v>5.7789101721873237</v>
      </c>
      <c r="N92" s="18">
        <f t="shared" si="215"/>
        <v>6.7259453835559313</v>
      </c>
      <c r="O92" s="18">
        <f t="shared" si="215"/>
        <v>2.7209120557419419</v>
      </c>
      <c r="P92" s="18">
        <f t="shared" si="215"/>
        <v>2.2810963778489235</v>
      </c>
      <c r="Q92" s="18">
        <f t="shared" si="216"/>
        <v>2.6909994579976226</v>
      </c>
      <c r="S92" s="18">
        <f t="shared" si="217"/>
        <v>2.4274919668974659</v>
      </c>
      <c r="T92" s="18">
        <f t="shared" si="218"/>
        <v>3.2018615796667316</v>
      </c>
      <c r="U92" s="18">
        <f t="shared" si="219"/>
        <v>4.8588745249925624</v>
      </c>
      <c r="W92" t="str">
        <f t="shared" si="256"/>
        <v>35 Business and public service associate professionals</v>
      </c>
      <c r="X92" s="18">
        <f t="shared" si="220"/>
        <v>3.1730296745505315</v>
      </c>
      <c r="Y92" s="18">
        <f t="shared" si="220"/>
        <v>-1.361623629038955</v>
      </c>
      <c r="Z92" s="18">
        <f t="shared" si="220"/>
        <v>0.51422158415090902</v>
      </c>
      <c r="AA92" s="18">
        <f t="shared" si="220"/>
        <v>0.74337968850008984</v>
      </c>
      <c r="AB92" s="18">
        <f t="shared" si="221"/>
        <v>0.5389372920330926</v>
      </c>
      <c r="AD92" s="18">
        <f t="shared" si="222"/>
        <v>0.66693566270028537</v>
      </c>
      <c r="AE92" s="18">
        <f t="shared" si="223"/>
        <v>2.8700348693197597</v>
      </c>
      <c r="AF92" s="18">
        <f t="shared" si="224"/>
        <v>3.3259699952050914</v>
      </c>
      <c r="AH92" t="str">
        <f t="shared" si="257"/>
        <v>35 Business and public service associate professionals</v>
      </c>
      <c r="AI92" s="18">
        <f t="shared" si="225"/>
        <v>3.7259383402463486</v>
      </c>
      <c r="AJ92" s="18">
        <f t="shared" si="225"/>
        <v>3.7927929346482259</v>
      </c>
      <c r="AK92" s="18">
        <f t="shared" si="225"/>
        <v>0.78634548912894786</v>
      </c>
      <c r="AL92" s="18">
        <f t="shared" si="225"/>
        <v>1.3128189510361432</v>
      </c>
      <c r="AM92" s="18">
        <f t="shared" si="226"/>
        <v>1.3009994437227279</v>
      </c>
      <c r="AO92" s="18">
        <f t="shared" si="227"/>
        <v>1.1370229357028805</v>
      </c>
      <c r="AP92" s="18">
        <f t="shared" si="228"/>
        <v>2.8408749740280514</v>
      </c>
      <c r="AQ92" s="18">
        <f t="shared" si="229"/>
        <v>3.6295123397769968</v>
      </c>
      <c r="AS92" t="str">
        <f t="shared" si="258"/>
        <v>35 Business and public service associate professionals</v>
      </c>
      <c r="AT92" s="18">
        <f t="shared" si="230"/>
        <v>3.5233377408877997</v>
      </c>
      <c r="AU92" s="18">
        <f t="shared" si="230"/>
        <v>1.8503807774873593</v>
      </c>
      <c r="AV92" s="18">
        <f t="shared" si="230"/>
        <v>0.4034113229985925</v>
      </c>
      <c r="AW92" s="18">
        <f t="shared" si="230"/>
        <v>1.1662340054716225</v>
      </c>
      <c r="AX92" s="18">
        <f t="shared" si="231"/>
        <v>0.96975492134512287</v>
      </c>
      <c r="AZ92" s="18">
        <f t="shared" si="232"/>
        <v>0.91131798680310627</v>
      </c>
      <c r="BA92" s="18">
        <f t="shared" si="233"/>
        <v>2.7535054652570778</v>
      </c>
      <c r="BB92" s="18">
        <f t="shared" si="234"/>
        <v>3.3895888963919374</v>
      </c>
      <c r="BD92" t="str">
        <f t="shared" si="259"/>
        <v>35 Business and public service associate professionals</v>
      </c>
      <c r="BE92" s="18">
        <f t="shared" si="235"/>
        <v>0.24089338674857519</v>
      </c>
      <c r="BF92" s="18">
        <f t="shared" si="235"/>
        <v>10.355277530272723</v>
      </c>
      <c r="BG92" s="18">
        <f t="shared" si="235"/>
        <v>-0.92145096966615991</v>
      </c>
      <c r="BH92" s="18">
        <f t="shared" si="235"/>
        <v>-4.7006615909661598E-2</v>
      </c>
      <c r="BI92" s="18">
        <f t="shared" si="236"/>
        <v>0.29760994858716305</v>
      </c>
      <c r="BK92" s="18">
        <f t="shared" si="237"/>
        <v>-0.33934223667015928</v>
      </c>
      <c r="BL92" s="18">
        <f t="shared" si="238"/>
        <v>2.3256162425998594</v>
      </c>
      <c r="BM92" s="18">
        <f t="shared" si="239"/>
        <v>2.0813791821720828</v>
      </c>
      <c r="BO92" t="str">
        <f t="shared" si="260"/>
        <v>35 Business and public service associate professionals</v>
      </c>
      <c r="BP92" s="18">
        <f t="shared" si="240"/>
        <v>0.7220692763181269</v>
      </c>
      <c r="BQ92" s="18">
        <f t="shared" si="240"/>
        <v>-3.6243329246763656</v>
      </c>
      <c r="BR92" s="18">
        <f t="shared" si="240"/>
        <v>-0.83429157693141187</v>
      </c>
      <c r="BS92" s="18">
        <f t="shared" si="240"/>
        <v>-1.5037643015008761</v>
      </c>
      <c r="BT92" s="18">
        <f t="shared" si="241"/>
        <v>-1.4292167280910095</v>
      </c>
      <c r="BV92" s="18">
        <f t="shared" si="242"/>
        <v>-1.2811104220878389</v>
      </c>
      <c r="BW92" s="18">
        <f t="shared" si="243"/>
        <v>2.0441833022440958</v>
      </c>
      <c r="BX92" s="18">
        <f t="shared" si="244"/>
        <v>1.102597668821037</v>
      </c>
      <c r="BZ92" t="str">
        <f t="shared" si="261"/>
        <v>35 Business and public service associate professionals</v>
      </c>
      <c r="CA92" s="18">
        <f t="shared" si="245"/>
        <v>-0.54844664545783406</v>
      </c>
      <c r="CB92" s="18">
        <f t="shared" si="245"/>
        <v>-8.355547359579818</v>
      </c>
      <c r="CC92" s="18">
        <f t="shared" si="245"/>
        <v>-1.1229333940851127</v>
      </c>
      <c r="CD92" s="18">
        <f t="shared" si="245"/>
        <v>-4.1250298583071388</v>
      </c>
      <c r="CE92" s="18">
        <f t="shared" si="246"/>
        <v>-3.4694503267880927</v>
      </c>
      <c r="CG92" s="18">
        <f t="shared" si="247"/>
        <v>-3.134597881361445</v>
      </c>
      <c r="CH92" s="18">
        <f t="shared" si="248"/>
        <v>1.7271878382021377</v>
      </c>
      <c r="CI92" s="18">
        <f t="shared" si="249"/>
        <v>-0.60445028544033885</v>
      </c>
      <c r="CK92" t="str">
        <f t="shared" si="262"/>
        <v>35 Business and public service associate professionals</v>
      </c>
      <c r="CL92" s="18">
        <f t="shared" si="250"/>
        <v>3.7535338395177309</v>
      </c>
      <c r="CM92" s="18">
        <f t="shared" si="250"/>
        <v>0.57279957755189681</v>
      </c>
      <c r="CN92" s="18">
        <f t="shared" si="250"/>
        <v>1.4357101484731016</v>
      </c>
      <c r="CO92" s="18">
        <f t="shared" si="250"/>
        <v>2.8562337658048609</v>
      </c>
      <c r="CP92" s="18">
        <f t="shared" si="251"/>
        <v>2.2666001453836238</v>
      </c>
      <c r="CR92" s="18">
        <f t="shared" si="252"/>
        <v>2.3805291768325576</v>
      </c>
      <c r="CS92" s="18">
        <f t="shared" si="253"/>
        <v>1.9697006404780337</v>
      </c>
      <c r="CT92" s="18">
        <f t="shared" si="254"/>
        <v>3.852727895857444</v>
      </c>
    </row>
    <row r="93" spans="1:98" x14ac:dyDescent="0.2">
      <c r="A93" t="str">
        <f t="shared" si="209"/>
        <v>41 Administrative occupations</v>
      </c>
      <c r="B93" s="18">
        <f t="shared" si="210"/>
        <v>4.4829781483965991</v>
      </c>
      <c r="C93" s="18">
        <f t="shared" si="210"/>
        <v>19.676493433945819</v>
      </c>
      <c r="D93" s="18">
        <f t="shared" si="210"/>
        <v>4.3066131764388338</v>
      </c>
      <c r="E93" s="18">
        <f t="shared" si="210"/>
        <v>3.5540433952867101</v>
      </c>
      <c r="F93" s="18">
        <f t="shared" si="211"/>
        <v>4.731522737787186</v>
      </c>
      <c r="H93" s="18">
        <f t="shared" si="212"/>
        <v>3.8042947380630743</v>
      </c>
      <c r="I93" s="18">
        <f t="shared" si="213"/>
        <v>3.7883044848587399</v>
      </c>
      <c r="J93" s="18">
        <f t="shared" si="214"/>
        <v>6.2919619038516394</v>
      </c>
      <c r="L93" t="str">
        <f t="shared" si="255"/>
        <v>41 Administrative occupations</v>
      </c>
      <c r="M93" s="18">
        <f t="shared" si="215"/>
        <v>5.2645089654949739</v>
      </c>
      <c r="N93" s="18">
        <f t="shared" si="215"/>
        <v>8.0817244484051152</v>
      </c>
      <c r="O93" s="18">
        <f t="shared" si="215"/>
        <v>4.6229356024392265</v>
      </c>
      <c r="P93" s="18">
        <f t="shared" si="215"/>
        <v>2.9770539711279742</v>
      </c>
      <c r="Q93" s="18">
        <f t="shared" si="216"/>
        <v>3.8019979584692942</v>
      </c>
      <c r="S93" s="18">
        <f t="shared" si="217"/>
        <v>3.5227839601590372</v>
      </c>
      <c r="T93" s="18">
        <f t="shared" si="218"/>
        <v>3.7595292884759157</v>
      </c>
      <c r="U93" s="18">
        <f t="shared" si="219"/>
        <v>6.0698933096942298</v>
      </c>
      <c r="W93" t="str">
        <f t="shared" si="256"/>
        <v>41 Administrative occupations</v>
      </c>
      <c r="X93" s="18">
        <f t="shared" si="220"/>
        <v>2.5165596808999879</v>
      </c>
      <c r="Y93" s="18">
        <f t="shared" si="220"/>
        <v>3.5633497506787126</v>
      </c>
      <c r="Z93" s="18">
        <f t="shared" si="220"/>
        <v>3.0188654672706372</v>
      </c>
      <c r="AA93" s="18">
        <f t="shared" si="220"/>
        <v>1.865483687060987</v>
      </c>
      <c r="AB93" s="18">
        <f t="shared" si="221"/>
        <v>2.330188996100202</v>
      </c>
      <c r="AD93" s="18">
        <f t="shared" si="222"/>
        <v>2.2485023088607337</v>
      </c>
      <c r="AE93" s="18">
        <f t="shared" si="223"/>
        <v>3.5091404748334387</v>
      </c>
      <c r="AF93" s="18">
        <f t="shared" si="224"/>
        <v>4.9815978307156117</v>
      </c>
      <c r="AH93" t="str">
        <f t="shared" si="257"/>
        <v>41 Administrative occupations</v>
      </c>
      <c r="AI93" s="18">
        <f t="shared" si="225"/>
        <v>2.6812918758044146</v>
      </c>
      <c r="AJ93" s="18">
        <f t="shared" si="225"/>
        <v>6.0479124164889431</v>
      </c>
      <c r="AK93" s="18">
        <f t="shared" si="225"/>
        <v>2.3778314247314469</v>
      </c>
      <c r="AL93" s="18">
        <f t="shared" si="225"/>
        <v>1.6707476477224592</v>
      </c>
      <c r="AM93" s="18">
        <f t="shared" si="226"/>
        <v>2.1599673312499457</v>
      </c>
      <c r="AO93" s="18">
        <f t="shared" si="227"/>
        <v>1.9058979508043583</v>
      </c>
      <c r="AP93" s="18">
        <f t="shared" si="228"/>
        <v>3.5454793318016042</v>
      </c>
      <c r="AQ93" s="18">
        <f t="shared" si="229"/>
        <v>4.7773942552714388</v>
      </c>
      <c r="AS93" t="str">
        <f t="shared" si="258"/>
        <v>41 Administrative occupations</v>
      </c>
      <c r="AT93" s="18">
        <f t="shared" si="230"/>
        <v>2.6043926753098523</v>
      </c>
      <c r="AU93" s="18">
        <f t="shared" si="230"/>
        <v>5.441667532820893</v>
      </c>
      <c r="AV93" s="18">
        <f t="shared" si="230"/>
        <v>1.2838902928906881</v>
      </c>
      <c r="AW93" s="18">
        <f t="shared" si="230"/>
        <v>1.6381006552184552</v>
      </c>
      <c r="AX93" s="18">
        <f t="shared" si="231"/>
        <v>1.760673206494312</v>
      </c>
      <c r="AZ93" s="18">
        <f t="shared" si="232"/>
        <v>1.5198931095321777</v>
      </c>
      <c r="BA93" s="18">
        <f t="shared" si="233"/>
        <v>3.2533392062533251</v>
      </c>
      <c r="BB93" s="18">
        <f t="shared" si="234"/>
        <v>4.2625513176369312</v>
      </c>
      <c r="BD93" t="str">
        <f t="shared" si="259"/>
        <v>41 Administrative occupations</v>
      </c>
      <c r="BE93" s="18">
        <f t="shared" si="235"/>
        <v>-1.497708897672323</v>
      </c>
      <c r="BF93" s="18">
        <f t="shared" si="235"/>
        <v>8.2972117383470767</v>
      </c>
      <c r="BG93" s="18">
        <f t="shared" si="235"/>
        <v>-1.0237889957539825</v>
      </c>
      <c r="BH93" s="18">
        <f t="shared" si="235"/>
        <v>-2.3032299530999834</v>
      </c>
      <c r="BI93" s="18">
        <f t="shared" si="236"/>
        <v>-1.2716018209088742</v>
      </c>
      <c r="BK93" s="18">
        <f t="shared" si="237"/>
        <v>-1.8785979405786524</v>
      </c>
      <c r="BL93" s="18">
        <f t="shared" si="238"/>
        <v>2.4787936799395727</v>
      </c>
      <c r="BM93" s="18">
        <f t="shared" si="239"/>
        <v>1.2016221078162026</v>
      </c>
      <c r="BO93" t="str">
        <f t="shared" si="260"/>
        <v>41 Administrative occupations</v>
      </c>
      <c r="BP93" s="18">
        <f t="shared" si="240"/>
        <v>-2.2139922413331847</v>
      </c>
      <c r="BQ93" s="18">
        <f t="shared" si="240"/>
        <v>-0.19172145300451193</v>
      </c>
      <c r="BR93" s="18">
        <f t="shared" si="240"/>
        <v>-0.90481618046397427</v>
      </c>
      <c r="BS93" s="18">
        <f t="shared" si="240"/>
        <v>-3.5072372095589333</v>
      </c>
      <c r="BT93" s="18">
        <f t="shared" si="241"/>
        <v>-2.4957502882336891</v>
      </c>
      <c r="BV93" s="18">
        <f t="shared" si="242"/>
        <v>-2.6474473655704323</v>
      </c>
      <c r="BW93" s="18">
        <f t="shared" si="243"/>
        <v>2.0786733042298167</v>
      </c>
      <c r="BX93" s="18">
        <f t="shared" si="244"/>
        <v>0.19849320700018325</v>
      </c>
      <c r="BZ93" t="str">
        <f t="shared" si="261"/>
        <v>41 Administrative occupations</v>
      </c>
      <c r="CA93" s="18">
        <f t="shared" si="245"/>
        <v>-1.9919416086789599</v>
      </c>
      <c r="CB93" s="18">
        <f t="shared" si="245"/>
        <v>-13.700968024261751</v>
      </c>
      <c r="CC93" s="18">
        <f t="shared" si="245"/>
        <v>-4.4393248183238416</v>
      </c>
      <c r="CD93" s="18">
        <f t="shared" si="245"/>
        <v>-9.9909153713959693</v>
      </c>
      <c r="CE93" s="18">
        <f t="shared" si="246"/>
        <v>-8.5325463652976659</v>
      </c>
      <c r="CG93" s="18">
        <f t="shared" si="247"/>
        <v>-8.1771785544357929</v>
      </c>
      <c r="CH93" s="18">
        <f t="shared" si="248"/>
        <v>1.4300926760435484</v>
      </c>
      <c r="CI93" s="18">
        <f t="shared" si="249"/>
        <v>-4.321115235393691</v>
      </c>
      <c r="CK93" t="str">
        <f t="shared" si="262"/>
        <v>41 Administrative occupations</v>
      </c>
      <c r="CL93" s="18">
        <f t="shared" si="250"/>
        <v>2.8437153609967014</v>
      </c>
      <c r="CM93" s="18">
        <f t="shared" si="250"/>
        <v>-4.8264650070740212</v>
      </c>
      <c r="CN93" s="18">
        <f t="shared" si="250"/>
        <v>-3.9560935906180927</v>
      </c>
      <c r="CO93" s="18">
        <f t="shared" si="250"/>
        <v>-2.4828355940905156</v>
      </c>
      <c r="CP93" s="18">
        <f t="shared" si="251"/>
        <v>-3.0930901130485577</v>
      </c>
      <c r="CR93" s="18">
        <f t="shared" si="252"/>
        <v>-2.9764156175904444</v>
      </c>
      <c r="CS93" s="18">
        <f t="shared" si="253"/>
        <v>1.2673959317156536</v>
      </c>
      <c r="CT93" s="18">
        <f t="shared" si="254"/>
        <v>-1.1282027282655815</v>
      </c>
    </row>
    <row r="94" spans="1:98" x14ac:dyDescent="0.2">
      <c r="A94" t="str">
        <f t="shared" si="209"/>
        <v>42 Secretarial and related occupations</v>
      </c>
      <c r="B94" s="18">
        <f t="shared" si="210"/>
        <v>7.5071918978578456</v>
      </c>
      <c r="C94" s="18">
        <f t="shared" si="210"/>
        <v>2.4819269575131919</v>
      </c>
      <c r="D94" s="18">
        <f t="shared" si="210"/>
        <v>9.5222857678937558</v>
      </c>
      <c r="E94" s="18">
        <f t="shared" si="210"/>
        <v>5.9517370112664336</v>
      </c>
      <c r="F94" s="18">
        <f t="shared" si="211"/>
        <v>6.8322897598435572</v>
      </c>
      <c r="H94" s="18">
        <f t="shared" si="212"/>
        <v>7.1287951207925859</v>
      </c>
      <c r="I94" s="18">
        <f t="shared" si="213"/>
        <v>5.4638850533216932</v>
      </c>
      <c r="J94" s="18">
        <f t="shared" si="214"/>
        <v>9.7377098578185652</v>
      </c>
      <c r="L94" t="str">
        <f t="shared" si="255"/>
        <v>42 Secretarial and related occupations</v>
      </c>
      <c r="M94" s="18">
        <f t="shared" si="215"/>
        <v>4.2825307062964502</v>
      </c>
      <c r="N94" s="18">
        <f t="shared" si="215"/>
        <v>5.4394172003330077</v>
      </c>
      <c r="O94" s="18">
        <f t="shared" si="215"/>
        <v>6.43933723032728</v>
      </c>
      <c r="P94" s="18">
        <f t="shared" si="215"/>
        <v>1.4627700002028732</v>
      </c>
      <c r="Q94" s="18">
        <f t="shared" si="216"/>
        <v>3.2401934103787333</v>
      </c>
      <c r="S94" s="18">
        <f t="shared" si="217"/>
        <v>3.0952201425116677</v>
      </c>
      <c r="T94" s="18">
        <f t="shared" si="218"/>
        <v>4.1188900609263612</v>
      </c>
      <c r="U94" s="18">
        <f t="shared" si="219"/>
        <v>6.0447688198685734</v>
      </c>
      <c r="W94" t="str">
        <f t="shared" si="256"/>
        <v>42 Secretarial and related occupations</v>
      </c>
      <c r="X94" s="18">
        <f t="shared" si="220"/>
        <v>1.2075623172883576</v>
      </c>
      <c r="Y94" s="18">
        <f t="shared" si="220"/>
        <v>1.6509105448698103</v>
      </c>
      <c r="Z94" s="18">
        <f t="shared" si="220"/>
        <v>4.7302654246459852</v>
      </c>
      <c r="AA94" s="18">
        <f t="shared" si="220"/>
        <v>4.0111684386900714</v>
      </c>
      <c r="AB94" s="18">
        <f t="shared" si="221"/>
        <v>4.0859242283067587</v>
      </c>
      <c r="AD94" s="18">
        <f t="shared" si="222"/>
        <v>4.2503171475444912</v>
      </c>
      <c r="AE94" s="18">
        <f t="shared" si="223"/>
        <v>4.2181744226754248</v>
      </c>
      <c r="AF94" s="18">
        <f t="shared" si="224"/>
        <v>6.9128762310611602</v>
      </c>
      <c r="AH94" t="str">
        <f t="shared" si="257"/>
        <v>42 Secretarial and related occupations</v>
      </c>
      <c r="AI94" s="18">
        <f t="shared" si="225"/>
        <v>1.0386172279497119</v>
      </c>
      <c r="AJ94" s="18">
        <f t="shared" si="225"/>
        <v>3.473644375931606</v>
      </c>
      <c r="AK94" s="18">
        <f t="shared" si="225"/>
        <v>2.943364505231183</v>
      </c>
      <c r="AL94" s="18">
        <f t="shared" si="225"/>
        <v>1.7692092132932657</v>
      </c>
      <c r="AM94" s="18">
        <f t="shared" si="226"/>
        <v>2.2407663176158499</v>
      </c>
      <c r="AO94" s="18">
        <f t="shared" si="227"/>
        <v>2.1590986919003186</v>
      </c>
      <c r="AP94" s="18">
        <f t="shared" si="228"/>
        <v>3.6612465254060478</v>
      </c>
      <c r="AQ94" s="18">
        <f t="shared" si="229"/>
        <v>5.0460064639278546</v>
      </c>
      <c r="AS94" t="str">
        <f t="shared" si="258"/>
        <v>42 Secretarial and related occupations</v>
      </c>
      <c r="AT94" s="18">
        <f t="shared" si="230"/>
        <v>0.21047575037529409</v>
      </c>
      <c r="AU94" s="18">
        <f t="shared" si="230"/>
        <v>3.4722196311606446</v>
      </c>
      <c r="AV94" s="18">
        <f t="shared" si="230"/>
        <v>2.6557103452065967</v>
      </c>
      <c r="AW94" s="18">
        <f t="shared" si="230"/>
        <v>0.53139280943692579</v>
      </c>
      <c r="AX94" s="18">
        <f t="shared" si="231"/>
        <v>1.3729932648421261</v>
      </c>
      <c r="AZ94" s="18">
        <f t="shared" si="232"/>
        <v>1.23456875923873</v>
      </c>
      <c r="BA94" s="18">
        <f t="shared" si="233"/>
        <v>3.3937907535113165</v>
      </c>
      <c r="BB94" s="18">
        <f t="shared" si="234"/>
        <v>4.1933410156503204</v>
      </c>
      <c r="BD94" t="str">
        <f t="shared" si="259"/>
        <v>42 Secretarial and related occupations</v>
      </c>
      <c r="BE94" s="18">
        <f t="shared" si="235"/>
        <v>-2.7181081665843765</v>
      </c>
      <c r="BF94" s="18">
        <f t="shared" si="235"/>
        <v>4.2652275122539329</v>
      </c>
      <c r="BG94" s="18">
        <f t="shared" si="235"/>
        <v>-1.9720947964006696</v>
      </c>
      <c r="BH94" s="18">
        <f t="shared" si="235"/>
        <v>-15.353913314269308</v>
      </c>
      <c r="BI94" s="18">
        <f t="shared" si="236"/>
        <v>-10.218923246223943</v>
      </c>
      <c r="BK94" s="18">
        <f t="shared" si="237"/>
        <v>-11.109674345596909</v>
      </c>
      <c r="BL94" s="18">
        <f t="shared" si="238"/>
        <v>1.8883126488890234</v>
      </c>
      <c r="BM94" s="18">
        <f t="shared" si="239"/>
        <v>-4.5815776677236464</v>
      </c>
      <c r="BO94" t="str">
        <f t="shared" si="260"/>
        <v>42 Secretarial and related occupations</v>
      </c>
      <c r="BP94" s="18">
        <f t="shared" si="240"/>
        <v>-6.6043842821539851</v>
      </c>
      <c r="BQ94" s="18">
        <f t="shared" si="240"/>
        <v>-2.343416354205119</v>
      </c>
      <c r="BR94" s="18">
        <f t="shared" si="240"/>
        <v>-6.084372415723327</v>
      </c>
      <c r="BS94" s="18">
        <f t="shared" si="240"/>
        <v>-15.327661716161845</v>
      </c>
      <c r="BT94" s="18">
        <f t="shared" si="241"/>
        <v>-11.757988571327926</v>
      </c>
      <c r="BV94" s="18">
        <f t="shared" si="242"/>
        <v>-12.352340409718421</v>
      </c>
      <c r="BW94" s="18">
        <f t="shared" si="243"/>
        <v>1.4544546567312633</v>
      </c>
      <c r="BX94" s="18">
        <f t="shared" si="244"/>
        <v>-6.2430761722604977</v>
      </c>
      <c r="BZ94" t="str">
        <f t="shared" si="261"/>
        <v>42 Secretarial and related occupations</v>
      </c>
      <c r="CA94" s="18">
        <f t="shared" si="245"/>
        <v>-2.4161129410411597</v>
      </c>
      <c r="CB94" s="18">
        <f t="shared" si="245"/>
        <v>-17.925414109290017</v>
      </c>
      <c r="CC94" s="18">
        <f t="shared" si="245"/>
        <v>-15.234029242976298</v>
      </c>
      <c r="CD94" s="18">
        <f t="shared" si="245"/>
        <v>-16.861132885201592</v>
      </c>
      <c r="CE94" s="18">
        <f t="shared" si="246"/>
        <v>-16.423373165298415</v>
      </c>
      <c r="CG94" s="18">
        <f t="shared" si="247"/>
        <v>-16.322265241039958</v>
      </c>
      <c r="CH94" s="18">
        <f t="shared" si="248"/>
        <v>1.0188276854578238</v>
      </c>
      <c r="CI94" s="18">
        <f t="shared" si="249"/>
        <v>-9.2478546828158379</v>
      </c>
      <c r="CK94" t="str">
        <f t="shared" si="262"/>
        <v>42 Secretarial and related occupations</v>
      </c>
      <c r="CL94" s="18">
        <f t="shared" si="250"/>
        <v>2.5854843463854582</v>
      </c>
      <c r="CM94" s="18">
        <f t="shared" si="250"/>
        <v>-6.2919779829110789</v>
      </c>
      <c r="CN94" s="18">
        <f t="shared" si="250"/>
        <v>-3.9071542571525675</v>
      </c>
      <c r="CO94" s="18">
        <f t="shared" si="250"/>
        <v>-5.6039778795212269</v>
      </c>
      <c r="CP94" s="18">
        <f t="shared" si="251"/>
        <v>-5.1203527825752886</v>
      </c>
      <c r="CR94" s="18">
        <f t="shared" si="252"/>
        <v>-5.0417256051851549</v>
      </c>
      <c r="CS94" s="18">
        <f t="shared" si="253"/>
        <v>1.4738294851684541</v>
      </c>
      <c r="CT94" s="18">
        <f t="shared" si="254"/>
        <v>-2.2974024421821282</v>
      </c>
    </row>
    <row r="95" spans="1:98" x14ac:dyDescent="0.2">
      <c r="A95" t="str">
        <f t="shared" si="209"/>
        <v>51 Skilled agricultural and related trades</v>
      </c>
      <c r="B95" s="18">
        <f t="shared" si="210"/>
        <v>8.0372274563275337</v>
      </c>
      <c r="C95" s="18">
        <f t="shared" si="210"/>
        <v>-7.5146479135902222</v>
      </c>
      <c r="D95" s="18">
        <f t="shared" si="210"/>
        <v>3.6131220050623414</v>
      </c>
      <c r="E95" s="18">
        <f t="shared" si="210"/>
        <v>2.5959078687966208</v>
      </c>
      <c r="F95" s="18">
        <f t="shared" si="211"/>
        <v>2.2475584527229975</v>
      </c>
      <c r="H95" s="18">
        <f t="shared" si="212"/>
        <v>2.9338647754130198</v>
      </c>
      <c r="I95" s="18">
        <f t="shared" si="213"/>
        <v>4.4212602505133924</v>
      </c>
      <c r="J95" s="18">
        <f t="shared" si="214"/>
        <v>6.1748726861153846</v>
      </c>
      <c r="L95" t="str">
        <f t="shared" si="255"/>
        <v>51 Skilled agricultural and related trades</v>
      </c>
      <c r="M95" s="18">
        <f t="shared" si="215"/>
        <v>7.7917687181935147</v>
      </c>
      <c r="N95" s="18">
        <f t="shared" si="215"/>
        <v>-22.056033453560943</v>
      </c>
      <c r="O95" s="18">
        <f t="shared" si="215"/>
        <v>1.3911866995042432</v>
      </c>
      <c r="P95" s="18">
        <f t="shared" si="215"/>
        <v>2.8921590459142443</v>
      </c>
      <c r="Q95" s="18">
        <f t="shared" si="216"/>
        <v>0.65848650801763053</v>
      </c>
      <c r="S95" s="18">
        <f t="shared" si="217"/>
        <v>2.3893821402627857</v>
      </c>
      <c r="T95" s="18">
        <f t="shared" si="218"/>
        <v>3.5286624447827375</v>
      </c>
      <c r="U95" s="18">
        <f t="shared" si="219"/>
        <v>5.0950981991751743</v>
      </c>
      <c r="W95" t="str">
        <f t="shared" si="256"/>
        <v>51 Skilled agricultural and related trades</v>
      </c>
      <c r="X95" s="18">
        <f t="shared" si="220"/>
        <v>4.8752598454773199</v>
      </c>
      <c r="Y95" s="18">
        <f t="shared" si="220"/>
        <v>-5.9078794594778605</v>
      </c>
      <c r="Z95" s="18">
        <f t="shared" si="220"/>
        <v>2.3849768672226546</v>
      </c>
      <c r="AA95" s="18">
        <f t="shared" si="220"/>
        <v>3.6133684174740832</v>
      </c>
      <c r="AB95" s="18">
        <f t="shared" si="221"/>
        <v>2.6078937380808132</v>
      </c>
      <c r="AD95" s="18">
        <f t="shared" si="222"/>
        <v>3.202275687519629</v>
      </c>
      <c r="AE95" s="18">
        <f t="shared" si="223"/>
        <v>4.2422518146332688</v>
      </c>
      <c r="AF95" s="18">
        <f t="shared" si="224"/>
        <v>6.211806992290958</v>
      </c>
      <c r="AH95" t="str">
        <f t="shared" si="257"/>
        <v>51 Skilled agricultural and related trades</v>
      </c>
      <c r="AI95" s="18">
        <f t="shared" si="225"/>
        <v>6.5630049039398397</v>
      </c>
      <c r="AJ95" s="18">
        <f t="shared" si="225"/>
        <v>-21.186073840485996</v>
      </c>
      <c r="AK95" s="18">
        <f t="shared" si="225"/>
        <v>1.2526943507056743</v>
      </c>
      <c r="AL95" s="18">
        <f t="shared" si="225"/>
        <v>2.8490648110472083</v>
      </c>
      <c r="AM95" s="18">
        <f t="shared" si="226"/>
        <v>0.65896511497109955</v>
      </c>
      <c r="AO95" s="18">
        <f t="shared" si="227"/>
        <v>2.3141642195346313</v>
      </c>
      <c r="AP95" s="18">
        <f t="shared" si="228"/>
        <v>4.1560871923513876</v>
      </c>
      <c r="AQ95" s="18">
        <f t="shared" si="229"/>
        <v>5.5591428221666961</v>
      </c>
      <c r="AS95" t="str">
        <f t="shared" si="258"/>
        <v>51 Skilled agricultural and related trades</v>
      </c>
      <c r="AT95" s="18">
        <f t="shared" si="230"/>
        <v>9.9923854196432238</v>
      </c>
      <c r="AU95" s="18">
        <f t="shared" si="230"/>
        <v>-22.14767580801772</v>
      </c>
      <c r="AV95" s="18">
        <f t="shared" si="230"/>
        <v>0.17735061446768619</v>
      </c>
      <c r="AW95" s="18">
        <f t="shared" si="230"/>
        <v>2.9864698045545035</v>
      </c>
      <c r="AX95" s="18">
        <f t="shared" si="231"/>
        <v>0.33040443744336567</v>
      </c>
      <c r="AZ95" s="18">
        <f t="shared" si="232"/>
        <v>2.0414516472572641</v>
      </c>
      <c r="BA95" s="18">
        <f t="shared" si="233"/>
        <v>3.7088465426402761</v>
      </c>
      <c r="BB95" s="18">
        <f t="shared" si="234"/>
        <v>5.006556030822229</v>
      </c>
      <c r="BD95" t="str">
        <f t="shared" si="259"/>
        <v>51 Skilled agricultural and related trades</v>
      </c>
      <c r="BE95" s="18">
        <f t="shared" si="235"/>
        <v>1.4547056697738148</v>
      </c>
      <c r="BF95" s="18">
        <f t="shared" si="235"/>
        <v>-19.12891500675078</v>
      </c>
      <c r="BG95" s="18">
        <f t="shared" si="235"/>
        <v>-1.5074611283465211</v>
      </c>
      <c r="BH95" s="18">
        <f t="shared" si="235"/>
        <v>9.2036157739916469E-2</v>
      </c>
      <c r="BI95" s="18">
        <f t="shared" si="236"/>
        <v>-1.729011782515244</v>
      </c>
      <c r="BK95" s="18">
        <f t="shared" si="237"/>
        <v>-0.44399513321482509</v>
      </c>
      <c r="BL95" s="18">
        <f t="shared" si="238"/>
        <v>2.7278694797957304</v>
      </c>
      <c r="BM95" s="18">
        <f t="shared" si="239"/>
        <v>2.4264347224760341</v>
      </c>
      <c r="BO95" t="str">
        <f t="shared" si="260"/>
        <v>51 Skilled agricultural and related trades</v>
      </c>
      <c r="BP95" s="18">
        <f t="shared" si="240"/>
        <v>4.1328404181726786</v>
      </c>
      <c r="BQ95" s="18">
        <f t="shared" si="240"/>
        <v>-29.662993918114367</v>
      </c>
      <c r="BR95" s="18">
        <f t="shared" si="240"/>
        <v>-1.6677385483798712E-2</v>
      </c>
      <c r="BS95" s="18">
        <f t="shared" si="240"/>
        <v>6.8164973930184836E-2</v>
      </c>
      <c r="BT95" s="18">
        <f t="shared" si="241"/>
        <v>-2.1386243535665539</v>
      </c>
      <c r="BV95" s="18">
        <f t="shared" si="242"/>
        <v>3.9876191111321013E-2</v>
      </c>
      <c r="BW95" s="18">
        <f t="shared" si="243"/>
        <v>2.8480830267467505</v>
      </c>
      <c r="BX95" s="18">
        <f t="shared" si="244"/>
        <v>2.8750221249395524</v>
      </c>
      <c r="BZ95" t="str">
        <f t="shared" si="261"/>
        <v>51 Skilled agricultural and related trades</v>
      </c>
      <c r="CA95" s="18">
        <f t="shared" si="245"/>
        <v>0.3327058516197301</v>
      </c>
      <c r="CB95" s="18">
        <f t="shared" si="245"/>
        <v>-17.441554228052279</v>
      </c>
      <c r="CC95" s="18">
        <f t="shared" si="245"/>
        <v>-0.48661484652345877</v>
      </c>
      <c r="CD95" s="18">
        <f t="shared" si="245"/>
        <v>1.7637572508071298</v>
      </c>
      <c r="CE95" s="18">
        <f t="shared" si="246"/>
        <v>-0.25726530124406954</v>
      </c>
      <c r="CG95" s="18">
        <f t="shared" si="247"/>
        <v>1.0080349338007055</v>
      </c>
      <c r="CH95" s="18">
        <f t="shared" si="248"/>
        <v>2.5927471217911835</v>
      </c>
      <c r="CI95" s="18">
        <f t="shared" si="249"/>
        <v>3.3126681865270236</v>
      </c>
      <c r="CK95" t="str">
        <f t="shared" si="262"/>
        <v>51 Skilled agricultural and related trades</v>
      </c>
      <c r="CL95" s="18">
        <f t="shared" si="250"/>
        <v>7.721479569705858</v>
      </c>
      <c r="CM95" s="18">
        <f t="shared" si="250"/>
        <v>-35.363671536811268</v>
      </c>
      <c r="CN95" s="18">
        <f t="shared" si="250"/>
        <v>1.3261700385627684</v>
      </c>
      <c r="CO95" s="18">
        <f t="shared" si="250"/>
        <v>-3.8960945697684934</v>
      </c>
      <c r="CP95" s="18">
        <f t="shared" si="251"/>
        <v>-4.6861639060375655</v>
      </c>
      <c r="CR95" s="18">
        <f t="shared" si="252"/>
        <v>-2.1859517334799738</v>
      </c>
      <c r="CS95" s="18">
        <f t="shared" si="253"/>
        <v>1.7352773193030524</v>
      </c>
      <c r="CT95" s="18">
        <f t="shared" si="254"/>
        <v>8.1137935091923907E-2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2.0843667568143598</v>
      </c>
      <c r="C96" s="18">
        <f t="shared" si="210"/>
        <v>8.8517409270817637</v>
      </c>
      <c r="D96" s="18">
        <f t="shared" si="210"/>
        <v>1.0660681909803404</v>
      </c>
      <c r="E96" s="18">
        <f t="shared" si="210"/>
        <v>3.159768558976328</v>
      </c>
      <c r="F96" s="18">
        <f t="shared" si="211"/>
        <v>2.8455165845982622</v>
      </c>
      <c r="H96" s="18">
        <f t="shared" si="212"/>
        <v>2.4570930101606603</v>
      </c>
      <c r="I96" s="18">
        <f t="shared" si="213"/>
        <v>2.8718511437807459</v>
      </c>
      <c r="J96" s="18">
        <f t="shared" si="214"/>
        <v>4.6181854638828623</v>
      </c>
      <c r="L96" t="str">
        <f t="shared" si="255"/>
        <v>52 Skilled metal, electrical and electronic trades</v>
      </c>
      <c r="M96" s="18">
        <f t="shared" si="215"/>
        <v>6.1704068494196962</v>
      </c>
      <c r="N96" s="18">
        <f t="shared" si="215"/>
        <v>-8.0401663487318249</v>
      </c>
      <c r="O96" s="18">
        <f t="shared" si="215"/>
        <v>5.9079938599882809</v>
      </c>
      <c r="P96" s="18">
        <f t="shared" si="215"/>
        <v>4.5562990364582889</v>
      </c>
      <c r="Q96" s="18">
        <f t="shared" si="216"/>
        <v>4.1379428118558659</v>
      </c>
      <c r="S96" s="18">
        <f t="shared" si="217"/>
        <v>5.0049361820637017</v>
      </c>
      <c r="T96" s="18">
        <f t="shared" si="218"/>
        <v>3.8683434660076621</v>
      </c>
      <c r="U96" s="18">
        <f t="shared" si="219"/>
        <v>7.2252304026268588</v>
      </c>
      <c r="W96" t="str">
        <f t="shared" si="256"/>
        <v>52 Skilled metal, electrical and electronic trades</v>
      </c>
      <c r="X96" s="18">
        <f t="shared" si="220"/>
        <v>4.7245672723841059</v>
      </c>
      <c r="Y96" s="18">
        <f t="shared" si="220"/>
        <v>-18.759483919116082</v>
      </c>
      <c r="Z96" s="18">
        <f t="shared" si="220"/>
        <v>2.8148012928526756</v>
      </c>
      <c r="AA96" s="18">
        <f t="shared" si="220"/>
        <v>2.2257755178662242</v>
      </c>
      <c r="AB96" s="18">
        <f t="shared" si="221"/>
        <v>0.94932943968550898</v>
      </c>
      <c r="AD96" s="18">
        <f t="shared" si="222"/>
        <v>2.4217415374713225</v>
      </c>
      <c r="AE96" s="18">
        <f t="shared" si="223"/>
        <v>3.259841729261681</v>
      </c>
      <c r="AF96" s="18">
        <f t="shared" si="224"/>
        <v>4.9011895596764665</v>
      </c>
      <c r="AH96" t="str">
        <f t="shared" si="257"/>
        <v>52 Skilled metal, electrical and electronic trades</v>
      </c>
      <c r="AI96" s="18">
        <f t="shared" si="225"/>
        <v>6.2623336120454898</v>
      </c>
      <c r="AJ96" s="18">
        <f t="shared" si="225"/>
        <v>-15.740055411854392</v>
      </c>
      <c r="AK96" s="18">
        <f t="shared" si="225"/>
        <v>1.8184973854594499</v>
      </c>
      <c r="AL96" s="18">
        <f t="shared" si="225"/>
        <v>2.3062880405960273</v>
      </c>
      <c r="AM96" s="18">
        <f t="shared" si="226"/>
        <v>0.9220622582174709</v>
      </c>
      <c r="AO96" s="18">
        <f t="shared" si="227"/>
        <v>2.1434320512398353</v>
      </c>
      <c r="AP96" s="18">
        <f t="shared" si="228"/>
        <v>2.9415407059078413</v>
      </c>
      <c r="AQ96" s="18">
        <f t="shared" si="229"/>
        <v>4.4422216331080788</v>
      </c>
      <c r="AS96" t="str">
        <f t="shared" si="258"/>
        <v>52 Skilled metal, electrical and electronic trades</v>
      </c>
      <c r="AT96" s="18">
        <f t="shared" si="230"/>
        <v>5.5196132457272506</v>
      </c>
      <c r="AU96" s="18">
        <f t="shared" si="230"/>
        <v>-12.367083239797838</v>
      </c>
      <c r="AV96" s="18">
        <f t="shared" si="230"/>
        <v>0.69557664999659874</v>
      </c>
      <c r="AW96" s="18">
        <f t="shared" si="230"/>
        <v>1.9013593643019799</v>
      </c>
      <c r="AX96" s="18">
        <f t="shared" si="231"/>
        <v>0.57034456009952272</v>
      </c>
      <c r="AZ96" s="18">
        <f t="shared" si="232"/>
        <v>1.4978359732008117</v>
      </c>
      <c r="BA96" s="18">
        <f t="shared" si="233"/>
        <v>2.7908089705794614</v>
      </c>
      <c r="BB96" s="18">
        <f t="shared" si="234"/>
        <v>3.8446312161328544</v>
      </c>
      <c r="BD96" t="str">
        <f t="shared" si="259"/>
        <v>52 Skilled metal, electrical and electronic trades</v>
      </c>
      <c r="BE96" s="18">
        <f t="shared" si="235"/>
        <v>1.9635462037304263</v>
      </c>
      <c r="BF96" s="18">
        <f t="shared" si="235"/>
        <v>-6.5239992416610715</v>
      </c>
      <c r="BG96" s="18">
        <f t="shared" si="235"/>
        <v>-0.27308769089856577</v>
      </c>
      <c r="BH96" s="18">
        <f t="shared" si="235"/>
        <v>-0.27217737397378094</v>
      </c>
      <c r="BI96" s="18">
        <f t="shared" si="236"/>
        <v>-0.67516896539555615</v>
      </c>
      <c r="BK96" s="18">
        <f t="shared" si="237"/>
        <v>-0.27248081387197809</v>
      </c>
      <c r="BL96" s="18">
        <f t="shared" si="238"/>
        <v>1.9583676404125505</v>
      </c>
      <c r="BM96" s="18">
        <f t="shared" si="239"/>
        <v>1.7516854161992335</v>
      </c>
      <c r="BO96" t="str">
        <f t="shared" si="260"/>
        <v>52 Skilled metal, electrical and electronic trades</v>
      </c>
      <c r="BP96" s="18">
        <f t="shared" si="240"/>
        <v>4.7129300704736865</v>
      </c>
      <c r="BQ96" s="18">
        <f t="shared" si="240"/>
        <v>-20.456926209039906</v>
      </c>
      <c r="BR96" s="18">
        <f t="shared" si="240"/>
        <v>-0.1770389387993121</v>
      </c>
      <c r="BS96" s="18">
        <f t="shared" si="240"/>
        <v>-1.3350622042248017</v>
      </c>
      <c r="BT96" s="18">
        <f t="shared" si="241"/>
        <v>-2.2990150049258973</v>
      </c>
      <c r="BV96" s="18">
        <f t="shared" si="242"/>
        <v>-0.95055486004850254</v>
      </c>
      <c r="BW96" s="18">
        <f t="shared" si="243"/>
        <v>1.9862693105389795</v>
      </c>
      <c r="BX96" s="18">
        <f t="shared" si="244"/>
        <v>1.27711167137885</v>
      </c>
      <c r="BZ96" t="str">
        <f t="shared" si="261"/>
        <v>52 Skilled metal, electrical and electronic trades</v>
      </c>
      <c r="CA96" s="18">
        <f t="shared" si="245"/>
        <v>-1.9048736060930271</v>
      </c>
      <c r="CB96" s="18">
        <f t="shared" si="245"/>
        <v>-17.995999154233701</v>
      </c>
      <c r="CC96" s="18">
        <f t="shared" si="245"/>
        <v>-1.5505801949866616E-2</v>
      </c>
      <c r="CD96" s="18">
        <f t="shared" si="245"/>
        <v>-5.3825777198042939</v>
      </c>
      <c r="CE96" s="18">
        <f t="shared" si="246"/>
        <v>-4.5940216252579376</v>
      </c>
      <c r="CG96" s="18">
        <f t="shared" si="247"/>
        <v>-3.6263532808301857</v>
      </c>
      <c r="CH96" s="18">
        <f t="shared" si="248"/>
        <v>1.7912472362234366</v>
      </c>
      <c r="CI96" s="18">
        <f t="shared" si="249"/>
        <v>-0.85048016171908047</v>
      </c>
      <c r="CK96" t="str">
        <f t="shared" si="262"/>
        <v>52 Skilled metal, electrical and electronic trades</v>
      </c>
      <c r="CL96" s="18">
        <f t="shared" si="250"/>
        <v>5.2652580459366716</v>
      </c>
      <c r="CM96" s="18">
        <f t="shared" si="250"/>
        <v>-22.575441872253997</v>
      </c>
      <c r="CN96" s="18">
        <f t="shared" si="250"/>
        <v>1.9649924996733903</v>
      </c>
      <c r="CO96" s="18">
        <f t="shared" si="250"/>
        <v>-2.9535763522476444</v>
      </c>
      <c r="CP96" s="18">
        <f t="shared" si="251"/>
        <v>-2.8242062466636519</v>
      </c>
      <c r="CR96" s="18">
        <f t="shared" si="252"/>
        <v>-1.340997355132878</v>
      </c>
      <c r="CS96" s="18">
        <f t="shared" si="253"/>
        <v>1.7249210760271971</v>
      </c>
      <c r="CT96" s="18">
        <f t="shared" si="254"/>
        <v>0.69282311330811641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-8.7795691514078946</v>
      </c>
      <c r="C97" s="18">
        <f t="shared" si="210"/>
        <v>-9.4740635580003225</v>
      </c>
      <c r="D97" s="18">
        <f t="shared" si="210"/>
        <v>8.212245072259261</v>
      </c>
      <c r="E97" s="18">
        <f t="shared" si="210"/>
        <v>0.71639465322226314</v>
      </c>
      <c r="F97" s="18">
        <f t="shared" si="211"/>
        <v>2.316882299977796</v>
      </c>
      <c r="H97" s="18">
        <f t="shared" si="212"/>
        <v>3.1554670568624266</v>
      </c>
      <c r="I97" s="18">
        <f t="shared" si="213"/>
        <v>3.5403221160172915</v>
      </c>
      <c r="J97" s="18">
        <f t="shared" si="214"/>
        <v>5.644490867212415</v>
      </c>
      <c r="L97" t="str">
        <f t="shared" si="255"/>
        <v>53 Skilled construction and building trades</v>
      </c>
      <c r="M97" s="18">
        <f t="shared" si="215"/>
        <v>6.1008894584766438</v>
      </c>
      <c r="N97" s="18">
        <f t="shared" si="215"/>
        <v>1.1571103066103205</v>
      </c>
      <c r="O97" s="18">
        <f t="shared" si="215"/>
        <v>2.8106473916246655</v>
      </c>
      <c r="P97" s="18">
        <f t="shared" si="215"/>
        <v>2.123239200008431</v>
      </c>
      <c r="Q97" s="18">
        <f t="shared" si="216"/>
        <v>2.2767793221830424</v>
      </c>
      <c r="S97" s="18">
        <f t="shared" si="217"/>
        <v>2.35186306044044</v>
      </c>
      <c r="T97" s="18">
        <f t="shared" si="218"/>
        <v>3.2481559139299065</v>
      </c>
      <c r="U97" s="18">
        <f t="shared" si="219"/>
        <v>4.8418369610554901</v>
      </c>
      <c r="W97" t="str">
        <f t="shared" si="256"/>
        <v>53 Skilled construction and building trades</v>
      </c>
      <c r="X97" s="18">
        <f t="shared" si="220"/>
        <v>3.31584908590139</v>
      </c>
      <c r="Y97" s="18">
        <f t="shared" si="220"/>
        <v>-9.2884669624947449</v>
      </c>
      <c r="Z97" s="18">
        <f t="shared" si="220"/>
        <v>2.0033181525718202</v>
      </c>
      <c r="AA97" s="18">
        <f t="shared" si="220"/>
        <v>1.0669088467801124</v>
      </c>
      <c r="AB97" s="18">
        <f t="shared" si="221"/>
        <v>0.67612460144321762</v>
      </c>
      <c r="AD97" s="18">
        <f t="shared" si="222"/>
        <v>1.3780862072137801</v>
      </c>
      <c r="AE97" s="18">
        <f t="shared" si="223"/>
        <v>3.1861456148689626</v>
      </c>
      <c r="AF97" s="18">
        <f t="shared" si="224"/>
        <v>4.1058520005997634</v>
      </c>
      <c r="AH97" t="str">
        <f t="shared" si="257"/>
        <v>53 Skilled construction and building trades</v>
      </c>
      <c r="AI97" s="18">
        <f t="shared" si="225"/>
        <v>7.840656416890357</v>
      </c>
      <c r="AJ97" s="18">
        <f t="shared" si="225"/>
        <v>-9.8801553540483038</v>
      </c>
      <c r="AK97" s="18">
        <f t="shared" si="225"/>
        <v>2.3680453221564868</v>
      </c>
      <c r="AL97" s="18">
        <f t="shared" si="225"/>
        <v>1.4912677982432898</v>
      </c>
      <c r="AM97" s="18">
        <f t="shared" si="226"/>
        <v>1.011443867053341</v>
      </c>
      <c r="AO97" s="18">
        <f t="shared" si="227"/>
        <v>1.7826893852822323</v>
      </c>
      <c r="AP97" s="18">
        <f t="shared" si="228"/>
        <v>3.5001604452977952</v>
      </c>
      <c r="AQ97" s="18">
        <f t="shared" si="229"/>
        <v>4.655321059681472</v>
      </c>
      <c r="AS97" t="str">
        <f t="shared" si="258"/>
        <v>53 Skilled construction and building trades</v>
      </c>
      <c r="AT97" s="18">
        <f t="shared" si="230"/>
        <v>4.3619131421001045</v>
      </c>
      <c r="AU97" s="18">
        <f t="shared" si="230"/>
        <v>-4.4410306149777039</v>
      </c>
      <c r="AV97" s="18">
        <f t="shared" si="230"/>
        <v>2.3389257422683052</v>
      </c>
      <c r="AW97" s="18">
        <f t="shared" si="230"/>
        <v>0.3930244147550388</v>
      </c>
      <c r="AX97" s="18">
        <f t="shared" si="231"/>
        <v>0.68608260245246466</v>
      </c>
      <c r="AZ97" s="18">
        <f t="shared" si="232"/>
        <v>1.0375119560955604</v>
      </c>
      <c r="BA97" s="18">
        <f t="shared" si="233"/>
        <v>3.2841568855214609</v>
      </c>
      <c r="BB97" s="18">
        <f t="shared" si="234"/>
        <v>3.9622124249644175</v>
      </c>
      <c r="BD97" t="str">
        <f t="shared" si="259"/>
        <v>53 Skilled construction and building trades</v>
      </c>
      <c r="BE97" s="18">
        <f t="shared" si="235"/>
        <v>0.7170168992532755</v>
      </c>
      <c r="BF97" s="18">
        <f t="shared" si="235"/>
        <v>-2.1866113164588086</v>
      </c>
      <c r="BG97" s="18">
        <f t="shared" si="235"/>
        <v>-0.78891598730025381</v>
      </c>
      <c r="BH97" s="18">
        <f t="shared" si="235"/>
        <v>-1.480208447581477</v>
      </c>
      <c r="BI97" s="18">
        <f t="shared" si="236"/>
        <v>-1.3090947360449134</v>
      </c>
      <c r="BK97" s="18">
        <f t="shared" si="237"/>
        <v>-1.2503144976583891</v>
      </c>
      <c r="BL97" s="18">
        <f t="shared" si="238"/>
        <v>1.9927067084330563</v>
      </c>
      <c r="BM97" s="18">
        <f t="shared" si="239"/>
        <v>1.0662014642886408</v>
      </c>
      <c r="BO97" t="str">
        <f t="shared" si="260"/>
        <v>53 Skilled construction and building trades</v>
      </c>
      <c r="BP97" s="18">
        <f t="shared" si="240"/>
        <v>6.7209102043362945</v>
      </c>
      <c r="BQ97" s="18">
        <f t="shared" si="240"/>
        <v>-15.72815161054919</v>
      </c>
      <c r="BR97" s="18">
        <f t="shared" si="240"/>
        <v>1.4825713993497081</v>
      </c>
      <c r="BS97" s="18">
        <f t="shared" si="240"/>
        <v>-0.2408426794269114</v>
      </c>
      <c r="BT97" s="18">
        <f t="shared" si="241"/>
        <v>-0.75743689466426511</v>
      </c>
      <c r="BV97" s="18">
        <f t="shared" si="242"/>
        <v>0.33035192855557227</v>
      </c>
      <c r="BW97" s="18">
        <f t="shared" si="243"/>
        <v>2.5721121017218129</v>
      </c>
      <c r="BX97" s="18">
        <f t="shared" si="244"/>
        <v>2.8053035692691131</v>
      </c>
      <c r="BZ97" t="str">
        <f t="shared" si="261"/>
        <v>53 Skilled construction and building trades</v>
      </c>
      <c r="CA97" s="18">
        <f t="shared" si="245"/>
        <v>-0.44059798943745232</v>
      </c>
      <c r="CB97" s="18">
        <f t="shared" si="245"/>
        <v>-9.6551737027003028</v>
      </c>
      <c r="CC97" s="18">
        <f t="shared" si="245"/>
        <v>1.7549237103485993</v>
      </c>
      <c r="CD97" s="18">
        <f t="shared" si="245"/>
        <v>-0.43586892408724598</v>
      </c>
      <c r="CE97" s="18">
        <f t="shared" si="246"/>
        <v>-0.36329757476218916</v>
      </c>
      <c r="CG97" s="18">
        <f t="shared" si="247"/>
        <v>0.28910361405758422</v>
      </c>
      <c r="CH97" s="18">
        <f t="shared" si="248"/>
        <v>2.3588340270089825</v>
      </c>
      <c r="CI97" s="18">
        <f t="shared" si="249"/>
        <v>2.5686634394959107</v>
      </c>
      <c r="CK97" t="str">
        <f t="shared" si="262"/>
        <v>53 Skilled construction and building trades</v>
      </c>
      <c r="CL97" s="18">
        <f t="shared" si="250"/>
        <v>2.2985764921485075</v>
      </c>
      <c r="CM97" s="18">
        <f t="shared" si="250"/>
        <v>-18.915136652666686</v>
      </c>
      <c r="CN97" s="18">
        <f t="shared" si="250"/>
        <v>-2.8606479908908078</v>
      </c>
      <c r="CO97" s="18">
        <f t="shared" si="250"/>
        <v>-11.144596930000915</v>
      </c>
      <c r="CP97" s="18">
        <f t="shared" si="251"/>
        <v>-9.1558139053110175</v>
      </c>
      <c r="CR97" s="18">
        <f t="shared" si="252"/>
        <v>-8.464906768993286</v>
      </c>
      <c r="CS97" s="18">
        <f t="shared" si="253"/>
        <v>1.0669546204968183</v>
      </c>
      <c r="CT97" s="18">
        <f t="shared" si="254"/>
        <v>-5.356105416708945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2.7136289298185456</v>
      </c>
      <c r="C98" s="18">
        <f t="shared" si="210"/>
        <v>8.6101719480914376</v>
      </c>
      <c r="D98" s="18">
        <f t="shared" si="210"/>
        <v>6.3580420205094246</v>
      </c>
      <c r="E98" s="18">
        <f t="shared" si="210"/>
        <v>3.3901817139671442</v>
      </c>
      <c r="F98" s="18">
        <f t="shared" si="211"/>
        <v>4.6302341545996661</v>
      </c>
      <c r="H98" s="18">
        <f t="shared" si="212"/>
        <v>4.3701506420936287</v>
      </c>
      <c r="I98" s="18">
        <f t="shared" si="213"/>
        <v>3.9198523693648513</v>
      </c>
      <c r="J98" s="18">
        <f t="shared" si="214"/>
        <v>6.7922485962560675</v>
      </c>
      <c r="L98" t="str">
        <f t="shared" si="255"/>
        <v>54 Textiles, printing and other skilled trades</v>
      </c>
      <c r="M98" s="18">
        <f t="shared" si="215"/>
        <v>3.7898408519483118</v>
      </c>
      <c r="N98" s="18">
        <f t="shared" si="215"/>
        <v>8.434306461352282</v>
      </c>
      <c r="O98" s="18">
        <f t="shared" si="215"/>
        <v>5.3815587534078002</v>
      </c>
      <c r="P98" s="18">
        <f t="shared" si="215"/>
        <v>3.978444887612187</v>
      </c>
      <c r="Q98" s="18">
        <f t="shared" si="216"/>
        <v>4.6890926923230269</v>
      </c>
      <c r="S98" s="18">
        <f t="shared" si="217"/>
        <v>4.4440613622308334</v>
      </c>
      <c r="T98" s="18">
        <f t="shared" si="218"/>
        <v>4.1016091932415621</v>
      </c>
      <c r="U98" s="18">
        <f t="shared" si="219"/>
        <v>6.969658085099506</v>
      </c>
      <c r="W98" t="str">
        <f t="shared" si="256"/>
        <v>54 Textiles, printing and other skilled trades</v>
      </c>
      <c r="X98" s="18">
        <f t="shared" si="220"/>
        <v>1.3350495479459656</v>
      </c>
      <c r="Y98" s="18">
        <f t="shared" si="220"/>
        <v>-5.6280490162273544</v>
      </c>
      <c r="Z98" s="18">
        <f t="shared" si="220"/>
        <v>4.9474643070361646</v>
      </c>
      <c r="AA98" s="18">
        <f t="shared" si="220"/>
        <v>2.8382934554188388</v>
      </c>
      <c r="AB98" s="18">
        <f t="shared" si="221"/>
        <v>2.9385877883544298</v>
      </c>
      <c r="AD98" s="18">
        <f t="shared" si="222"/>
        <v>3.5365979651055479</v>
      </c>
      <c r="AE98" s="18">
        <f t="shared" si="223"/>
        <v>3.8842830085764612</v>
      </c>
      <c r="AF98" s="18">
        <f t="shared" si="224"/>
        <v>6.171478471349312</v>
      </c>
      <c r="AH98" t="str">
        <f t="shared" si="257"/>
        <v>54 Textiles, printing and other skilled trades</v>
      </c>
      <c r="AI98" s="18">
        <f t="shared" si="225"/>
        <v>0.34377579835345173</v>
      </c>
      <c r="AJ98" s="18">
        <f t="shared" si="225"/>
        <v>-2.942929511073733</v>
      </c>
      <c r="AK98" s="18">
        <f t="shared" si="225"/>
        <v>2.2372714328947163</v>
      </c>
      <c r="AL98" s="18">
        <f t="shared" si="225"/>
        <v>2.3989204047038193</v>
      </c>
      <c r="AM98" s="18">
        <f t="shared" si="226"/>
        <v>2.0062308400223827</v>
      </c>
      <c r="AO98" s="18">
        <f t="shared" si="227"/>
        <v>2.3450090356214037</v>
      </c>
      <c r="AP98" s="18">
        <f t="shared" si="228"/>
        <v>3.4209605685339151</v>
      </c>
      <c r="AQ98" s="18">
        <f t="shared" si="229"/>
        <v>4.9768175336723841</v>
      </c>
      <c r="AS98" t="str">
        <f t="shared" si="258"/>
        <v>54 Textiles, printing and other skilled trades</v>
      </c>
      <c r="AT98" s="18">
        <f t="shared" si="230"/>
        <v>1.0412341910031042</v>
      </c>
      <c r="AU98" s="18">
        <f t="shared" si="230"/>
        <v>-3.5917581825048228</v>
      </c>
      <c r="AV98" s="18">
        <f t="shared" si="230"/>
        <v>3.3986449708694133</v>
      </c>
      <c r="AW98" s="18">
        <f t="shared" si="230"/>
        <v>2.2313507924037523</v>
      </c>
      <c r="AX98" s="18">
        <f t="shared" si="231"/>
        <v>2.2193434068865647</v>
      </c>
      <c r="AZ98" s="18">
        <f t="shared" si="232"/>
        <v>2.6189772468382388</v>
      </c>
      <c r="BA98" s="18">
        <f t="shared" si="233"/>
        <v>3.5229411356419549</v>
      </c>
      <c r="BB98" s="18">
        <f t="shared" si="234"/>
        <v>5.2507249703378278</v>
      </c>
      <c r="BD98" t="str">
        <f t="shared" si="259"/>
        <v>54 Textiles, printing and other skilled trades</v>
      </c>
      <c r="BE98" s="18">
        <f t="shared" si="235"/>
        <v>-1.3537104383908871</v>
      </c>
      <c r="BF98" s="18">
        <f t="shared" si="235"/>
        <v>-2.795995294931497</v>
      </c>
      <c r="BG98" s="18">
        <f t="shared" si="235"/>
        <v>2.5790833281071013</v>
      </c>
      <c r="BH98" s="18">
        <f t="shared" si="235"/>
        <v>0.99665451088613022</v>
      </c>
      <c r="BI98" s="18">
        <f t="shared" si="236"/>
        <v>1.2460308921194985</v>
      </c>
      <c r="BK98" s="18">
        <f t="shared" si="237"/>
        <v>1.5213996595631274</v>
      </c>
      <c r="BL98" s="18">
        <f t="shared" si="238"/>
        <v>2.666565349062533</v>
      </c>
      <c r="BM98" s="18">
        <f t="shared" si="239"/>
        <v>3.7544192123794229</v>
      </c>
      <c r="BO98" t="str">
        <f t="shared" si="260"/>
        <v>54 Textiles, printing and other skilled trades</v>
      </c>
      <c r="BP98" s="18">
        <f t="shared" si="240"/>
        <v>-2.8945368269988836</v>
      </c>
      <c r="BQ98" s="18">
        <f t="shared" si="240"/>
        <v>-8.9969035086295168</v>
      </c>
      <c r="BR98" s="18">
        <f t="shared" si="240"/>
        <v>-0.76825628538261803</v>
      </c>
      <c r="BS98" s="18">
        <f t="shared" si="240"/>
        <v>-1.3577392852575643</v>
      </c>
      <c r="BT98" s="18">
        <f t="shared" si="241"/>
        <v>-1.6705260140475464</v>
      </c>
      <c r="BV98" s="18">
        <f t="shared" si="242"/>
        <v>-1.1616350722510993</v>
      </c>
      <c r="BW98" s="18">
        <f t="shared" si="243"/>
        <v>2.0836054687334515</v>
      </c>
      <c r="BX98" s="18">
        <f t="shared" si="244"/>
        <v>1.2327024616433979</v>
      </c>
      <c r="BZ98" t="str">
        <f t="shared" si="261"/>
        <v>54 Textiles, printing and other skilled trades</v>
      </c>
      <c r="CA98" s="18">
        <f t="shared" si="245"/>
        <v>-3.248049510272677</v>
      </c>
      <c r="CB98" s="18">
        <f t="shared" si="245"/>
        <v>-13.215481302853693</v>
      </c>
      <c r="CC98" s="18">
        <f t="shared" si="245"/>
        <v>2.1209306534685224</v>
      </c>
      <c r="CD98" s="18">
        <f t="shared" si="245"/>
        <v>-2.0448976919219208</v>
      </c>
      <c r="CE98" s="18">
        <f t="shared" si="246"/>
        <v>-1.5098227489956262</v>
      </c>
      <c r="CG98" s="18">
        <f t="shared" si="247"/>
        <v>-0.67552084172286531</v>
      </c>
      <c r="CH98" s="18">
        <f t="shared" si="248"/>
        <v>2.1778470041505349</v>
      </c>
      <c r="CI98" s="18">
        <f t="shared" si="249"/>
        <v>1.6848629849445018</v>
      </c>
      <c r="CK98" t="str">
        <f t="shared" si="262"/>
        <v>54 Textiles, printing and other skilled trades</v>
      </c>
      <c r="CL98" s="18">
        <f t="shared" si="250"/>
        <v>-0.49753150964521042</v>
      </c>
      <c r="CM98" s="18">
        <f t="shared" si="250"/>
        <v>-12.31395260672581</v>
      </c>
      <c r="CN98" s="18">
        <f t="shared" si="250"/>
        <v>-4.0342448475731096</v>
      </c>
      <c r="CO98" s="18">
        <f t="shared" si="250"/>
        <v>-3.6039657806725356</v>
      </c>
      <c r="CP98" s="18">
        <f t="shared" si="251"/>
        <v>-4.3067125832816693</v>
      </c>
      <c r="CR98" s="18">
        <f t="shared" si="252"/>
        <v>-3.7476060692177349</v>
      </c>
      <c r="CS98" s="18">
        <f t="shared" si="253"/>
        <v>1.2300896856861865</v>
      </c>
      <c r="CT98" s="18">
        <f t="shared" si="254"/>
        <v>-1.7687906393746844</v>
      </c>
    </row>
    <row r="99" spans="1:98" x14ac:dyDescent="0.2">
      <c r="A99" t="str">
        <f t="shared" si="209"/>
        <v>61 Caring personal service occupations</v>
      </c>
      <c r="B99" s="18">
        <f t="shared" si="210"/>
        <v>6.0993503838876473</v>
      </c>
      <c r="C99" s="18">
        <f t="shared" si="210"/>
        <v>0.45789184112274839</v>
      </c>
      <c r="D99" s="18">
        <f t="shared" si="210"/>
        <v>5.7734253722819151</v>
      </c>
      <c r="E99" s="18">
        <f t="shared" si="210"/>
        <v>3.260305126841212</v>
      </c>
      <c r="F99" s="18">
        <f t="shared" si="211"/>
        <v>3.8604162965189648</v>
      </c>
      <c r="H99" s="18">
        <f t="shared" si="212"/>
        <v>4.0913063413415385</v>
      </c>
      <c r="I99" s="18">
        <f t="shared" si="213"/>
        <v>4.0091132355591474</v>
      </c>
      <c r="J99" s="18">
        <f t="shared" si="214"/>
        <v>6.6538000924544427</v>
      </c>
      <c r="L99" t="str">
        <f t="shared" si="255"/>
        <v>61 Caring personal service occupations</v>
      </c>
      <c r="M99" s="18">
        <f t="shared" si="215"/>
        <v>9.0156063699611941</v>
      </c>
      <c r="N99" s="18">
        <f t="shared" si="215"/>
        <v>0.8743112289057331</v>
      </c>
      <c r="O99" s="18">
        <f t="shared" si="215"/>
        <v>5.635145194242086</v>
      </c>
      <c r="P99" s="18">
        <f t="shared" si="215"/>
        <v>2.880566751102176</v>
      </c>
      <c r="Q99" s="18">
        <f t="shared" si="216"/>
        <v>3.6059660159870832</v>
      </c>
      <c r="S99" s="18">
        <f t="shared" si="217"/>
        <v>3.7906846000524741</v>
      </c>
      <c r="T99" s="18">
        <f t="shared" si="218"/>
        <v>4.1702024939819449</v>
      </c>
      <c r="U99" s="18">
        <f t="shared" si="219"/>
        <v>6.5581811370461818</v>
      </c>
      <c r="W99" t="str">
        <f t="shared" si="256"/>
        <v>61 Caring personal service occupations</v>
      </c>
      <c r="X99" s="18">
        <f t="shared" si="220"/>
        <v>5.3839505717544922</v>
      </c>
      <c r="Y99" s="18">
        <f t="shared" si="220"/>
        <v>-5.965552593573797</v>
      </c>
      <c r="Z99" s="18">
        <f t="shared" si="220"/>
        <v>2.9989528493983286</v>
      </c>
      <c r="AA99" s="18">
        <f t="shared" si="220"/>
        <v>1.6262234800977993</v>
      </c>
      <c r="AB99" s="18">
        <f t="shared" si="221"/>
        <v>1.5592081236637689</v>
      </c>
      <c r="AD99" s="18">
        <f t="shared" si="222"/>
        <v>2.081755001597374</v>
      </c>
      <c r="AE99" s="18">
        <f t="shared" si="223"/>
        <v>3.8878202982251864</v>
      </c>
      <c r="AF99" s="18">
        <f t="shared" si="224"/>
        <v>5.183718937173043</v>
      </c>
      <c r="AH99" t="str">
        <f t="shared" si="257"/>
        <v>61 Caring personal service occupations</v>
      </c>
      <c r="AI99" s="18">
        <f t="shared" si="225"/>
        <v>2.3565272239685076</v>
      </c>
      <c r="AJ99" s="18">
        <f t="shared" si="225"/>
        <v>-4.1570711112034919</v>
      </c>
      <c r="AK99" s="18">
        <f t="shared" si="225"/>
        <v>0.15093825820793327</v>
      </c>
      <c r="AL99" s="18">
        <f t="shared" si="225"/>
        <v>0.54487637062554661</v>
      </c>
      <c r="AM99" s="18">
        <f t="shared" si="226"/>
        <v>0.12145782607773103</v>
      </c>
      <c r="AO99" s="18">
        <f t="shared" si="227"/>
        <v>0.41339179639365842</v>
      </c>
      <c r="AP99" s="18">
        <f t="shared" si="228"/>
        <v>3.1366458584763057</v>
      </c>
      <c r="AQ99" s="18">
        <f t="shared" si="229"/>
        <v>3.4077779293612886</v>
      </c>
      <c r="AS99" t="str">
        <f t="shared" si="258"/>
        <v>61 Caring personal service occupations</v>
      </c>
      <c r="AT99" s="18">
        <f t="shared" si="230"/>
        <v>4.0952423305439467</v>
      </c>
      <c r="AU99" s="18">
        <f t="shared" si="230"/>
        <v>-3.7661719408915162</v>
      </c>
      <c r="AV99" s="18">
        <f t="shared" si="230"/>
        <v>0.37447043232412547</v>
      </c>
      <c r="AW99" s="18">
        <f t="shared" si="230"/>
        <v>0.57894903875641557</v>
      </c>
      <c r="AX99" s="18">
        <f t="shared" si="231"/>
        <v>0.23795304551810226</v>
      </c>
      <c r="AZ99" s="18">
        <f t="shared" si="232"/>
        <v>0.51074326123161651</v>
      </c>
      <c r="BA99" s="18">
        <f t="shared" si="233"/>
        <v>3.2151701755644302</v>
      </c>
      <c r="BB99" s="18">
        <f t="shared" si="234"/>
        <v>3.5475014747081035</v>
      </c>
      <c r="BD99" t="str">
        <f t="shared" si="259"/>
        <v>61 Caring personal service occupations</v>
      </c>
      <c r="BE99" s="18">
        <f t="shared" si="235"/>
        <v>2.4245210477482182</v>
      </c>
      <c r="BF99" s="18">
        <f t="shared" si="235"/>
        <v>-0.13681079883248737</v>
      </c>
      <c r="BG99" s="18">
        <f t="shared" si="235"/>
        <v>0.50248749742796139</v>
      </c>
      <c r="BH99" s="18">
        <f t="shared" si="235"/>
        <v>1.1491352101389296</v>
      </c>
      <c r="BI99" s="18">
        <f t="shared" si="236"/>
        <v>0.86591943876461741</v>
      </c>
      <c r="BK99" s="18">
        <f t="shared" si="237"/>
        <v>0.93312499782740588</v>
      </c>
      <c r="BL99" s="18">
        <f t="shared" si="238"/>
        <v>3.190417083809205</v>
      </c>
      <c r="BM99" s="18">
        <f t="shared" si="239"/>
        <v>3.8060853723122401</v>
      </c>
      <c r="BO99" t="str">
        <f t="shared" si="260"/>
        <v>61 Caring personal service occupations</v>
      </c>
      <c r="BP99" s="18">
        <f t="shared" si="240"/>
        <v>-0.44206143360080441</v>
      </c>
      <c r="BQ99" s="18">
        <f t="shared" si="240"/>
        <v>-8.8057365205555964</v>
      </c>
      <c r="BR99" s="18">
        <f t="shared" si="240"/>
        <v>-0.75605770995877952</v>
      </c>
      <c r="BS99" s="18">
        <f t="shared" si="240"/>
        <v>-1.9767653205150948</v>
      </c>
      <c r="BT99" s="18">
        <f t="shared" si="241"/>
        <v>-2.0400362030185692</v>
      </c>
      <c r="BV99" s="18">
        <f t="shared" si="242"/>
        <v>-1.5715402799227784</v>
      </c>
      <c r="BW99" s="18">
        <f t="shared" si="243"/>
        <v>2.3805498802401903</v>
      </c>
      <c r="BX99" s="18">
        <f t="shared" si="244"/>
        <v>1.2884044685614882</v>
      </c>
      <c r="BZ99" t="str">
        <f t="shared" si="261"/>
        <v>61 Caring personal service occupations</v>
      </c>
      <c r="CA99" s="18">
        <f t="shared" si="245"/>
        <v>-10.231717292818509</v>
      </c>
      <c r="CB99" s="18">
        <f t="shared" si="245"/>
        <v>-17.079719506947377</v>
      </c>
      <c r="CC99" s="18">
        <f t="shared" si="245"/>
        <v>-3.2689985483447148</v>
      </c>
      <c r="CD99" s="18">
        <f t="shared" si="245"/>
        <v>-1.8836554778059567</v>
      </c>
      <c r="CE99" s="18">
        <f t="shared" si="246"/>
        <v>-3.3406381423338627</v>
      </c>
      <c r="CG99" s="18">
        <f t="shared" si="247"/>
        <v>-2.3476270671736521</v>
      </c>
      <c r="CH99" s="18">
        <f t="shared" si="248"/>
        <v>1.5793291736983406</v>
      </c>
      <c r="CI99" s="18">
        <f t="shared" si="249"/>
        <v>-0.23584232430310381</v>
      </c>
      <c r="CK99" t="str">
        <f t="shared" si="262"/>
        <v>61 Caring personal service occupations</v>
      </c>
      <c r="CL99" s="18">
        <f t="shared" si="250"/>
        <v>-3.3736029330163508</v>
      </c>
      <c r="CM99" s="18">
        <f t="shared" si="250"/>
        <v>-4.6055140962917962</v>
      </c>
      <c r="CN99" s="18">
        <f t="shared" si="250"/>
        <v>4.3145510018254285</v>
      </c>
      <c r="CO99" s="18">
        <f t="shared" si="250"/>
        <v>2.1495926030465906</v>
      </c>
      <c r="CP99" s="18">
        <f t="shared" si="251"/>
        <v>2.3825360319191802</v>
      </c>
      <c r="CR99" s="18">
        <f t="shared" si="252"/>
        <v>2.8662063600177756</v>
      </c>
      <c r="CS99" s="18">
        <f t="shared" si="253"/>
        <v>1.9706333792961273</v>
      </c>
      <c r="CT99" s="18">
        <f t="shared" si="254"/>
        <v>4.2536020616888992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11.182910912218524</v>
      </c>
      <c r="C100" s="18">
        <f t="shared" si="210"/>
        <v>6.2722015715975576</v>
      </c>
      <c r="D100" s="18">
        <f t="shared" si="210"/>
        <v>2.5755710305053414</v>
      </c>
      <c r="E100" s="18">
        <f t="shared" si="210"/>
        <v>2.5615471299911929</v>
      </c>
      <c r="F100" s="18">
        <f t="shared" si="211"/>
        <v>2.7940114431463048</v>
      </c>
      <c r="H100" s="18">
        <f t="shared" si="212"/>
        <v>2.5662215504478558</v>
      </c>
      <c r="I100" s="18">
        <f t="shared" si="213"/>
        <v>3.5894813746264465</v>
      </c>
      <c r="J100" s="18">
        <f t="shared" si="214"/>
        <v>5.2668469233872584</v>
      </c>
      <c r="L100" t="str">
        <f t="shared" si="255"/>
        <v>62 Leisure, travel and related personal service occupations</v>
      </c>
      <c r="M100" s="18">
        <f t="shared" si="215"/>
        <v>6.3074140213591035</v>
      </c>
      <c r="N100" s="18">
        <f t="shared" si="215"/>
        <v>-3.1139807418591681</v>
      </c>
      <c r="O100" s="18">
        <f t="shared" si="215"/>
        <v>2.0555471992214081</v>
      </c>
      <c r="P100" s="18">
        <f t="shared" si="215"/>
        <v>2.5657985537533401</v>
      </c>
      <c r="Q100" s="18">
        <f t="shared" si="216"/>
        <v>2.04209477865267</v>
      </c>
      <c r="S100" s="18">
        <f t="shared" si="217"/>
        <v>2.3954319386340961</v>
      </c>
      <c r="T100" s="18">
        <f t="shared" si="218"/>
        <v>3.4710369799667795</v>
      </c>
      <c r="U100" s="18">
        <f t="shared" si="219"/>
        <v>5.0526617122815809</v>
      </c>
      <c r="W100" t="str">
        <f t="shared" si="256"/>
        <v>62 Leisure, travel and related personal service occupations</v>
      </c>
      <c r="X100" s="18">
        <f t="shared" si="220"/>
        <v>6.5968752255010754</v>
      </c>
      <c r="Y100" s="18">
        <f t="shared" si="220"/>
        <v>-9.2996814478396814</v>
      </c>
      <c r="Z100" s="18">
        <f t="shared" si="220"/>
        <v>2.9696932205889759</v>
      </c>
      <c r="AA100" s="18">
        <f t="shared" si="220"/>
        <v>2.877790314689288</v>
      </c>
      <c r="AB100" s="18">
        <f t="shared" si="221"/>
        <v>2.0994168071948094</v>
      </c>
      <c r="AD100" s="18">
        <f t="shared" si="222"/>
        <v>2.9084154990903999</v>
      </c>
      <c r="AE100" s="18">
        <f t="shared" si="223"/>
        <v>3.8727330292057882</v>
      </c>
      <c r="AF100" s="18">
        <f t="shared" si="224"/>
        <v>5.7265700606158765</v>
      </c>
      <c r="AH100" t="str">
        <f t="shared" si="257"/>
        <v>62 Leisure, travel and related personal service occupations</v>
      </c>
      <c r="AI100" s="18">
        <f t="shared" si="225"/>
        <v>5.0677184762432326</v>
      </c>
      <c r="AJ100" s="18">
        <f t="shared" si="225"/>
        <v>-7.7879411602839621</v>
      </c>
      <c r="AK100" s="18">
        <f t="shared" si="225"/>
        <v>0.74830841108393109</v>
      </c>
      <c r="AL100" s="18">
        <f t="shared" si="225"/>
        <v>2.5401374869041149</v>
      </c>
      <c r="AM100" s="18">
        <f t="shared" si="226"/>
        <v>1.3023961356908753</v>
      </c>
      <c r="AO100" s="18">
        <f t="shared" si="227"/>
        <v>1.9393479367539213</v>
      </c>
      <c r="AP100" s="18">
        <f t="shared" si="228"/>
        <v>3.5547328991932803</v>
      </c>
      <c r="AQ100" s="18">
        <f t="shared" si="229"/>
        <v>4.8078999738227379</v>
      </c>
      <c r="AS100" t="str">
        <f t="shared" si="258"/>
        <v>62 Leisure, travel and related personal service occupations</v>
      </c>
      <c r="AT100" s="18">
        <f t="shared" si="230"/>
        <v>5.5258266509993659</v>
      </c>
      <c r="AU100" s="18">
        <f t="shared" si="230"/>
        <v>-1.9111714028771543</v>
      </c>
      <c r="AV100" s="18">
        <f t="shared" si="230"/>
        <v>1.3350342651737623</v>
      </c>
      <c r="AW100" s="18">
        <f t="shared" si="230"/>
        <v>3.1999499611218063</v>
      </c>
      <c r="AX100" s="18">
        <f t="shared" si="231"/>
        <v>2.2882578318094371</v>
      </c>
      <c r="AZ100" s="18">
        <f t="shared" si="232"/>
        <v>2.5745288218985252</v>
      </c>
      <c r="BA100" s="18">
        <f t="shared" si="233"/>
        <v>3.7736818706785691</v>
      </c>
      <c r="BB100" s="18">
        <f t="shared" si="234"/>
        <v>5.4200041724888237</v>
      </c>
      <c r="BD100" t="str">
        <f t="shared" si="259"/>
        <v>62 Leisure, travel and related personal service occupations</v>
      </c>
      <c r="BE100" s="18">
        <f t="shared" si="235"/>
        <v>-1.4764130263149156</v>
      </c>
      <c r="BF100" s="18">
        <f t="shared" si="235"/>
        <v>-2.1025217757282055</v>
      </c>
      <c r="BG100" s="18">
        <f t="shared" si="235"/>
        <v>-2.4538720993831697</v>
      </c>
      <c r="BH100" s="18">
        <f t="shared" si="235"/>
        <v>-1.3528125179382622</v>
      </c>
      <c r="BI100" s="18">
        <f t="shared" si="236"/>
        <v>-1.7450820807541789</v>
      </c>
      <c r="BK100" s="18">
        <f t="shared" si="237"/>
        <v>-1.7212064178568909</v>
      </c>
      <c r="BL100" s="18">
        <f t="shared" si="238"/>
        <v>2.2617175237549025</v>
      </c>
      <c r="BM100" s="18">
        <f t="shared" si="239"/>
        <v>1.0483288838602389</v>
      </c>
      <c r="BO100" t="str">
        <f t="shared" si="260"/>
        <v>62 Leisure, travel and related personal service occupations</v>
      </c>
      <c r="BP100" s="18">
        <f t="shared" si="240"/>
        <v>-1.8969066249404753</v>
      </c>
      <c r="BQ100" s="18">
        <f t="shared" si="240"/>
        <v>-9.0864048442226739</v>
      </c>
      <c r="BR100" s="18">
        <f t="shared" si="240"/>
        <v>-3.2168932830259012</v>
      </c>
      <c r="BS100" s="18">
        <f t="shared" si="240"/>
        <v>-2.3056335954413032</v>
      </c>
      <c r="BT100" s="18">
        <f t="shared" si="241"/>
        <v>-3.0282764947404117</v>
      </c>
      <c r="BV100" s="18">
        <f t="shared" si="242"/>
        <v>-2.6103361848385687</v>
      </c>
      <c r="BW100" s="18">
        <f t="shared" si="243"/>
        <v>2.0751186584055947</v>
      </c>
      <c r="BX100" s="18">
        <f t="shared" si="244"/>
        <v>0.21871260337136267</v>
      </c>
      <c r="BZ100" t="str">
        <f t="shared" si="261"/>
        <v>62 Leisure, travel and related personal service occupations</v>
      </c>
      <c r="CA100" s="18">
        <f t="shared" si="245"/>
        <v>0.78738584196182959</v>
      </c>
      <c r="CB100" s="18">
        <f t="shared" si="245"/>
        <v>-17.360331134959306</v>
      </c>
      <c r="CC100" s="18">
        <f t="shared" si="245"/>
        <v>-1.3704464849038978</v>
      </c>
      <c r="CD100" s="18">
        <f t="shared" si="245"/>
        <v>-2.9782256788967398</v>
      </c>
      <c r="CE100" s="18">
        <f t="shared" si="246"/>
        <v>-3.451673168106939</v>
      </c>
      <c r="CG100" s="18">
        <f t="shared" si="247"/>
        <v>-2.4452326611984487</v>
      </c>
      <c r="CH100" s="18">
        <f t="shared" si="248"/>
        <v>2.0570395111794149</v>
      </c>
      <c r="CI100" s="18">
        <f t="shared" si="249"/>
        <v>0.30671825074068959</v>
      </c>
      <c r="CK100" t="str">
        <f t="shared" si="262"/>
        <v>62 Leisure, travel and related personal service occupations</v>
      </c>
      <c r="CL100" s="18">
        <f t="shared" si="250"/>
        <v>1.4025812927289216</v>
      </c>
      <c r="CM100" s="18">
        <f t="shared" si="250"/>
        <v>-14.664786321792588</v>
      </c>
      <c r="CN100" s="18">
        <f t="shared" si="250"/>
        <v>-5.9729259228750724</v>
      </c>
      <c r="CO100" s="18">
        <f t="shared" si="250"/>
        <v>-1.6551004397285629</v>
      </c>
      <c r="CP100" s="18">
        <f t="shared" si="251"/>
        <v>-3.8815062759068097</v>
      </c>
      <c r="CR100" s="18">
        <f t="shared" si="252"/>
        <v>-3.115968675863412</v>
      </c>
      <c r="CS100" s="18">
        <f t="shared" si="253"/>
        <v>1.2743250182378985</v>
      </c>
      <c r="CT100" s="18">
        <f t="shared" si="254"/>
        <v>-1.2252557436159051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7.819838558908998E-2</v>
      </c>
      <c r="C101" s="18">
        <f t="shared" si="210"/>
        <v>7.4450746328726947</v>
      </c>
      <c r="D101" s="18">
        <f t="shared" si="210"/>
        <v>0.67457689216121608</v>
      </c>
      <c r="E101" s="18">
        <f t="shared" si="210"/>
        <v>3.0899559467263638</v>
      </c>
      <c r="F101" s="18">
        <f t="shared" si="211"/>
        <v>2.5939662551001774</v>
      </c>
      <c r="H101" s="18">
        <f t="shared" si="212"/>
        <v>2.2784584580073375</v>
      </c>
      <c r="I101" s="18">
        <f t="shared" si="213"/>
        <v>3.3749868129172578</v>
      </c>
      <c r="J101" s="18">
        <f t="shared" si="214"/>
        <v>4.8927320622397685</v>
      </c>
      <c r="L101" t="str">
        <f t="shared" si="255"/>
        <v>63 Community and civil enforcement occupations</v>
      </c>
      <c r="M101" s="18">
        <f t="shared" si="215"/>
        <v>-0.44068836027050251</v>
      </c>
      <c r="N101" s="18">
        <f t="shared" si="215"/>
        <v>41.248063288241333</v>
      </c>
      <c r="O101" s="18">
        <f t="shared" si="215"/>
        <v>-4.1392619797365189</v>
      </c>
      <c r="P101" s="18">
        <f t="shared" si="215"/>
        <v>3.602159927295645</v>
      </c>
      <c r="Q101" s="18">
        <f t="shared" si="216"/>
        <v>3.0960800115180431</v>
      </c>
      <c r="S101" s="18">
        <f t="shared" si="217"/>
        <v>0.95460393034438873</v>
      </c>
      <c r="T101" s="18">
        <f t="shared" si="218"/>
        <v>2.7757615010564285</v>
      </c>
      <c r="U101" s="18">
        <f t="shared" si="219"/>
        <v>3.4407685484568518</v>
      </c>
      <c r="W101" t="str">
        <f t="shared" si="256"/>
        <v>63 Community and civil enforcement occupations</v>
      </c>
      <c r="X101" s="18">
        <f t="shared" si="220"/>
        <v>1.276884186574323</v>
      </c>
      <c r="Y101" s="18">
        <f t="shared" si="220"/>
        <v>5.8232752096083251</v>
      </c>
      <c r="Z101" s="18">
        <f t="shared" si="220"/>
        <v>0.23367941957959104</v>
      </c>
      <c r="AA101" s="18">
        <f t="shared" si="220"/>
        <v>1.9115205600729102</v>
      </c>
      <c r="AB101" s="18">
        <f t="shared" si="221"/>
        <v>1.6231490824002437</v>
      </c>
      <c r="AD101" s="18">
        <f t="shared" si="222"/>
        <v>1.3491425192760254</v>
      </c>
      <c r="AE101" s="18">
        <f t="shared" si="223"/>
        <v>3.509829827111588</v>
      </c>
      <c r="AF101" s="18">
        <f t="shared" si="224"/>
        <v>4.3733037467980962</v>
      </c>
      <c r="AH101" t="str">
        <f t="shared" si="257"/>
        <v>63 Community and civil enforcement occupations</v>
      </c>
      <c r="AI101" s="18">
        <f t="shared" si="225"/>
        <v>-0.3143140963919655</v>
      </c>
      <c r="AJ101" s="18">
        <f t="shared" si="225"/>
        <v>26.914980024245814</v>
      </c>
      <c r="AK101" s="18">
        <f t="shared" si="225"/>
        <v>-5.7096795857636717</v>
      </c>
      <c r="AL101" s="18">
        <f t="shared" si="225"/>
        <v>1.7720620216750804</v>
      </c>
      <c r="AM101" s="18">
        <f t="shared" si="226"/>
        <v>0.75309278611528363</v>
      </c>
      <c r="AO101" s="18">
        <f t="shared" si="227"/>
        <v>-0.78559022136741596</v>
      </c>
      <c r="AP101" s="18">
        <f t="shared" si="228"/>
        <v>2.643582564382374</v>
      </c>
      <c r="AQ101" s="18">
        <f t="shared" si="229"/>
        <v>2.1082646905610458</v>
      </c>
      <c r="AS101" t="str">
        <f t="shared" si="258"/>
        <v>63 Community and civil enforcement occupations</v>
      </c>
      <c r="AT101" s="18">
        <f t="shared" si="230"/>
        <v>-3.1924689886544844</v>
      </c>
      <c r="AU101" s="18">
        <f t="shared" si="230"/>
        <v>21.831797085491147</v>
      </c>
      <c r="AV101" s="18">
        <f t="shared" si="230"/>
        <v>-6.9036389428770324</v>
      </c>
      <c r="AW101" s="18">
        <f t="shared" si="230"/>
        <v>0.60513753326345565</v>
      </c>
      <c r="AX101" s="18">
        <f t="shared" si="231"/>
        <v>-0.62226123766810915</v>
      </c>
      <c r="AZ101" s="18">
        <f t="shared" si="232"/>
        <v>-1.9627754171890222</v>
      </c>
      <c r="BA101" s="18">
        <f t="shared" si="233"/>
        <v>2.466815359936736</v>
      </c>
      <c r="BB101" s="18">
        <f t="shared" si="234"/>
        <v>1.1327470757290792</v>
      </c>
      <c r="BD101" t="str">
        <f t="shared" si="259"/>
        <v>63 Community and civil enforcement occupations</v>
      </c>
      <c r="BE101" s="18">
        <f t="shared" si="235"/>
        <v>-9.7386293436458651</v>
      </c>
      <c r="BF101" s="18">
        <f t="shared" si="235"/>
        <v>46.678161230420898</v>
      </c>
      <c r="BG101" s="18">
        <f t="shared" si="235"/>
        <v>-8.8193258199547824</v>
      </c>
      <c r="BH101" s="18">
        <f t="shared" si="235"/>
        <v>1.050246476102501</v>
      </c>
      <c r="BI101" s="18">
        <f t="shared" si="236"/>
        <v>0.1620781103059965</v>
      </c>
      <c r="BK101" s="18">
        <f t="shared" si="237"/>
        <v>-2.3529371789760001</v>
      </c>
      <c r="BL101" s="18">
        <f t="shared" si="238"/>
        <v>1.574895505467655</v>
      </c>
      <c r="BM101" s="18">
        <f t="shared" si="239"/>
        <v>-0.24548810755810058</v>
      </c>
      <c r="BO101" t="str">
        <f t="shared" si="260"/>
        <v>63 Community and civil enforcement occupations</v>
      </c>
      <c r="BP101" s="18">
        <f t="shared" si="240"/>
        <v>-3.1560875970377822</v>
      </c>
      <c r="BQ101" s="18">
        <f t="shared" si="240"/>
        <v>17.370159295625598</v>
      </c>
      <c r="BR101" s="18">
        <f t="shared" si="240"/>
        <v>-6.9859069987732614</v>
      </c>
      <c r="BS101" s="18">
        <f t="shared" si="240"/>
        <v>-0.21735518379554231</v>
      </c>
      <c r="BT101" s="18">
        <f t="shared" si="241"/>
        <v>-1.388350388865256</v>
      </c>
      <c r="BV101" s="18">
        <f t="shared" si="242"/>
        <v>-2.5265676508511858</v>
      </c>
      <c r="BW101" s="18">
        <f t="shared" si="243"/>
        <v>1.7534816020283728</v>
      </c>
      <c r="BX101" s="18">
        <f t="shared" si="244"/>
        <v>-0.14054750440823938</v>
      </c>
      <c r="BZ101" t="str">
        <f t="shared" si="261"/>
        <v>63 Community and civil enforcement occupations</v>
      </c>
      <c r="CA101" s="18">
        <f t="shared" si="245"/>
        <v>-4.1571198119793706</v>
      </c>
      <c r="CB101" s="18">
        <f t="shared" si="245"/>
        <v>18.310520895039438</v>
      </c>
      <c r="CC101" s="18">
        <f t="shared" si="245"/>
        <v>-6.1393873670677497</v>
      </c>
      <c r="CD101" s="18">
        <f t="shared" si="245"/>
        <v>-1.2446978819330212</v>
      </c>
      <c r="CE101" s="18">
        <f t="shared" si="246"/>
        <v>-1.6973372593688585</v>
      </c>
      <c r="CG101" s="18">
        <f t="shared" si="247"/>
        <v>-2.9039842259437121</v>
      </c>
      <c r="CH101" s="18">
        <f t="shared" si="248"/>
        <v>1.7125485530444351</v>
      </c>
      <c r="CI101" s="18">
        <f t="shared" si="249"/>
        <v>-0.46266681116013952</v>
      </c>
      <c r="CK101" t="str">
        <f t="shared" si="262"/>
        <v>63 Community and civil enforcement occupations</v>
      </c>
      <c r="CL101" s="18">
        <f t="shared" si="250"/>
        <v>-6.2670302171166758</v>
      </c>
      <c r="CM101" s="18">
        <f t="shared" si="250"/>
        <v>31.508020677163163</v>
      </c>
      <c r="CN101" s="18">
        <f t="shared" si="250"/>
        <v>-14.280354316159904</v>
      </c>
      <c r="CO101" s="18">
        <f t="shared" si="250"/>
        <v>-2.8187658285280137</v>
      </c>
      <c r="CP101" s="18">
        <f t="shared" si="251"/>
        <v>-4.7727733809925788</v>
      </c>
      <c r="CR101" s="18">
        <f t="shared" si="252"/>
        <v>-6.800182373442909</v>
      </c>
      <c r="CS101" s="18">
        <f t="shared" si="253"/>
        <v>0.70809354166279093</v>
      </c>
      <c r="CT101" s="18">
        <f t="shared" si="254"/>
        <v>-5.053945013691818</v>
      </c>
    </row>
    <row r="102" spans="1:98" x14ac:dyDescent="0.2">
      <c r="A102" t="str">
        <f t="shared" si="209"/>
        <v>71 Sales occupations</v>
      </c>
      <c r="B102" s="18">
        <f t="shared" si="210"/>
        <v>3.9594088994106214</v>
      </c>
      <c r="C102" s="18">
        <f t="shared" si="210"/>
        <v>-6.7248851578968427</v>
      </c>
      <c r="D102" s="18">
        <f t="shared" si="210"/>
        <v>2.3711312400081175</v>
      </c>
      <c r="E102" s="18">
        <f t="shared" si="210"/>
        <v>2.5237527571036811</v>
      </c>
      <c r="F102" s="18">
        <f t="shared" si="211"/>
        <v>1.8723068534434839</v>
      </c>
      <c r="H102" s="18">
        <f t="shared" si="212"/>
        <v>2.4728536528038525</v>
      </c>
      <c r="I102" s="18">
        <f t="shared" si="213"/>
        <v>3.0679274144008506</v>
      </c>
      <c r="J102" s="18">
        <f t="shared" si="214"/>
        <v>4.7850812097096851</v>
      </c>
      <c r="L102" t="str">
        <f t="shared" si="255"/>
        <v>71 Sales occupations</v>
      </c>
      <c r="M102" s="18">
        <f t="shared" si="215"/>
        <v>5.3999089484906282</v>
      </c>
      <c r="N102" s="18">
        <f t="shared" si="215"/>
        <v>10.551123342760182</v>
      </c>
      <c r="O102" s="18">
        <f t="shared" si="215"/>
        <v>3.8234951421276531</v>
      </c>
      <c r="P102" s="18">
        <f t="shared" si="215"/>
        <v>3.6173442989693827</v>
      </c>
      <c r="Q102" s="18">
        <f t="shared" si="216"/>
        <v>4.1023113914967713</v>
      </c>
      <c r="S102" s="18">
        <f t="shared" si="217"/>
        <v>3.6860157252888825</v>
      </c>
      <c r="T102" s="18">
        <f t="shared" si="218"/>
        <v>3.4055603994317174</v>
      </c>
      <c r="U102" s="18">
        <f t="shared" si="219"/>
        <v>5.9321518339677803</v>
      </c>
      <c r="W102" t="str">
        <f t="shared" si="256"/>
        <v>71 Sales occupations</v>
      </c>
      <c r="X102" s="18">
        <f t="shared" si="220"/>
        <v>3.4923334798434569</v>
      </c>
      <c r="Y102" s="18">
        <f t="shared" si="220"/>
        <v>3.3660681542958981</v>
      </c>
      <c r="Z102" s="18">
        <f t="shared" si="220"/>
        <v>2.0888029311781908</v>
      </c>
      <c r="AA102" s="18">
        <f t="shared" si="220"/>
        <v>2.377385169396673</v>
      </c>
      <c r="AB102" s="18">
        <f t="shared" si="221"/>
        <v>2.3485761522878956</v>
      </c>
      <c r="AD102" s="18">
        <f t="shared" si="222"/>
        <v>2.2811005639539639</v>
      </c>
      <c r="AE102" s="18">
        <f t="shared" si="223"/>
        <v>3.3168762533746676</v>
      </c>
      <c r="AF102" s="18">
        <f t="shared" si="224"/>
        <v>4.8472517866730902</v>
      </c>
      <c r="AH102" t="str">
        <f t="shared" si="257"/>
        <v>71 Sales occupations</v>
      </c>
      <c r="AI102" s="18">
        <f t="shared" si="225"/>
        <v>1.6233061289909534</v>
      </c>
      <c r="AJ102" s="18">
        <f t="shared" si="225"/>
        <v>3.986507438760456</v>
      </c>
      <c r="AK102" s="18">
        <f t="shared" si="225"/>
        <v>0.86206990320096821</v>
      </c>
      <c r="AL102" s="18">
        <f t="shared" si="225"/>
        <v>1.8213655289944786</v>
      </c>
      <c r="AM102" s="18">
        <f t="shared" si="226"/>
        <v>1.6542046114654374</v>
      </c>
      <c r="AO102" s="18">
        <f t="shared" si="227"/>
        <v>1.5005908234472232</v>
      </c>
      <c r="AP102" s="18">
        <f t="shared" si="228"/>
        <v>3.1023684870278068</v>
      </c>
      <c r="AQ102" s="18">
        <f t="shared" si="229"/>
        <v>4.1174632276379519</v>
      </c>
      <c r="AS102" t="str">
        <f t="shared" si="258"/>
        <v>71 Sales occupations</v>
      </c>
      <c r="AT102" s="18">
        <f t="shared" si="230"/>
        <v>0.85689164647895222</v>
      </c>
      <c r="AU102" s="18">
        <f t="shared" si="230"/>
        <v>2.4576132768818981</v>
      </c>
      <c r="AV102" s="18">
        <f t="shared" si="230"/>
        <v>3.9306907145619796E-2</v>
      </c>
      <c r="AW102" s="18">
        <f t="shared" si="230"/>
        <v>1.724621884991917</v>
      </c>
      <c r="AX102" s="18">
        <f t="shared" si="231"/>
        <v>1.2403535234281726</v>
      </c>
      <c r="AZ102" s="18">
        <f t="shared" si="232"/>
        <v>1.1597189820226061</v>
      </c>
      <c r="BA102" s="18">
        <f t="shared" si="233"/>
        <v>2.6440104939156273</v>
      </c>
      <c r="BB102" s="18">
        <f t="shared" si="234"/>
        <v>3.469412790712556</v>
      </c>
      <c r="BD102" t="str">
        <f t="shared" si="259"/>
        <v>71 Sales occupations</v>
      </c>
      <c r="BE102" s="18">
        <f t="shared" si="235"/>
        <v>-0.8317514903896539</v>
      </c>
      <c r="BF102" s="18">
        <f t="shared" si="235"/>
        <v>10.039645099803639</v>
      </c>
      <c r="BG102" s="18">
        <f t="shared" si="235"/>
        <v>-6.7617399051045357E-2</v>
      </c>
      <c r="BH102" s="18">
        <f t="shared" si="235"/>
        <v>0.42428226795878654</v>
      </c>
      <c r="BI102" s="18">
        <f t="shared" si="236"/>
        <v>0.84496852764281982</v>
      </c>
      <c r="BK102" s="18">
        <f t="shared" si="237"/>
        <v>0.26004726693982239</v>
      </c>
      <c r="BL102" s="18">
        <f t="shared" si="238"/>
        <v>2.4918937249510886</v>
      </c>
      <c r="BM102" s="18">
        <f t="shared" si="239"/>
        <v>2.6771691920622009</v>
      </c>
      <c r="BO102" t="str">
        <f t="shared" si="260"/>
        <v>71 Sales occupations</v>
      </c>
      <c r="BP102" s="18">
        <f t="shared" si="240"/>
        <v>-1.9502962729722628</v>
      </c>
      <c r="BQ102" s="18">
        <f t="shared" si="240"/>
        <v>-4.5261450067984317</v>
      </c>
      <c r="BR102" s="18">
        <f t="shared" si="240"/>
        <v>-1.0634493105365683</v>
      </c>
      <c r="BS102" s="18">
        <f t="shared" si="240"/>
        <v>-2.0935568970906093</v>
      </c>
      <c r="BT102" s="18">
        <f t="shared" si="241"/>
        <v>-1.9271460767541049</v>
      </c>
      <c r="BV102" s="18">
        <f t="shared" si="242"/>
        <v>-1.7513849469778187</v>
      </c>
      <c r="BW102" s="18">
        <f t="shared" si="243"/>
        <v>2.1664112169256233</v>
      </c>
      <c r="BX102" s="18">
        <f t="shared" si="244"/>
        <v>0.91478356023169116</v>
      </c>
      <c r="BZ102" t="str">
        <f t="shared" si="261"/>
        <v>71 Sales occupations</v>
      </c>
      <c r="CA102" s="18">
        <f t="shared" si="245"/>
        <v>-1.2715751874663228</v>
      </c>
      <c r="CB102" s="18">
        <f t="shared" si="245"/>
        <v>-12.095817702514012</v>
      </c>
      <c r="CC102" s="18">
        <f t="shared" si="245"/>
        <v>-2.6420325950663126</v>
      </c>
      <c r="CD102" s="18">
        <f t="shared" si="245"/>
        <v>-8.4059072361249534</v>
      </c>
      <c r="CE102" s="18">
        <f t="shared" si="246"/>
        <v>-6.8819537650693707</v>
      </c>
      <c r="CG102" s="18">
        <f t="shared" si="247"/>
        <v>-6.5235645553479156</v>
      </c>
      <c r="CH102" s="18">
        <f t="shared" si="248"/>
        <v>1.4408986562957082</v>
      </c>
      <c r="CI102" s="18">
        <f t="shared" si="249"/>
        <v>-3.317310990439315</v>
      </c>
      <c r="CK102" t="str">
        <f t="shared" si="262"/>
        <v>71 Sales occupations</v>
      </c>
      <c r="CL102" s="18">
        <f t="shared" si="250"/>
        <v>7.8386236467209436E-2</v>
      </c>
      <c r="CM102" s="18">
        <f t="shared" si="250"/>
        <v>-10.826104225899268</v>
      </c>
      <c r="CN102" s="18">
        <f t="shared" si="250"/>
        <v>-1.9362422571202353</v>
      </c>
      <c r="CO102" s="18">
        <f t="shared" si="250"/>
        <v>-1.9942133861197364</v>
      </c>
      <c r="CP102" s="18">
        <f t="shared" si="251"/>
        <v>-2.5529718446062666</v>
      </c>
      <c r="CR102" s="18">
        <f t="shared" si="252"/>
        <v>-1.9748934852395372</v>
      </c>
      <c r="CS102" s="18">
        <f t="shared" si="253"/>
        <v>1.2743797909314569</v>
      </c>
      <c r="CT102" s="18">
        <f t="shared" si="254"/>
        <v>-0.33717254093516003</v>
      </c>
    </row>
    <row r="103" spans="1:98" x14ac:dyDescent="0.2">
      <c r="A103" t="str">
        <f t="shared" si="209"/>
        <v>72 Customer service occupations</v>
      </c>
      <c r="B103" s="18">
        <f t="shared" si="210"/>
        <v>5.0545303440801215</v>
      </c>
      <c r="C103" s="18">
        <f t="shared" si="210"/>
        <v>16.715781419259979</v>
      </c>
      <c r="D103" s="18">
        <f t="shared" si="210"/>
        <v>5.9856585598930812</v>
      </c>
      <c r="E103" s="18">
        <f t="shared" si="210"/>
        <v>2.9520404852714677</v>
      </c>
      <c r="F103" s="18">
        <f t="shared" si="211"/>
        <v>4.7085553271042579</v>
      </c>
      <c r="H103" s="18">
        <f t="shared" si="212"/>
        <v>3.9534738006766323</v>
      </c>
      <c r="I103" s="18">
        <f t="shared" si="213"/>
        <v>3.3762463643560725</v>
      </c>
      <c r="J103" s="18">
        <f t="shared" si="214"/>
        <v>6.1109061985808344</v>
      </c>
      <c r="L103" t="str">
        <f t="shared" si="255"/>
        <v>72 Customer service occupations</v>
      </c>
      <c r="M103" s="18">
        <f t="shared" si="215"/>
        <v>7.4904502016499341</v>
      </c>
      <c r="N103" s="18">
        <f t="shared" si="215"/>
        <v>4.8038794564210896</v>
      </c>
      <c r="O103" s="18">
        <f t="shared" si="215"/>
        <v>5.3689049024040481</v>
      </c>
      <c r="P103" s="18">
        <f t="shared" si="215"/>
        <v>3.0110900279775255</v>
      </c>
      <c r="Q103" s="18">
        <f t="shared" si="216"/>
        <v>3.8541175604283273</v>
      </c>
      <c r="S103" s="18">
        <f t="shared" si="217"/>
        <v>3.7911069941930498</v>
      </c>
      <c r="T103" s="18">
        <f t="shared" si="218"/>
        <v>3.5564763958628953</v>
      </c>
      <c r="U103" s="18">
        <f t="shared" si="219"/>
        <v>6.1170246183088084</v>
      </c>
      <c r="W103" t="str">
        <f t="shared" si="256"/>
        <v>72 Customer service occupations</v>
      </c>
      <c r="X103" s="18">
        <f t="shared" si="220"/>
        <v>5.3648091368272643</v>
      </c>
      <c r="Y103" s="18">
        <f t="shared" si="220"/>
        <v>2.1475368644919168</v>
      </c>
      <c r="Z103" s="18">
        <f t="shared" si="220"/>
        <v>3.4676586474729154</v>
      </c>
      <c r="AA103" s="18">
        <f t="shared" si="220"/>
        <v>2.4815525845759856</v>
      </c>
      <c r="AB103" s="18">
        <f t="shared" si="221"/>
        <v>2.7677263224676008</v>
      </c>
      <c r="AD103" s="18">
        <f t="shared" si="222"/>
        <v>2.8092059180693907</v>
      </c>
      <c r="AE103" s="18">
        <f t="shared" si="223"/>
        <v>3.3873937262172138</v>
      </c>
      <c r="AF103" s="18">
        <f t="shared" si="224"/>
        <v>5.2793331002509269</v>
      </c>
      <c r="AH103" t="str">
        <f t="shared" si="257"/>
        <v>72 Customer service occupations</v>
      </c>
      <c r="AI103" s="18">
        <f t="shared" si="225"/>
        <v>6.3060628384893569</v>
      </c>
      <c r="AJ103" s="18">
        <f t="shared" si="225"/>
        <v>9.7544174488956248</v>
      </c>
      <c r="AK103" s="18">
        <f t="shared" si="225"/>
        <v>3.3125466277708071</v>
      </c>
      <c r="AL103" s="18">
        <f t="shared" si="225"/>
        <v>2.0651219845940982</v>
      </c>
      <c r="AM103" s="18">
        <f t="shared" si="226"/>
        <v>2.9194740871007374</v>
      </c>
      <c r="AO103" s="18">
        <f t="shared" si="227"/>
        <v>2.4792476261790819</v>
      </c>
      <c r="AP103" s="18">
        <f t="shared" si="228"/>
        <v>3.5040369931387039</v>
      </c>
      <c r="AQ103" s="18">
        <f t="shared" si="229"/>
        <v>5.1378126597563911</v>
      </c>
      <c r="AS103" t="str">
        <f t="shared" si="258"/>
        <v>72 Customer service occupations</v>
      </c>
      <c r="AT103" s="18">
        <f t="shared" si="230"/>
        <v>5.2660883749456655</v>
      </c>
      <c r="AU103" s="18">
        <f t="shared" si="230"/>
        <v>1.6796856061752186</v>
      </c>
      <c r="AV103" s="18">
        <f t="shared" si="230"/>
        <v>2.3455470062984762</v>
      </c>
      <c r="AW103" s="18">
        <f t="shared" si="230"/>
        <v>1.2899519192766551</v>
      </c>
      <c r="AX103" s="18">
        <f t="shared" si="231"/>
        <v>1.6430439606275105</v>
      </c>
      <c r="AZ103" s="18">
        <f t="shared" si="232"/>
        <v>1.6406016537969137</v>
      </c>
      <c r="BA103" s="18">
        <f t="shared" si="233"/>
        <v>3.0716761338328791</v>
      </c>
      <c r="BB103" s="18">
        <f t="shared" si="234"/>
        <v>4.1894011423064814</v>
      </c>
      <c r="BD103" t="str">
        <f t="shared" si="259"/>
        <v>72 Customer service occupations</v>
      </c>
      <c r="BE103" s="18">
        <f t="shared" si="235"/>
        <v>1.4048091906855964</v>
      </c>
      <c r="BF103" s="18">
        <f t="shared" si="235"/>
        <v>6.3538330538511989</v>
      </c>
      <c r="BG103" s="18">
        <f t="shared" si="235"/>
        <v>0.50359985622228098</v>
      </c>
      <c r="BH103" s="18">
        <f t="shared" si="235"/>
        <v>0.5307440448420353</v>
      </c>
      <c r="BI103" s="18">
        <f t="shared" si="236"/>
        <v>0.87664683038501945</v>
      </c>
      <c r="BK103" s="18">
        <f t="shared" si="237"/>
        <v>0.52169516749431821</v>
      </c>
      <c r="BL103" s="18">
        <f t="shared" si="238"/>
        <v>2.5798180592943698</v>
      </c>
      <c r="BM103" s="18">
        <f t="shared" si="239"/>
        <v>2.9492189545751168</v>
      </c>
      <c r="BO103" t="str">
        <f t="shared" si="260"/>
        <v>72 Customer service occupations</v>
      </c>
      <c r="BP103" s="18">
        <f t="shared" si="240"/>
        <v>1.6486148894920172</v>
      </c>
      <c r="BQ103" s="18">
        <f t="shared" si="240"/>
        <v>-2.5154091132429501</v>
      </c>
      <c r="BR103" s="18">
        <f t="shared" si="240"/>
        <v>1.6701383631372746</v>
      </c>
      <c r="BS103" s="18">
        <f t="shared" si="240"/>
        <v>-0.45000225246664138</v>
      </c>
      <c r="BT103" s="18">
        <f t="shared" si="241"/>
        <v>7.6526781226626817E-2</v>
      </c>
      <c r="BV103" s="18">
        <f t="shared" si="242"/>
        <v>0.25175279961680008</v>
      </c>
      <c r="BW103" s="18">
        <f t="shared" si="243"/>
        <v>2.6430150418919052</v>
      </c>
      <c r="BX103" s="18">
        <f t="shared" si="244"/>
        <v>2.8187346831860527</v>
      </c>
      <c r="BZ103" t="str">
        <f t="shared" si="261"/>
        <v>72 Customer service occupations</v>
      </c>
      <c r="CA103" s="18">
        <f t="shared" si="245"/>
        <v>-0.25046243197009987</v>
      </c>
      <c r="CB103" s="18">
        <f t="shared" si="245"/>
        <v>-9.3870239999455869</v>
      </c>
      <c r="CC103" s="18">
        <f t="shared" si="245"/>
        <v>0.39575158634941321</v>
      </c>
      <c r="CD103" s="18">
        <f t="shared" si="245"/>
        <v>-0.64176438651268874</v>
      </c>
      <c r="CE103" s="18">
        <f t="shared" si="246"/>
        <v>-0.89105317676050344</v>
      </c>
      <c r="CG103" s="18">
        <f t="shared" si="247"/>
        <v>-0.29712256295457706</v>
      </c>
      <c r="CH103" s="18">
        <f t="shared" si="248"/>
        <v>1.8823685852106475</v>
      </c>
      <c r="CI103" s="18">
        <f t="shared" si="249"/>
        <v>1.6546912120650958</v>
      </c>
      <c r="CK103" t="str">
        <f t="shared" si="262"/>
        <v>72 Customer service occupations</v>
      </c>
      <c r="CL103" s="18">
        <f t="shared" si="250"/>
        <v>8.3784381362984384</v>
      </c>
      <c r="CM103" s="18">
        <f t="shared" si="250"/>
        <v>0.57392074804469839</v>
      </c>
      <c r="CN103" s="18">
        <f t="shared" si="250"/>
        <v>6.5464824340637717</v>
      </c>
      <c r="CO103" s="18">
        <f t="shared" si="250"/>
        <v>2.7133557853584067</v>
      </c>
      <c r="CP103" s="18">
        <f t="shared" si="251"/>
        <v>3.7595630489515086</v>
      </c>
      <c r="CR103" s="18">
        <f t="shared" si="252"/>
        <v>3.9754920792521631</v>
      </c>
      <c r="CS103" s="18">
        <f t="shared" si="253"/>
        <v>2.382018381317641</v>
      </c>
      <c r="CT103" s="18">
        <f t="shared" si="254"/>
        <v>5.4545102777861176</v>
      </c>
    </row>
    <row r="104" spans="1:98" x14ac:dyDescent="0.2">
      <c r="A104" t="str">
        <f t="shared" si="209"/>
        <v>81 Process, plant and machine operatives</v>
      </c>
      <c r="B104" s="18">
        <f t="shared" si="210"/>
        <v>9.3967907194937297</v>
      </c>
      <c r="C104" s="18">
        <f t="shared" si="210"/>
        <v>-5.1061675313654131</v>
      </c>
      <c r="D104" s="18">
        <f t="shared" si="210"/>
        <v>4.9198012166871363</v>
      </c>
      <c r="E104" s="18">
        <f t="shared" si="210"/>
        <v>4.0565023917094045</v>
      </c>
      <c r="F104" s="18">
        <f t="shared" si="211"/>
        <v>3.7262304094435095</v>
      </c>
      <c r="H104" s="18">
        <f t="shared" si="212"/>
        <v>4.343476502391308</v>
      </c>
      <c r="I104" s="18">
        <f t="shared" si="213"/>
        <v>3.7457279944660415</v>
      </c>
      <c r="J104" s="18">
        <f t="shared" si="214"/>
        <v>6.6542059104794715</v>
      </c>
      <c r="L104" t="str">
        <f t="shared" si="255"/>
        <v>81 Process, plant and machine operatives</v>
      </c>
      <c r="M104" s="18">
        <f t="shared" si="215"/>
        <v>9.3384193838805807</v>
      </c>
      <c r="N104" s="18">
        <f t="shared" si="215"/>
        <v>0.85055961384490342</v>
      </c>
      <c r="O104" s="18">
        <f t="shared" si="215"/>
        <v>7.2336046981788193</v>
      </c>
      <c r="P104" s="18">
        <f t="shared" si="215"/>
        <v>4.6368834034732576</v>
      </c>
      <c r="Q104" s="18">
        <f t="shared" si="216"/>
        <v>5.1989244811134316</v>
      </c>
      <c r="S104" s="18">
        <f t="shared" si="217"/>
        <v>5.495394110548224</v>
      </c>
      <c r="T104" s="18">
        <f t="shared" si="218"/>
        <v>3.869970985825999</v>
      </c>
      <c r="U104" s="18">
        <f t="shared" si="219"/>
        <v>7.5953205766515985</v>
      </c>
      <c r="W104" t="str">
        <f t="shared" si="256"/>
        <v>81 Process, plant and machine operatives</v>
      </c>
      <c r="X104" s="18">
        <f t="shared" si="220"/>
        <v>3.323234221856386</v>
      </c>
      <c r="Y104" s="18">
        <f t="shared" si="220"/>
        <v>-6.3464589560753399</v>
      </c>
      <c r="Z104" s="18">
        <f t="shared" si="220"/>
        <v>7.5761174902510886</v>
      </c>
      <c r="AA104" s="18">
        <f t="shared" si="220"/>
        <v>4.1294172214125791</v>
      </c>
      <c r="AB104" s="18">
        <f t="shared" si="221"/>
        <v>4.4996580856295321</v>
      </c>
      <c r="AD104" s="18">
        <f t="shared" si="222"/>
        <v>5.2658691337878372</v>
      </c>
      <c r="AE104" s="18">
        <f t="shared" si="223"/>
        <v>3.9724551330275526</v>
      </c>
      <c r="AF104" s="18">
        <f t="shared" si="224"/>
        <v>7.4860073987600195</v>
      </c>
      <c r="AH104" t="str">
        <f t="shared" si="257"/>
        <v>81 Process, plant and machine operatives</v>
      </c>
      <c r="AI104" s="18">
        <f t="shared" si="225"/>
        <v>5.6438983917616481</v>
      </c>
      <c r="AJ104" s="18">
        <f t="shared" si="225"/>
        <v>-4.7919880385355</v>
      </c>
      <c r="AK104" s="18">
        <f t="shared" si="225"/>
        <v>6.6497385019486766</v>
      </c>
      <c r="AL104" s="18">
        <f t="shared" si="225"/>
        <v>4.2893742440556881</v>
      </c>
      <c r="AM104" s="18">
        <f t="shared" si="226"/>
        <v>4.425020205853003</v>
      </c>
      <c r="AO104" s="18">
        <f t="shared" si="227"/>
        <v>5.0703001086975119</v>
      </c>
      <c r="AP104" s="18">
        <f t="shared" si="228"/>
        <v>3.8585419978495183</v>
      </c>
      <c r="AQ104" s="18">
        <f t="shared" si="229"/>
        <v>7.2678158155977446</v>
      </c>
      <c r="AS104" t="str">
        <f t="shared" si="258"/>
        <v>81 Process, plant and machine operatives</v>
      </c>
      <c r="AT104" s="18">
        <f t="shared" si="230"/>
        <v>5.5641587033635531</v>
      </c>
      <c r="AU104" s="18">
        <f t="shared" si="230"/>
        <v>-7.8235348351980321</v>
      </c>
      <c r="AV104" s="18">
        <f t="shared" si="230"/>
        <v>3.5280349931318566</v>
      </c>
      <c r="AW104" s="18">
        <f t="shared" si="230"/>
        <v>2.3793114505432422</v>
      </c>
      <c r="AX104" s="18">
        <f t="shared" si="231"/>
        <v>2.0650368662487706</v>
      </c>
      <c r="AZ104" s="18">
        <f t="shared" si="232"/>
        <v>2.7607960490311889</v>
      </c>
      <c r="BA104" s="18">
        <f t="shared" si="233"/>
        <v>3.2407053067999403</v>
      </c>
      <c r="BB104" s="18">
        <f t="shared" si="234"/>
        <v>5.1305896776850268</v>
      </c>
      <c r="BD104" t="str">
        <f t="shared" si="259"/>
        <v>81 Process, plant and machine operatives</v>
      </c>
      <c r="BE104" s="18">
        <f t="shared" si="235"/>
        <v>2.8761005876078549</v>
      </c>
      <c r="BF104" s="18">
        <f t="shared" si="235"/>
        <v>-3.4683161881498559</v>
      </c>
      <c r="BG104" s="18">
        <f t="shared" si="235"/>
        <v>2.2537381819724978</v>
      </c>
      <c r="BH104" s="18">
        <f t="shared" si="235"/>
        <v>0.95382196255566765</v>
      </c>
      <c r="BI104" s="18">
        <f t="shared" si="236"/>
        <v>1.0749055146468622</v>
      </c>
      <c r="BK104" s="18">
        <f t="shared" si="237"/>
        <v>1.3852807633871755</v>
      </c>
      <c r="BL104" s="18">
        <f t="shared" si="238"/>
        <v>2.3605870378230032</v>
      </c>
      <c r="BM104" s="18">
        <f t="shared" si="239"/>
        <v>3.387469139906818</v>
      </c>
      <c r="BO104" t="str">
        <f t="shared" si="260"/>
        <v>81 Process, plant and machine operatives</v>
      </c>
      <c r="BP104" s="18">
        <f t="shared" si="240"/>
        <v>5.9340258614309471</v>
      </c>
      <c r="BQ104" s="18">
        <f t="shared" si="240"/>
        <v>-17.692682169325391</v>
      </c>
      <c r="BR104" s="18">
        <f t="shared" si="240"/>
        <v>2.1101223138294545</v>
      </c>
      <c r="BS104" s="18">
        <f t="shared" si="240"/>
        <v>-0.83667723492258927</v>
      </c>
      <c r="BT104" s="18">
        <f t="shared" si="241"/>
        <v>-1.0835956624751009</v>
      </c>
      <c r="BV104" s="18">
        <f t="shared" si="242"/>
        <v>0.13601691694293816</v>
      </c>
      <c r="BW104" s="18">
        <f t="shared" si="243"/>
        <v>2.304099018007344</v>
      </c>
      <c r="BX104" s="18">
        <f t="shared" si="244"/>
        <v>2.4032464521874353</v>
      </c>
      <c r="BZ104" t="str">
        <f t="shared" si="261"/>
        <v>81 Process, plant and machine operatives</v>
      </c>
      <c r="CA104" s="18">
        <f t="shared" si="245"/>
        <v>-0.97910396955449563</v>
      </c>
      <c r="CB104" s="18">
        <f t="shared" si="245"/>
        <v>-14.351214801269718</v>
      </c>
      <c r="CC104" s="18">
        <f t="shared" si="245"/>
        <v>-1.0390839393996099</v>
      </c>
      <c r="CD104" s="18">
        <f t="shared" si="245"/>
        <v>-8.2191062595371669</v>
      </c>
      <c r="CE104" s="18">
        <f t="shared" si="246"/>
        <v>-6.4383956296176876</v>
      </c>
      <c r="CG104" s="18">
        <f t="shared" si="247"/>
        <v>-5.8855972474434086</v>
      </c>
      <c r="CH104" s="18">
        <f t="shared" si="248"/>
        <v>1.5099974422338347</v>
      </c>
      <c r="CI104" s="18">
        <f t="shared" si="249"/>
        <v>-2.7848467816164013</v>
      </c>
      <c r="CK104" t="str">
        <f t="shared" si="262"/>
        <v>81 Process, plant and machine operatives</v>
      </c>
      <c r="CL104" s="18">
        <f t="shared" si="250"/>
        <v>-1.6076148048424832</v>
      </c>
      <c r="CM104" s="18">
        <f t="shared" si="250"/>
        <v>-20.513476654581929</v>
      </c>
      <c r="CN104" s="18">
        <f t="shared" si="250"/>
        <v>-12.324971804272366</v>
      </c>
      <c r="CO104" s="18">
        <f t="shared" si="250"/>
        <v>-5.0803981007328192</v>
      </c>
      <c r="CP104" s="18">
        <f t="shared" si="251"/>
        <v>-8.4276183550193835</v>
      </c>
      <c r="CR104" s="18">
        <f t="shared" si="252"/>
        <v>-7.5594380744164695</v>
      </c>
      <c r="CS104" s="18">
        <f t="shared" si="253"/>
        <v>0.72329794708894113</v>
      </c>
      <c r="CT104" s="18">
        <f t="shared" si="254"/>
        <v>-5.5934113940552921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8.5554797281305994</v>
      </c>
      <c r="C105" s="18">
        <f t="shared" si="210"/>
        <v>-9.4477799105167399</v>
      </c>
      <c r="D105" s="18">
        <f t="shared" si="210"/>
        <v>4.2414955711168156</v>
      </c>
      <c r="E105" s="18">
        <f t="shared" si="210"/>
        <v>2.9340836210475452</v>
      </c>
      <c r="F105" s="18">
        <f t="shared" si="211"/>
        <v>2.5164109888987651</v>
      </c>
      <c r="H105" s="18">
        <f t="shared" si="212"/>
        <v>3.3680554010292019</v>
      </c>
      <c r="I105" s="18">
        <f t="shared" si="213"/>
        <v>4.2929513567553812</v>
      </c>
      <c r="J105" s="18">
        <f t="shared" si="214"/>
        <v>6.3615766259872197</v>
      </c>
      <c r="L105" t="str">
        <f t="shared" si="255"/>
        <v>82 Transport and mobile machine drivers and operatives</v>
      </c>
      <c r="M105" s="18">
        <f t="shared" si="215"/>
        <v>10.019319053877629</v>
      </c>
      <c r="N105" s="18">
        <f t="shared" si="215"/>
        <v>-2.5427300395447383</v>
      </c>
      <c r="O105" s="18">
        <f t="shared" si="215"/>
        <v>2.6956652629413158</v>
      </c>
      <c r="P105" s="18">
        <f t="shared" si="215"/>
        <v>3.1363299606155248</v>
      </c>
      <c r="Q105" s="18">
        <f t="shared" si="216"/>
        <v>2.6344645859054605</v>
      </c>
      <c r="S105" s="18">
        <f t="shared" si="217"/>
        <v>2.9892320297453034</v>
      </c>
      <c r="T105" s="18">
        <f t="shared" si="218"/>
        <v>4.0265404069047106</v>
      </c>
      <c r="U105" s="18">
        <f t="shared" si="219"/>
        <v>5.9015181198067257</v>
      </c>
      <c r="W105" t="str">
        <f t="shared" si="256"/>
        <v>82 Transport and mobile machine drivers and operatives</v>
      </c>
      <c r="X105" s="18">
        <f t="shared" si="220"/>
        <v>7.9768879312721808</v>
      </c>
      <c r="Y105" s="18">
        <f t="shared" si="220"/>
        <v>-12.114188156028504</v>
      </c>
      <c r="Z105" s="18">
        <f t="shared" si="220"/>
        <v>1.6297729684774831</v>
      </c>
      <c r="AA105" s="18">
        <f t="shared" si="220"/>
        <v>2.759885096850101</v>
      </c>
      <c r="AB105" s="18">
        <f t="shared" si="221"/>
        <v>1.4095201806364033</v>
      </c>
      <c r="AD105" s="18">
        <f t="shared" si="222"/>
        <v>2.381791607604633</v>
      </c>
      <c r="AE105" s="18">
        <f t="shared" si="223"/>
        <v>3.9643247615666954</v>
      </c>
      <c r="AF105" s="18">
        <f t="shared" si="224"/>
        <v>5.4451978176923932</v>
      </c>
      <c r="AH105" t="str">
        <f t="shared" si="257"/>
        <v>82 Transport and mobile machine drivers and operatives</v>
      </c>
      <c r="AI105" s="18">
        <f t="shared" si="225"/>
        <v>7.8217243891137711</v>
      </c>
      <c r="AJ105" s="18">
        <f t="shared" si="225"/>
        <v>-11.073336757681663</v>
      </c>
      <c r="AK105" s="18">
        <f t="shared" si="225"/>
        <v>2.0531715283294449</v>
      </c>
      <c r="AL105" s="18">
        <f t="shared" si="225"/>
        <v>2.0780359715923513</v>
      </c>
      <c r="AM105" s="18">
        <f t="shared" si="226"/>
        <v>1.1941656078217955</v>
      </c>
      <c r="AO105" s="18">
        <f t="shared" si="227"/>
        <v>2.0697471507971743</v>
      </c>
      <c r="AP105" s="18">
        <f t="shared" si="228"/>
        <v>3.962220813677253</v>
      </c>
      <c r="AQ105" s="18">
        <f t="shared" si="229"/>
        <v>5.2384892049076592</v>
      </c>
      <c r="AS105" t="str">
        <f t="shared" si="258"/>
        <v>82 Transport and mobile machine drivers and operatives</v>
      </c>
      <c r="AT105" s="18">
        <f t="shared" si="230"/>
        <v>7.5915507172513275</v>
      </c>
      <c r="AU105" s="18">
        <f t="shared" si="230"/>
        <v>-5.4458902064693611</v>
      </c>
      <c r="AV105" s="18">
        <f t="shared" si="230"/>
        <v>0.81707207970320717</v>
      </c>
      <c r="AW105" s="18">
        <f t="shared" si="230"/>
        <v>1.4717683970548956</v>
      </c>
      <c r="AX105" s="18">
        <f t="shared" si="231"/>
        <v>0.82081272346556933</v>
      </c>
      <c r="AZ105" s="18">
        <f t="shared" si="232"/>
        <v>1.2530652568077727</v>
      </c>
      <c r="BA105" s="18">
        <f t="shared" si="233"/>
        <v>3.7673851510115375</v>
      </c>
      <c r="BB105" s="18">
        <f t="shared" si="234"/>
        <v>4.541470955288518</v>
      </c>
      <c r="BD105" t="str">
        <f t="shared" si="259"/>
        <v>82 Transport and mobile machine drivers and operatives</v>
      </c>
      <c r="BE105" s="18">
        <f t="shared" si="235"/>
        <v>3.1229467788175702</v>
      </c>
      <c r="BF105" s="18">
        <f t="shared" si="235"/>
        <v>-6.8122734843693351</v>
      </c>
      <c r="BG105" s="18">
        <f t="shared" si="235"/>
        <v>1.1329607677738274</v>
      </c>
      <c r="BH105" s="18">
        <f t="shared" si="235"/>
        <v>1.144511251366942</v>
      </c>
      <c r="BI105" s="18">
        <f t="shared" si="236"/>
        <v>0.6242938035021961</v>
      </c>
      <c r="BK105" s="18">
        <f t="shared" si="237"/>
        <v>1.1406609435999249</v>
      </c>
      <c r="BL105" s="18">
        <f t="shared" si="238"/>
        <v>2.9856353692911064</v>
      </c>
      <c r="BM105" s="18">
        <f t="shared" si="239"/>
        <v>3.7622701021529981</v>
      </c>
      <c r="BO105" t="str">
        <f t="shared" si="260"/>
        <v>82 Transport and mobile machine drivers and operatives</v>
      </c>
      <c r="BP105" s="18">
        <f t="shared" si="240"/>
        <v>5.5430740661860156</v>
      </c>
      <c r="BQ105" s="18">
        <f t="shared" si="240"/>
        <v>-22.626484120554235</v>
      </c>
      <c r="BR105" s="18">
        <f t="shared" si="240"/>
        <v>0.38371509474302012</v>
      </c>
      <c r="BS105" s="18">
        <f t="shared" si="240"/>
        <v>-0.45998068464334629</v>
      </c>
      <c r="BT105" s="18">
        <f t="shared" si="241"/>
        <v>-1.7561515962642993</v>
      </c>
      <c r="BV105" s="18">
        <f t="shared" si="242"/>
        <v>-0.17953960650806122</v>
      </c>
      <c r="BW105" s="18">
        <f t="shared" si="243"/>
        <v>2.8943499914650284</v>
      </c>
      <c r="BX105" s="18">
        <f t="shared" si="244"/>
        <v>2.7744642362757643</v>
      </c>
      <c r="BZ105" t="str">
        <f t="shared" si="261"/>
        <v>82 Transport and mobile machine drivers and operatives</v>
      </c>
      <c r="CA105" s="18">
        <f t="shared" si="245"/>
        <v>-0.86039418666752354</v>
      </c>
      <c r="CB105" s="18">
        <f t="shared" si="245"/>
        <v>-23.063781437468613</v>
      </c>
      <c r="CC105" s="18">
        <f t="shared" si="245"/>
        <v>-1.3913561197088753</v>
      </c>
      <c r="CD105" s="18">
        <f t="shared" si="245"/>
        <v>-2.7094266479481321</v>
      </c>
      <c r="CE105" s="18">
        <f t="shared" si="246"/>
        <v>-3.7222710797256586</v>
      </c>
      <c r="CG105" s="18">
        <f t="shared" si="247"/>
        <v>-2.272039107472601</v>
      </c>
      <c r="CH105" s="18">
        <f t="shared" si="248"/>
        <v>2.2151628928903433</v>
      </c>
      <c r="CI105" s="18">
        <f t="shared" si="249"/>
        <v>0.62212873888829456</v>
      </c>
      <c r="CK105" t="str">
        <f t="shared" si="262"/>
        <v>82 Transport and mobile machine drivers and operatives</v>
      </c>
      <c r="CL105" s="18">
        <f t="shared" si="250"/>
        <v>6.3211823239993858</v>
      </c>
      <c r="CM105" s="18">
        <f t="shared" si="250"/>
        <v>-19.919514938088088</v>
      </c>
      <c r="CN105" s="18">
        <f t="shared" si="250"/>
        <v>0.32540200985744505</v>
      </c>
      <c r="CO105" s="18">
        <f t="shared" si="250"/>
        <v>-3.0540946403719738</v>
      </c>
      <c r="CP105" s="18">
        <f t="shared" si="251"/>
        <v>-3.1739430023924431</v>
      </c>
      <c r="CR105" s="18">
        <f t="shared" si="252"/>
        <v>-1.9404377705910636</v>
      </c>
      <c r="CS105" s="18">
        <f t="shared" si="253"/>
        <v>1.9881206678026953</v>
      </c>
      <c r="CT105" s="18">
        <f t="shared" si="254"/>
        <v>0.56909500757928999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-5.3911485327023616</v>
      </c>
      <c r="C106" s="18">
        <f t="shared" si="210"/>
        <v>-5.5657553838350804E-2</v>
      </c>
      <c r="D106" s="18">
        <f t="shared" si="210"/>
        <v>34.861559829398267</v>
      </c>
      <c r="E106" s="18">
        <f t="shared" si="210"/>
        <v>4.5314104220578466</v>
      </c>
      <c r="F106" s="18">
        <f t="shared" si="211"/>
        <v>12.876673100379342</v>
      </c>
      <c r="H106" s="18">
        <f t="shared" si="212"/>
        <v>13.796070680268159</v>
      </c>
      <c r="I106" s="18">
        <f t="shared" si="213"/>
        <v>10.635886648583126</v>
      </c>
      <c r="J106" s="18">
        <f t="shared" si="214"/>
        <v>16.973729599294707</v>
      </c>
      <c r="L106" t="str">
        <f t="shared" si="255"/>
        <v>91 Elementary trades and related occupations</v>
      </c>
      <c r="M106" s="18">
        <f t="shared" si="215"/>
        <v>7.2482881381350728</v>
      </c>
      <c r="N106" s="18">
        <f t="shared" si="215"/>
        <v>-7.0468961304930522</v>
      </c>
      <c r="O106" s="18">
        <f t="shared" si="215"/>
        <v>15.478360337582542</v>
      </c>
      <c r="P106" s="18">
        <f t="shared" si="215"/>
        <v>5.0362264893162312</v>
      </c>
      <c r="Q106" s="18">
        <f t="shared" si="216"/>
        <v>7.370475917670638</v>
      </c>
      <c r="S106" s="18">
        <f t="shared" si="217"/>
        <v>8.4075701500583087</v>
      </c>
      <c r="T106" s="18">
        <f t="shared" si="218"/>
        <v>5.696043645618265</v>
      </c>
      <c r="U106" s="18">
        <f t="shared" si="219"/>
        <v>10.792355409619493</v>
      </c>
      <c r="W106" t="str">
        <f t="shared" si="256"/>
        <v>91 Elementary trades and related occupations</v>
      </c>
      <c r="X106" s="18">
        <f t="shared" si="220"/>
        <v>3.1399932493677341</v>
      </c>
      <c r="Y106" s="18">
        <f t="shared" si="220"/>
        <v>-12.969263116570495</v>
      </c>
      <c r="Z106" s="18">
        <f t="shared" si="220"/>
        <v>20.51852598870434</v>
      </c>
      <c r="AA106" s="18">
        <f t="shared" si="220"/>
        <v>3.476085599681511</v>
      </c>
      <c r="AB106" s="18">
        <f t="shared" si="221"/>
        <v>7.3578614838125</v>
      </c>
      <c r="AD106" s="18">
        <f t="shared" si="222"/>
        <v>8.8707625310016525</v>
      </c>
      <c r="AE106" s="18">
        <f t="shared" si="223"/>
        <v>6.8867897609840911</v>
      </c>
      <c r="AF106" s="18">
        <f t="shared" si="224"/>
        <v>11.750939766760183</v>
      </c>
      <c r="AH106" t="str">
        <f t="shared" si="257"/>
        <v>91 Elementary trades and related occupations</v>
      </c>
      <c r="AI106" s="18">
        <f t="shared" si="225"/>
        <v>4.74498155842491</v>
      </c>
      <c r="AJ106" s="18">
        <f t="shared" si="225"/>
        <v>-16.987614012491669</v>
      </c>
      <c r="AK106" s="18">
        <f t="shared" si="225"/>
        <v>18.329914642923285</v>
      </c>
      <c r="AL106" s="18">
        <f t="shared" si="225"/>
        <v>3.6609172330944961</v>
      </c>
      <c r="AM106" s="18">
        <f t="shared" si="226"/>
        <v>6.5486331783594531</v>
      </c>
      <c r="AO106" s="18">
        <f t="shared" si="227"/>
        <v>8.3365202385513371</v>
      </c>
      <c r="AP106" s="18">
        <f t="shared" si="228"/>
        <v>6.4545723767831298</v>
      </c>
      <c r="AQ106" s="18">
        <f t="shared" si="229"/>
        <v>11.144911653634404</v>
      </c>
      <c r="AS106" t="str">
        <f t="shared" si="258"/>
        <v>91 Elementary trades and related occupations</v>
      </c>
      <c r="AT106" s="18">
        <f t="shared" si="230"/>
        <v>1.8523995800172832</v>
      </c>
      <c r="AU106" s="18">
        <f t="shared" si="230"/>
        <v>0.51648788893940978</v>
      </c>
      <c r="AV106" s="18">
        <f t="shared" si="230"/>
        <v>18.289042793280586</v>
      </c>
      <c r="AW106" s="18">
        <f t="shared" si="230"/>
        <v>3.0846224112571097</v>
      </c>
      <c r="AX106" s="18">
        <f t="shared" si="231"/>
        <v>7.4437533270979017</v>
      </c>
      <c r="AZ106" s="18">
        <f t="shared" si="232"/>
        <v>7.9221931095411202</v>
      </c>
      <c r="BA106" s="18">
        <f t="shared" si="233"/>
        <v>6.0402638053054902</v>
      </c>
      <c r="BB106" s="18">
        <f t="shared" si="234"/>
        <v>10.62586401918546</v>
      </c>
      <c r="BD106" t="str">
        <f t="shared" si="259"/>
        <v>91 Elementary trades and related occupations</v>
      </c>
      <c r="BE106" s="18">
        <f t="shared" si="235"/>
        <v>-1.2881584002252922</v>
      </c>
      <c r="BF106" s="18">
        <f t="shared" si="235"/>
        <v>-1.8240637703630602</v>
      </c>
      <c r="BG106" s="18">
        <f t="shared" si="235"/>
        <v>13.303019180124554</v>
      </c>
      <c r="BH106" s="18">
        <f t="shared" si="235"/>
        <v>2.4201172925266468</v>
      </c>
      <c r="BI106" s="18">
        <f t="shared" si="236"/>
        <v>5.4245053720040293</v>
      </c>
      <c r="BK106" s="18">
        <f t="shared" si="237"/>
        <v>5.926349785913243</v>
      </c>
      <c r="BL106" s="18">
        <f t="shared" si="238"/>
        <v>4.3005118426079791</v>
      </c>
      <c r="BM106" s="18">
        <f t="shared" si="239"/>
        <v>8.1797723448623785</v>
      </c>
      <c r="BO106" t="str">
        <f t="shared" si="260"/>
        <v>91 Elementary trades and related occupations</v>
      </c>
      <c r="BP106" s="18">
        <f t="shared" si="240"/>
        <v>1.1203661458131231</v>
      </c>
      <c r="BQ106" s="18">
        <f t="shared" si="240"/>
        <v>-15.78854167532695</v>
      </c>
      <c r="BR106" s="18">
        <f t="shared" si="240"/>
        <v>11.549461840138653</v>
      </c>
      <c r="BS106" s="18">
        <f t="shared" si="240"/>
        <v>0.38360184403993802</v>
      </c>
      <c r="BT106" s="18">
        <f t="shared" si="241"/>
        <v>2.6144497390937271</v>
      </c>
      <c r="BV106" s="18">
        <f t="shared" si="242"/>
        <v>3.9754980740406731</v>
      </c>
      <c r="BW106" s="18">
        <f t="shared" si="243"/>
        <v>3.4864666070453021</v>
      </c>
      <c r="BX106" s="18">
        <f t="shared" si="244"/>
        <v>6.2039246773176071</v>
      </c>
      <c r="BZ106" t="str">
        <f t="shared" si="261"/>
        <v>91 Elementary trades and related occupations</v>
      </c>
      <c r="CA106" s="18">
        <f t="shared" si="245"/>
        <v>-3.1797465600028163</v>
      </c>
      <c r="CB106" s="18">
        <f t="shared" si="245"/>
        <v>-15.575339435704006</v>
      </c>
      <c r="CC106" s="18">
        <f t="shared" si="245"/>
        <v>10.613385000129805</v>
      </c>
      <c r="CD106" s="18">
        <f t="shared" si="245"/>
        <v>-1.3573506698549287</v>
      </c>
      <c r="CE106" s="18">
        <f t="shared" si="246"/>
        <v>1.24758862066221</v>
      </c>
      <c r="CG106" s="18">
        <f t="shared" si="247"/>
        <v>2.4815565070378742</v>
      </c>
      <c r="CH106" s="18">
        <f t="shared" si="248"/>
        <v>3.0940422282595081</v>
      </c>
      <c r="CI106" s="18">
        <f t="shared" si="249"/>
        <v>4.8121622368978878</v>
      </c>
      <c r="CK106" t="str">
        <f t="shared" si="262"/>
        <v>91 Elementary trades and related occupations</v>
      </c>
      <c r="CL106" s="18">
        <f t="shared" si="250"/>
        <v>-1.5753682461418728</v>
      </c>
      <c r="CM106" s="18">
        <f t="shared" si="250"/>
        <v>-9.9124498505542835</v>
      </c>
      <c r="CN106" s="18">
        <f t="shared" si="250"/>
        <v>15.079024160894683</v>
      </c>
      <c r="CO106" s="18">
        <f t="shared" si="250"/>
        <v>1.1658477367775033</v>
      </c>
      <c r="CP106" s="18">
        <f t="shared" si="251"/>
        <v>4.5620417644409494</v>
      </c>
      <c r="CR106" s="18">
        <f t="shared" si="252"/>
        <v>5.6058574090728674</v>
      </c>
      <c r="CS106" s="18">
        <f t="shared" si="253"/>
        <v>3.2486686185613678</v>
      </c>
      <c r="CT106" s="18">
        <f t="shared" si="254"/>
        <v>7.3106685463214971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7.2935004093666267</v>
      </c>
      <c r="C107" s="18">
        <f t="shared" si="210"/>
        <v>5.758010388940682</v>
      </c>
      <c r="D107" s="18">
        <f t="shared" si="210"/>
        <v>1.0852395934230596</v>
      </c>
      <c r="E107" s="18">
        <f t="shared" si="210"/>
        <v>2.1864821234005571</v>
      </c>
      <c r="F107" s="18">
        <f t="shared" si="211"/>
        <v>2.0599626291296191</v>
      </c>
      <c r="H107" s="18">
        <f t="shared" si="212"/>
        <v>1.8180746766158329</v>
      </c>
      <c r="I107" s="18">
        <f t="shared" si="213"/>
        <v>3.3556722283806018</v>
      </c>
      <c r="J107" s="18">
        <f t="shared" si="214"/>
        <v>4.5561987458162312</v>
      </c>
      <c r="L107" t="str">
        <f t="shared" ref="L107" si="263">A107</f>
        <v>92 Elementary administration and service occupations</v>
      </c>
      <c r="M107" s="18">
        <f t="shared" si="215"/>
        <v>9.4277850723396774</v>
      </c>
      <c r="N107" s="18">
        <f t="shared" si="215"/>
        <v>7.6138446869169263</v>
      </c>
      <c r="O107" s="18">
        <f t="shared" si="215"/>
        <v>2.705159019366965</v>
      </c>
      <c r="P107" s="18">
        <f t="shared" si="215"/>
        <v>2.8111602885010134</v>
      </c>
      <c r="Q107" s="18">
        <f t="shared" si="216"/>
        <v>3.0717151827291289</v>
      </c>
      <c r="S107" s="18">
        <f t="shared" si="217"/>
        <v>2.7758143817888659</v>
      </c>
      <c r="T107" s="18">
        <f t="shared" si="218"/>
        <v>3.6340425061340609</v>
      </c>
      <c r="U107" s="18">
        <f t="shared" si="219"/>
        <v>5.4481072944428055</v>
      </c>
      <c r="W107" t="str">
        <f t="shared" ref="W107" si="264">A107</f>
        <v>92 Elementary administration and service occupations</v>
      </c>
      <c r="X107" s="18">
        <f t="shared" si="220"/>
        <v>6.6732349321956708</v>
      </c>
      <c r="Y107" s="18">
        <f t="shared" si="220"/>
        <v>-2.0852552115765088</v>
      </c>
      <c r="Z107" s="18">
        <f t="shared" si="220"/>
        <v>1.0018643814704964</v>
      </c>
      <c r="AA107" s="18">
        <f t="shared" si="220"/>
        <v>2.0910116387057531</v>
      </c>
      <c r="AB107" s="18">
        <f t="shared" si="221"/>
        <v>1.4841299193361746</v>
      </c>
      <c r="AD107" s="18">
        <f t="shared" si="222"/>
        <v>1.7266637958272435</v>
      </c>
      <c r="AE107" s="18">
        <f t="shared" si="223"/>
        <v>3.6328494127513933</v>
      </c>
      <c r="AF107" s="18">
        <f t="shared" si="224"/>
        <v>4.7317471321719706</v>
      </c>
      <c r="AH107" t="str">
        <f t="shared" ref="AH107" si="265">L107</f>
        <v>92 Elementary administration and service occupations</v>
      </c>
      <c r="AI107" s="18">
        <f t="shared" si="225"/>
        <v>7.4480756606981391</v>
      </c>
      <c r="AJ107" s="18">
        <f t="shared" si="225"/>
        <v>-0.85760802430688843</v>
      </c>
      <c r="AK107" s="18">
        <f t="shared" si="225"/>
        <v>0.32427487487043383</v>
      </c>
      <c r="AL107" s="18">
        <f t="shared" si="225"/>
        <v>2.1424689495447069</v>
      </c>
      <c r="AM107" s="18">
        <f t="shared" si="226"/>
        <v>1.3816991686971924</v>
      </c>
      <c r="AO107" s="18">
        <f t="shared" si="227"/>
        <v>1.5327721690160168</v>
      </c>
      <c r="AP107" s="18">
        <f t="shared" si="228"/>
        <v>3.4524076665533032</v>
      </c>
      <c r="AQ107" s="18">
        <f t="shared" si="229"/>
        <v>4.4452579927442892</v>
      </c>
      <c r="AS107" t="str">
        <f t="shared" ref="AS107" si="266">W107</f>
        <v>92 Elementary administration and service occupations</v>
      </c>
      <c r="AT107" s="18">
        <f t="shared" si="230"/>
        <v>5.2245087143922397</v>
      </c>
      <c r="AU107" s="18">
        <f t="shared" si="230"/>
        <v>3.1522194811122617</v>
      </c>
      <c r="AV107" s="18">
        <f t="shared" si="230"/>
        <v>-5.257965724514424E-2</v>
      </c>
      <c r="AW107" s="18">
        <f t="shared" si="230"/>
        <v>2.1532342206850075</v>
      </c>
      <c r="AX107" s="18">
        <f t="shared" si="231"/>
        <v>1.5204673735642382</v>
      </c>
      <c r="AZ107" s="18">
        <f t="shared" si="232"/>
        <v>1.4126062285433338</v>
      </c>
      <c r="BA107" s="18">
        <f t="shared" si="233"/>
        <v>3.3815292220400694</v>
      </c>
      <c r="BB107" s="18">
        <f t="shared" si="234"/>
        <v>4.3019689435037201</v>
      </c>
      <c r="BD107" t="str">
        <f t="shared" ref="BD107" si="267">AH107</f>
        <v>92 Elementary administration and service occupations</v>
      </c>
      <c r="BE107" s="18">
        <f t="shared" si="235"/>
        <v>-1.1635696476672952</v>
      </c>
      <c r="BF107" s="18">
        <f t="shared" si="235"/>
        <v>0.3836213405232769</v>
      </c>
      <c r="BG107" s="18">
        <f t="shared" si="235"/>
        <v>-3.8449369141466572</v>
      </c>
      <c r="BH107" s="18">
        <f t="shared" si="235"/>
        <v>-0.86972833884717549</v>
      </c>
      <c r="BI107" s="18">
        <f t="shared" si="236"/>
        <v>-1.732102764581267</v>
      </c>
      <c r="BK107" s="18">
        <f t="shared" si="237"/>
        <v>-1.8715550478537124</v>
      </c>
      <c r="BL107" s="18">
        <f t="shared" si="238"/>
        <v>2.3198914822894379</v>
      </c>
      <c r="BM107" s="18">
        <f t="shared" si="239"/>
        <v>1.016482628318327</v>
      </c>
      <c r="BO107" t="str">
        <f t="shared" ref="BO107" si="268">AS107</f>
        <v>92 Elementary administration and service occupations</v>
      </c>
      <c r="BP107" s="18">
        <f t="shared" si="240"/>
        <v>1.6974314015741232</v>
      </c>
      <c r="BQ107" s="18">
        <f t="shared" si="240"/>
        <v>-12.018748950923941</v>
      </c>
      <c r="BR107" s="18">
        <f t="shared" si="240"/>
        <v>-1.4842702495127758</v>
      </c>
      <c r="BS107" s="18">
        <f t="shared" si="240"/>
        <v>-1.38182415146898</v>
      </c>
      <c r="BT107" s="18">
        <f t="shared" si="241"/>
        <v>-2.1145864836746187</v>
      </c>
      <c r="BV107" s="18">
        <f t="shared" si="242"/>
        <v>-1.4159846823796229</v>
      </c>
      <c r="BW107" s="18">
        <f t="shared" si="243"/>
        <v>2.312784615036767</v>
      </c>
      <c r="BX107" s="18">
        <f t="shared" si="244"/>
        <v>1.3153040526186155</v>
      </c>
      <c r="BZ107" t="str">
        <f t="shared" ref="BZ107" si="269">BD107</f>
        <v>92 Elementary administration and service occupations</v>
      </c>
      <c r="CA107" s="18">
        <f t="shared" si="245"/>
        <v>0.67511922634968524</v>
      </c>
      <c r="CB107" s="18">
        <f t="shared" si="245"/>
        <v>-16.268208944635642</v>
      </c>
      <c r="CC107" s="18">
        <f t="shared" si="245"/>
        <v>-1.5222816752071489</v>
      </c>
      <c r="CD107" s="18">
        <f t="shared" si="245"/>
        <v>-3.1652068981921078</v>
      </c>
      <c r="CE107" s="18">
        <f t="shared" si="246"/>
        <v>-3.5353017908077433</v>
      </c>
      <c r="CG107" s="18">
        <f t="shared" si="247"/>
        <v>-2.6206334363916284</v>
      </c>
      <c r="CH107" s="18">
        <f t="shared" si="248"/>
        <v>1.9363615385085353</v>
      </c>
      <c r="CI107" s="18">
        <f t="shared" si="249"/>
        <v>3.168344218482666E-2</v>
      </c>
      <c r="CK107" t="str">
        <f t="shared" ref="CK107" si="270">BO107</f>
        <v>92 Elementary administration and service occupations</v>
      </c>
      <c r="CL107" s="18">
        <f t="shared" si="250"/>
        <v>-0.58775415352956273</v>
      </c>
      <c r="CM107" s="18">
        <f t="shared" si="250"/>
        <v>-15.285010476551175</v>
      </c>
      <c r="CN107" s="18">
        <f t="shared" si="250"/>
        <v>-9.0888069095710335</v>
      </c>
      <c r="CO107" s="18">
        <f t="shared" si="250"/>
        <v>-3.6790097733034322</v>
      </c>
      <c r="CP107" s="18">
        <f t="shared" si="251"/>
        <v>-6.1593457043103488</v>
      </c>
      <c r="CR107" s="18">
        <f t="shared" si="252"/>
        <v>-5.5171297029827038</v>
      </c>
      <c r="CS107" s="18">
        <f t="shared" si="253"/>
        <v>0.90803420144183189</v>
      </c>
      <c r="CT107" s="18">
        <f t="shared" si="254"/>
        <v>-3.6546811072193486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5.8944809075627491</v>
      </c>
      <c r="C109" s="26">
        <f>IF(AND(D$6-C$6 &lt;&gt; 0,C35&lt;&gt;0,D35&lt;&gt;0),(EXP(LN(D35/C35)/(D$6-C$6))-1)*100,0)</f>
        <v>7.4789377172360227</v>
      </c>
      <c r="D109" s="26">
        <f>IF(AND(E$6-D$6 &lt;&gt; 0,D35&lt;&gt;0,E35&lt;&gt;0),(EXP(LN(E35/D35)/(E$6-D$6))-1)*100,0)</f>
        <v>2.8136900444372559</v>
      </c>
      <c r="E109" s="26">
        <f>IF(AND(F$6-E$6 &lt;&gt; 0,E35&lt;&gt;0,F35&lt;&gt;0),(EXP(LN(F35/E35)/(F$6-E$6))-1)*100,0)</f>
        <v>2.3650017559207148</v>
      </c>
      <c r="F109" s="26">
        <f>IF(AND(F$6-C$6 &lt;&gt; 0,C35&lt;&gt;0,F35&lt;&gt;0),(EXP(LN(F35/C35)/(F$6-C$6))-1)*100,0)</f>
        <v>2.8178024880440633</v>
      </c>
      <c r="H109" s="26">
        <f t="shared" ref="H109" si="271">IF($F$6-$D$6 &lt;&gt; 0,(EXP(LN(1+(H72/100))/($F$6-$D$6))-1)*100,0)</f>
        <v>2.5143465271900256</v>
      </c>
      <c r="I109" s="26">
        <f t="shared" ref="I109" si="272">IF(D35&gt;0,((1+(I35/D35))^(1/($F$6-$D$6))-1)*100,0)</f>
        <v>3.1659667647176759</v>
      </c>
      <c r="J109" s="26">
        <f t="shared" ref="J109" si="273">IF($F$6-$D$6 &lt;&gt; 0,(EXP(LN(1+(J72/100))/($F$6-$D$6))-1)*100,0)</f>
        <v>4.8930578877523168</v>
      </c>
      <c r="L109" s="24" t="str">
        <f>L35</f>
        <v>All occupations</v>
      </c>
      <c r="M109" s="26">
        <f>IF(AND(N$6-M$6 &lt;&gt; 0,M35&lt;&gt;0,N35&lt;&gt;0),(EXP(LN(N35/M35)/(N$6-M$6))-1)*100,0)</f>
        <v>6.2709431462816045</v>
      </c>
      <c r="N109" s="26">
        <f>IF(AND(O$6-N$6 &lt;&gt; 0,N35&lt;&gt;0,O35&lt;&gt;0),(EXP(LN(O35/N35)/(O$6-N$6))-1)*100,0)</f>
        <v>7.7667389836899359</v>
      </c>
      <c r="O109" s="26">
        <f>IF(AND(P$6-O$6 &lt;&gt; 0,O35&lt;&gt;0,P35&lt;&gt;0),(EXP(LN(P35/O35)/(P$6-O$6))-1)*100,0)</f>
        <v>2.9104489772193043</v>
      </c>
      <c r="P109" s="26">
        <f>IF(AND(Q$6-P$6 &lt;&gt; 0,P35&lt;&gt;0,Q35&lt;&gt;0),(EXP(LN(Q35/P35)/(Q$6-P$6))-1)*100,0)</f>
        <v>2.3902324894899074</v>
      </c>
      <c r="Q109" s="26">
        <f>IF(AND(Q$6-N$6 &lt;&gt; 0,N35&lt;&gt;0,Q35&lt;&gt;0),(EXP(LN(Q35/N35)/(Q$6-N$6))-1)*100,0)</f>
        <v>2.8810676084064291</v>
      </c>
      <c r="S109" s="26">
        <f t="shared" ref="S109" si="274">IF($F$6-$D$6 &lt;&gt; 0,(EXP(LN(1+(S72/100))/($F$6-$D$6))-1)*100,0)</f>
        <v>2.5633451363955118</v>
      </c>
      <c r="T109" s="26">
        <f t="shared" ref="T109" si="275">IF(O35&gt;0,((1+(T35/O35))^(1/($F$6-$D$6))-1)*100,0)</f>
        <v>3.3169402296160388</v>
      </c>
      <c r="U109" s="26">
        <f t="shared" ref="U109" si="276">IF($F$6-$D$6 &lt;&gt; 0,(EXP(LN(1+(U72/100))/($F$6-$D$6))-1)*100,0)</f>
        <v>5.0480000620538812</v>
      </c>
      <c r="W109" s="24" t="str">
        <f>W35</f>
        <v>All occupations</v>
      </c>
      <c r="X109" s="26">
        <f>IF(AND(Y$6-X$6 &lt;&gt; 0,X35&lt;&gt;0,Y35&lt;&gt;0),(EXP(LN(Y35/X35)/(Y$6-X$6))-1)*100,0)</f>
        <v>3.6220293143846449</v>
      </c>
      <c r="Y109" s="26">
        <f>IF(AND(Z$6-Y$6 &lt;&gt; 0,Y35&lt;&gt;0,Z35&lt;&gt;0),(EXP(LN(Z35/Y35)/(Z$6-Y$6))-1)*100,0)</f>
        <v>-0.88745534067449228</v>
      </c>
      <c r="Z109" s="26">
        <f>IF(AND(AA$6-Z$6 &lt;&gt; 0,Z35&lt;&gt;0,AA35&lt;&gt;0),(EXP(LN(AA35/Z35)/(AA$6-Z$6))-1)*100,0)</f>
        <v>1.2526651602178251</v>
      </c>
      <c r="AA109" s="26">
        <f>IF(AND(AB$6-AA$6 &lt;&gt; 0,AA35&lt;&gt;0,AB35&lt;&gt;0),(EXP(LN(AB35/AA35)/(AB$6-AA$6))-1)*100,0)</f>
        <v>1.3146015239231312</v>
      </c>
      <c r="AB109" s="26">
        <f>IF(AND(AB$6-Y$6 &lt;&gt; 0,Y35&lt;&gt;0,AB35&lt;&gt;0),(EXP(LN(AB35/Y35)/(AB$6-Y$6))-1)*100,0)</f>
        <v>1.1562181667688742</v>
      </c>
      <c r="AD109" s="26">
        <f t="shared" ref="AD109" si="277">IF($F$6-$D$6 &lt;&gt; 0,(EXP(LN(1+(AD72/100))/($F$6-$D$6))-1)*100,0)</f>
        <v>1.2939518608831913</v>
      </c>
      <c r="AE109" s="26">
        <f t="shared" ref="AE109" si="278">IF(Z35&gt;0,((1+(AE35/Z35))^(1/($F$6-$D$6))-1)*100,0)</f>
        <v>3.1467712970437711</v>
      </c>
      <c r="AF109" s="26">
        <f t="shared" ref="AF109" si="279">IF($F$6-$D$6 &lt;&gt; 0,(EXP(LN(1+(AF72/100))/($F$6-$D$6))-1)*100,0)</f>
        <v>4.0129127625651018</v>
      </c>
      <c r="AH109" s="24" t="str">
        <f>AH35</f>
        <v>All occupations</v>
      </c>
      <c r="AI109" s="26">
        <f>IF(AND(AJ$6-AI$6 &lt;&gt; 0,AI35&lt;&gt;0,AJ35&lt;&gt;0),(EXP(LN(AJ35/AI35)/(AJ$6-AI$6))-1)*100,0)</f>
        <v>2.4478721573447437</v>
      </c>
      <c r="AJ109" s="26">
        <f>IF(AND(AK$6-AJ$6 &lt;&gt; 0,AJ35&lt;&gt;0,AK35&lt;&gt;0),(EXP(LN(AK35/AJ35)/(AK$6-AJ$6))-1)*100,0)</f>
        <v>-0.42781397721958214</v>
      </c>
      <c r="AK109" s="26">
        <f>IF(AND(AL$6-AK$6 &lt;&gt; 0,AK35&lt;&gt;0,AL35&lt;&gt;0),(EXP(LN(AL35/AK35)/(AL$6-AK$6))-1)*100,0)</f>
        <v>0.10188767067123017</v>
      </c>
      <c r="AL109" s="26">
        <f>IF(AND(AM$6-AL$6 &lt;&gt; 0,AL35&lt;&gt;0,AM35&lt;&gt;0),(EXP(LN(AM35/AL35)/(AM$6-AL$6))-1)*100,0)</f>
        <v>1.1018287823689521</v>
      </c>
      <c r="AM109" s="26">
        <f>IF(AND(AM$6-AJ$6 &lt;&gt; 0,AJ35&lt;&gt;0,AM35&lt;&gt;0),(EXP(LN(AM35/AJ35)/(AM$6-AJ$6))-1)*100,0)</f>
        <v>0.69229007537880971</v>
      </c>
      <c r="AO109" s="26">
        <f t="shared" ref="AO109" si="280">IF($F$6-$D$6 &lt;&gt; 0,(EXP(LN(1+(AO72/100))/($F$6-$D$6))-1)*100,0)</f>
        <v>0.76741012784866669</v>
      </c>
      <c r="AP109" s="26">
        <f t="shared" ref="AP109" si="281">IF(AK35&gt;0,((1+(AP35/AK35))^(1/($F$6-$D$6))-1)*100,0)</f>
        <v>2.9667478258143865</v>
      </c>
      <c r="AQ109" s="26">
        <f t="shared" ref="AQ109" si="282">IF($F$6-$D$6 &lt;&gt; 0,(EXP(LN(1+(AQ72/100))/($F$6-$D$6))-1)*100,0)</f>
        <v>3.4859699965617441</v>
      </c>
      <c r="AS109" s="24" t="str">
        <f>AS35</f>
        <v>All occupations</v>
      </c>
      <c r="AT109" s="26">
        <f>IF(AND(AU$6-AT$6 &lt;&gt; 0,AT35&lt;&gt;0,AU35&lt;&gt;0),(EXP(LN(AU35/AT35)/(AU$6-AT$6))-1)*100,0)</f>
        <v>3.8345745703011191</v>
      </c>
      <c r="AU109" s="26">
        <f>IF(AND(AV$6-AU$6 &lt;&gt; 0,AU35&lt;&gt;0,AV35&lt;&gt;0),(EXP(LN(AV35/AU35)/(AV$6-AU$6))-1)*100,0)</f>
        <v>-4.8475063115471784E-2</v>
      </c>
      <c r="AV109" s="26">
        <f>IF(AND(AW$6-AV$6 &lt;&gt; 0,AV35&lt;&gt;0,AW35&lt;&gt;0),(EXP(LN(AW35/AV35)/(AW$6-AV$6))-1)*100,0)</f>
        <v>0.51215652730598471</v>
      </c>
      <c r="AW109" s="26">
        <f>IF(AND(AX$6-AW$6 &lt;&gt; 0,AW35&lt;&gt;0,AX35&lt;&gt;0),(EXP(LN(AX35/AW35)/(AX$6-AW$6))-1)*100,0)</f>
        <v>1.2582630905143333</v>
      </c>
      <c r="AX109" s="26">
        <f>IF(AND(AX$6-AU$6 &lt;&gt; 0,AU35&lt;&gt;0,AX35&lt;&gt;0),(EXP(LN(AX35/AU35)/(AX$6-AU$6))-1)*100,0)</f>
        <v>0.94253211657273628</v>
      </c>
      <c r="AZ109" s="26">
        <f t="shared" ref="AZ109" si="283">IF($F$6-$D$6 &lt;&gt; 0,(EXP(LN(1+(AZ72/100))/($F$6-$D$6))-1)*100,0)</f>
        <v>1.0089475481446897</v>
      </c>
      <c r="BA109" s="26">
        <f t="shared" ref="BA109" si="284">IF(AV35&gt;0,((1+(BA35/AV35))^(1/($F$6-$D$6))-1)*100,0)</f>
        <v>2.9766381237592121</v>
      </c>
      <c r="BB109" s="26">
        <f t="shared" ref="BB109" si="285">IF($F$6-$D$6 &lt;&gt; 0,(EXP(LN(1+(BB72/100))/($F$6-$D$6))-1)*100,0)</f>
        <v>3.6622858015054494</v>
      </c>
      <c r="BD109" s="24" t="str">
        <f>BD35</f>
        <v>All occupations</v>
      </c>
      <c r="BE109" s="26">
        <f>IF(AND(BF$6-BE$6 &lt;&gt; 0,BE35&lt;&gt;0,BF35&lt;&gt;0),(EXP(LN(BF35/BE35)/(BF$6-BE$6))-1)*100,0)</f>
        <v>0.45536836013315707</v>
      </c>
      <c r="BF109" s="26">
        <f>IF(AND(BG$6-BF$6 &lt;&gt; 0,BF35&lt;&gt;0,BG35&lt;&gt;0),(EXP(LN(BG35/BF35)/(BG$6-BF$6))-1)*100,0)</f>
        <v>4.03088916936023</v>
      </c>
      <c r="BG109" s="26">
        <f>IF(AND(BH$6-BG$6 &lt;&gt; 0,BG35&lt;&gt;0,BH35&lt;&gt;0),(EXP(LN(BH35/BG35)/(BH$6-BG$6))-1)*100,0)</f>
        <v>-0.38175444573691486</v>
      </c>
      <c r="BH109" s="26">
        <f>IF(AND(BI$6-BH$6 &lt;&gt; 0,BH35&lt;&gt;0,BI35&lt;&gt;0),(EXP(LN(BI35/BH35)/(BI$6-BH$6))-1)*100,0)</f>
        <v>-9.1751780968318819E-3</v>
      </c>
      <c r="BI109" s="26">
        <f>IF(AND(BI$6-BF$6 &lt;&gt; 0,BF35&lt;&gt;0,BI35&lt;&gt;0),(EXP(LN(BI35/BF35)/(BI$6-BF$6))-1)*100,0)</f>
        <v>0.12179830771870126</v>
      </c>
      <c r="BK109" s="26">
        <f t="shared" ref="BK109" si="286">IF($F$6-$D$6 &lt;&gt; 0,(EXP(LN(1+(BK72/100))/($F$6-$D$6))-1)*100,0)</f>
        <v>-0.13352284080871968</v>
      </c>
      <c r="BL109" s="26">
        <f t="shared" ref="BL109" si="287">IF(BG35&gt;0,((1+(BL35/BG35))^(1/($F$6-$D$6))-1)*100,0)</f>
        <v>2.4860812869377691</v>
      </c>
      <c r="BM109" s="26">
        <f t="shared" ref="BM109" si="288">IF($F$6-$D$6 &lt;&gt; 0,(EXP(LN(1+(BM72/100))/($F$6-$D$6))-1)*100,0)</f>
        <v>2.3916772302855493</v>
      </c>
      <c r="BO109" s="24" t="str">
        <f>BO35</f>
        <v>All occupations</v>
      </c>
      <c r="BP109" s="26">
        <f>IF(AND(BQ$6-BP$6 &lt;&gt; 0,BP35&lt;&gt;0,BQ35&lt;&gt;0),(EXP(LN(BQ35/BP35)/(BQ$6-BP$6))-1)*100,0)</f>
        <v>0.98393173117770072</v>
      </c>
      <c r="BQ109" s="26">
        <f>IF(AND(BR$6-BQ$6 &lt;&gt; 0,BQ35&lt;&gt;0,BR35&lt;&gt;0),(EXP(LN(BR35/BQ35)/(BR$6-BQ$6))-1)*100,0)</f>
        <v>-8.6495751203671372</v>
      </c>
      <c r="BR109" s="26">
        <f>IF(AND(BS$6-BR$6 &lt;&gt; 0,BR35&lt;&gt;0,BS35&lt;&gt;0),(EXP(LN(BS35/BR35)/(BS$6-BR$6))-1)*100,0)</f>
        <v>-0.41423248890295472</v>
      </c>
      <c r="BS109" s="26">
        <f>IF(AND(BT$6-BS$6 &lt;&gt; 0,BS35&lt;&gt;0,BT35&lt;&gt;0),(EXP(LN(BT35/BS35)/(BT$6-BS$6))-1)*100,0)</f>
        <v>-1.6087771433855647</v>
      </c>
      <c r="BT109" s="26">
        <f>IF(AND(BT$6-BQ$6 &lt;&gt; 0,BQ35&lt;&gt;0,BT35&lt;&gt;0),(EXP(LN(BT35/BQ35)/(BT$6-BQ$6))-1)*100,0)</f>
        <v>-1.6942812085012582</v>
      </c>
      <c r="BV109" s="26">
        <f t="shared" ref="BV109" si="289">IF($F$6-$D$6 &lt;&gt; 0,(EXP(LN(1+(BV72/100))/($F$6-$D$6))-1)*100,0)</f>
        <v>-1.2121962198061609</v>
      </c>
      <c r="BW109" s="26">
        <f t="shared" ref="BW109" si="290">IF(BR35&gt;0,((1+(BW35/BR35))^(1/($F$6-$D$6))-1)*100,0)</f>
        <v>2.2896568602060574</v>
      </c>
      <c r="BX109" s="26">
        <f t="shared" ref="BX109" si="291">IF($F$6-$D$6 &lt;&gt; 0,(EXP(LN(1+(BX72/100))/($F$6-$D$6))-1)*100,0)</f>
        <v>1.4289525717585017</v>
      </c>
      <c r="BZ109" s="24" t="str">
        <f>BZ35</f>
        <v>All occupations</v>
      </c>
      <c r="CA109" s="26">
        <f>IF(AND(CB$6-CA$6 &lt;&gt; 0,CA35&lt;&gt;0,CB35&lt;&gt;0),(EXP(LN(CB35/CA35)/(CB$6-CA$6))-1)*100,0)</f>
        <v>-0.89838565810900217</v>
      </c>
      <c r="CB109" s="26">
        <f>IF(AND(CC$6-CB$6 &lt;&gt; 0,CB35&lt;&gt;0,CC35&lt;&gt;0),(EXP(LN(CC35/CB35)/(CC$6-CB$6))-1)*100,0)</f>
        <v>-13.001450454064333</v>
      </c>
      <c r="CC109" s="26">
        <f>IF(AND(CD$6-CC$6 &lt;&gt; 0,CC35&lt;&gt;0,CD35&lt;&gt;0),(EXP(LN(CD35/CC35)/(CD$6-CC$6))-1)*100,0)</f>
        <v>-0.97914821424723852</v>
      </c>
      <c r="CD109" s="26">
        <f>IF(AND(CE$6-CD$6 &lt;&gt; 0,CD35&lt;&gt;0,CE35&lt;&gt;0),(EXP(LN(CE35/CD35)/(CE$6-CD$6))-1)*100,0)</f>
        <v>-3.6542446640442372</v>
      </c>
      <c r="CE109" s="26">
        <f>IF(AND(CE$6-CB$6 &lt;&gt; 0,CB35&lt;&gt;0,CE35&lt;&gt;0),(EXP(LN(CE35/CB35)/(CE$6-CB$6))-1)*100,0)</f>
        <v>-3.4439596583540677</v>
      </c>
      <c r="CG109" s="26">
        <f t="shared" ref="CG109" si="292">IF($F$6-$D$6 &lt;&gt; 0,(EXP(LN(1+(CG72/100))/($F$6-$D$6))-1)*100,0)</f>
        <v>-2.7706737010646187</v>
      </c>
      <c r="CH109" s="26">
        <f t="shared" ref="CH109" si="293">IF(CC35&gt;0,((1+(CH35/CC35))^(1/($F$6-$D$6))-1)*100,0)</f>
        <v>1.9082219603141048</v>
      </c>
      <c r="CI109" s="26">
        <f t="shared" ref="CI109" si="294">IF($F$6-$D$6 &lt;&gt; 0,(EXP(LN(1+(CI72/100))/($F$6-$D$6))-1)*100,0)</f>
        <v>-0.10814161521474075</v>
      </c>
      <c r="CK109" s="24" t="str">
        <f>CK35</f>
        <v>All occupations</v>
      </c>
      <c r="CL109" s="26">
        <f>IF(AND(CM$6-CL$6 &lt;&gt; 0,CL35&lt;&gt;0,CM35&lt;&gt;0),(EXP(LN(CM35/CL35)/(CM$6-CL$6))-1)*100,0)</f>
        <v>1.9235879002828637</v>
      </c>
      <c r="CM109" s="26">
        <f>IF(AND(CN$6-CM$6 &lt;&gt; 0,CM35&lt;&gt;0,CN35&lt;&gt;0),(EXP(LN(CN35/CM35)/(CN$6-CM$6))-1)*100,0)</f>
        <v>-12.537749243517304</v>
      </c>
      <c r="CN109" s="26">
        <f>IF(AND(CO$6-CN$6 &lt;&gt; 0,CN35&lt;&gt;0,CO35&lt;&gt;0),(EXP(LN(CO35/CN35)/(CO$6-CN$6))-1)*100,0)</f>
        <v>-0.91476270467943932</v>
      </c>
      <c r="CO109" s="26">
        <f>IF(AND(CP$6-CO$6 &lt;&gt; 0,CO35&lt;&gt;0,CP35&lt;&gt;0),(EXP(LN(CP35/CO35)/(CP$6-CO$6))-1)*100,0)</f>
        <v>-0.56797736188357595</v>
      </c>
      <c r="CP109" s="26">
        <f>IF(AND(CP$6-CM$6 &lt;&gt; 0,CM35&lt;&gt;0,CP35&lt;&gt;0),(EXP(LN(CP35/CM35)/(CP$6-CM$6))-1)*100,0)</f>
        <v>-1.4695401188515644</v>
      </c>
      <c r="CR109" s="26">
        <f t="shared" ref="CR109" si="295">IF($F$6-$D$6 &lt;&gt; 0,(EXP(LN(1+(CR72/100))/($F$6-$D$6))-1)*100,0)</f>
        <v>-0.68370712272416423</v>
      </c>
      <c r="CS109" s="26">
        <f t="shared" ref="CS109" si="296">IF(CN35&gt;0,((1+(CS35/CN35))^(1/($F$6-$D$6))-1)*100,0)</f>
        <v>1.620633674994143</v>
      </c>
      <c r="CT109" s="26">
        <f t="shared" ref="CT109" si="297">IF($F$6-$D$6 &lt;&gt; 0,(EXP(LN(1+(CT72/100))/($F$6-$D$6))-1)*100,0)</f>
        <v>1.0804444213132092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Buckinghamshire Thames Valley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Buckinghamshire Thames Valley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Buckinghamshire Thames Valley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Buckinghamshire Thames Valley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Buckinghamshire Thames Valley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Buckinghamshire Thames Valley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Buckinghamshire Thames Valley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Buckinghamshire Thames Valley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Buckinghamshire Thames Valley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7.8728941590137269E-2</v>
      </c>
      <c r="C119" s="27">
        <f t="shared" si="299"/>
        <v>4.966470171290438E-2</v>
      </c>
      <c r="D119" s="27">
        <f t="shared" si="299"/>
        <v>4.494356417242773E-3</v>
      </c>
      <c r="E119" s="27">
        <f t="shared" si="299"/>
        <v>0.13142659474354779</v>
      </c>
      <c r="F119" s="27">
        <f t="shared" ref="F119:F144" si="300">F8-D8</f>
        <v>0.13592095116079056</v>
      </c>
      <c r="L119" t="str">
        <f>A119</f>
        <v>11 Corporate managers and directors</v>
      </c>
      <c r="M119" s="27">
        <f t="shared" ref="M119:P144" si="301">N8-M8</f>
        <v>0.90529982786598895</v>
      </c>
      <c r="N119" s="27">
        <f t="shared" si="301"/>
        <v>0.29616599286958412</v>
      </c>
      <c r="O119" s="27">
        <f t="shared" si="301"/>
        <v>6.4522382496514652E-3</v>
      </c>
      <c r="P119" s="27">
        <f t="shared" si="301"/>
        <v>1.0042668025935382</v>
      </c>
      <c r="Q119" s="27">
        <f t="shared" ref="Q119:Q144" si="302">Q8-O8</f>
        <v>1.0107190408431896</v>
      </c>
      <c r="W119" t="str">
        <f>A119</f>
        <v>11 Corporate managers and directors</v>
      </c>
      <c r="X119" s="27">
        <f t="shared" ref="X119:AA144" si="303">Y8-X8</f>
        <v>1.6358456848615894</v>
      </c>
      <c r="Y119" s="27">
        <f t="shared" si="303"/>
        <v>-0.21286964332240643</v>
      </c>
      <c r="Z119" s="27">
        <f t="shared" si="303"/>
        <v>-0.58241965953689423</v>
      </c>
      <c r="AA119" s="27">
        <f t="shared" si="303"/>
        <v>0.89781154437293509</v>
      </c>
      <c r="AB119" s="27">
        <f t="shared" ref="AB119:AB144" si="304">AB8-Z8</f>
        <v>0.31539188483604086</v>
      </c>
      <c r="AH119" t="str">
        <f>L119</f>
        <v>11 Corporate managers and directors</v>
      </c>
      <c r="AI119" s="27">
        <f t="shared" ref="AI119:AL144" si="305">AJ8-AI8</f>
        <v>0.30164127713940347</v>
      </c>
      <c r="AJ119" s="27">
        <f t="shared" si="305"/>
        <v>3.230849521076351E-2</v>
      </c>
      <c r="AK119" s="27">
        <f t="shared" si="305"/>
        <v>-0.15293905287353948</v>
      </c>
      <c r="AL119" s="27">
        <f t="shared" si="305"/>
        <v>0.14162129401154333</v>
      </c>
      <c r="AM119" s="27">
        <f t="shared" ref="AM119:AM144" si="306">AM8-AK8</f>
        <v>-1.1317758861996152E-2</v>
      </c>
      <c r="AS119" t="str">
        <f>W119</f>
        <v>11 Corporate managers and directors</v>
      </c>
      <c r="AT119" s="27">
        <f t="shared" ref="AT119:AW144" si="307">AU8-AT8</f>
        <v>0.47714045413585637</v>
      </c>
      <c r="AU119" s="27">
        <f t="shared" si="307"/>
        <v>1.2094780705527164E-2</v>
      </c>
      <c r="AV119" s="27">
        <f t="shared" si="307"/>
        <v>-0.29351331760651611</v>
      </c>
      <c r="AW119" s="27">
        <f t="shared" si="307"/>
        <v>0.22031295290803277</v>
      </c>
      <c r="AX119" s="27">
        <f t="shared" ref="AX119:AX144" si="308">AX8-AV8</f>
        <v>-7.3200364698483344E-2</v>
      </c>
      <c r="BD119" t="str">
        <f>AH119</f>
        <v>11 Corporate managers and directors</v>
      </c>
      <c r="BE119" s="27">
        <f t="shared" ref="BE119:BH144" si="309">BF8-BE8</f>
        <v>0.48970707331301577</v>
      </c>
      <c r="BF119" s="27">
        <f t="shared" si="309"/>
        <v>0.37214643102810463</v>
      </c>
      <c r="BG119" s="27">
        <f t="shared" si="309"/>
        <v>-0.64337066310135693</v>
      </c>
      <c r="BH119" s="27">
        <f t="shared" si="309"/>
        <v>0.29668039908164001</v>
      </c>
      <c r="BI119" s="27">
        <f t="shared" ref="BI119:BI144" si="310">BI8-BG8</f>
        <v>-0.34669026401971692</v>
      </c>
      <c r="BO119" t="str">
        <f>AS119</f>
        <v>11 Corporate managers and directors</v>
      </c>
      <c r="BP119" s="27">
        <f t="shared" ref="BP119:BS144" si="311">BQ8-BP8</f>
        <v>0.49792799025240875</v>
      </c>
      <c r="BQ119" s="27">
        <f t="shared" si="311"/>
        <v>-0.2043352108553429</v>
      </c>
      <c r="BR119" s="27">
        <f t="shared" si="311"/>
        <v>-0.46828737705873769</v>
      </c>
      <c r="BS119" s="27">
        <f t="shared" si="311"/>
        <v>-0.4698276949865634</v>
      </c>
      <c r="BT119" s="27">
        <f t="shared" ref="BT119:BT144" si="312">BT8-BR8</f>
        <v>-0.93811507204530109</v>
      </c>
      <c r="BZ119" t="str">
        <f>BD119</f>
        <v>11 Corporate managers and directors</v>
      </c>
      <c r="CA119" s="68">
        <f t="shared" ref="CA119:CD144" si="313">CB8-CA8</f>
        <v>0.15125513605324326</v>
      </c>
      <c r="CB119" s="68">
        <f t="shared" si="313"/>
        <v>-5.747137660265178E-2</v>
      </c>
      <c r="CC119" s="68">
        <f t="shared" si="313"/>
        <v>-0.153815185139206</v>
      </c>
      <c r="CD119" s="68">
        <f t="shared" si="313"/>
        <v>-0.44832429583179034</v>
      </c>
      <c r="CE119" s="68">
        <f t="shared" ref="CE119:CE144" si="314">CE8-CC8</f>
        <v>-0.60213948097099634</v>
      </c>
      <c r="CK119" t="str">
        <f>BO119</f>
        <v>11 Corporate managers and directors</v>
      </c>
      <c r="CL119" s="68">
        <f t="shared" ref="CL119:CO144" si="315">CM8-CL8</f>
        <v>9.3238356468209771E-2</v>
      </c>
      <c r="CM119" s="68">
        <f t="shared" si="315"/>
        <v>-2.6730974325048507E-2</v>
      </c>
      <c r="CN119" s="68">
        <f t="shared" si="315"/>
        <v>3.8290514349738847E-2</v>
      </c>
      <c r="CO119" s="68">
        <f t="shared" si="315"/>
        <v>9.8030655231923058E-2</v>
      </c>
      <c r="CP119" s="68">
        <f t="shared" ref="CP119:CP144" si="316">CP8-CN8</f>
        <v>0.13632116958166191</v>
      </c>
    </row>
    <row r="120" spans="1:94" x14ac:dyDescent="0.2">
      <c r="A120" t="str">
        <f t="shared" si="298"/>
        <v>12 Other managers and proprietors</v>
      </c>
      <c r="B120" s="27">
        <f t="shared" si="299"/>
        <v>3.5686844864017159E-2</v>
      </c>
      <c r="C120" s="27">
        <f t="shared" si="299"/>
        <v>3.4162685001188908E-3</v>
      </c>
      <c r="D120" s="27">
        <f t="shared" si="299"/>
        <v>2.55910289635774E-2</v>
      </c>
      <c r="E120" s="27">
        <f t="shared" si="299"/>
        <v>6.0239994017036114E-2</v>
      </c>
      <c r="F120" s="27">
        <f t="shared" si="300"/>
        <v>8.5831022980613514E-2</v>
      </c>
      <c r="L120" t="str">
        <f t="shared" ref="L120:L143" si="317">A120</f>
        <v>12 Other managers and proprietors</v>
      </c>
      <c r="M120" s="27">
        <f t="shared" si="301"/>
        <v>0.2585757617115243</v>
      </c>
      <c r="N120" s="27">
        <f t="shared" si="301"/>
        <v>0.10762360172709684</v>
      </c>
      <c r="O120" s="27">
        <f t="shared" si="301"/>
        <v>0.21688492644250901</v>
      </c>
      <c r="P120" s="27">
        <f t="shared" si="301"/>
        <v>0.5426576845812785</v>
      </c>
      <c r="Q120" s="27">
        <f t="shared" si="302"/>
        <v>0.75954261102378751</v>
      </c>
      <c r="W120" t="str">
        <f t="shared" ref="W120:W143" si="318">A120</f>
        <v>12 Other managers and proprietors</v>
      </c>
      <c r="X120" s="27">
        <f t="shared" si="303"/>
        <v>0.32105906108721083</v>
      </c>
      <c r="Y120" s="27">
        <f t="shared" si="303"/>
        <v>-7.8572143567406716E-2</v>
      </c>
      <c r="Z120" s="27">
        <f t="shared" si="303"/>
        <v>0.17502359320220329</v>
      </c>
      <c r="AA120" s="27">
        <f t="shared" si="303"/>
        <v>0.50425976694592167</v>
      </c>
      <c r="AB120" s="27">
        <f t="shared" si="304"/>
        <v>0.67928336014812496</v>
      </c>
      <c r="AH120" t="str">
        <f t="shared" ref="AH120:AH143" si="319">L120</f>
        <v>12 Other managers and proprietors</v>
      </c>
      <c r="AI120" s="27">
        <f t="shared" si="305"/>
        <v>0.11557661104467254</v>
      </c>
      <c r="AJ120" s="27">
        <f t="shared" si="305"/>
        <v>2.7071811277757263E-2</v>
      </c>
      <c r="AK120" s="27">
        <f t="shared" si="305"/>
        <v>9.8185017724288226E-3</v>
      </c>
      <c r="AL120" s="27">
        <f t="shared" si="305"/>
        <v>0.15475907764987218</v>
      </c>
      <c r="AM120" s="27">
        <f t="shared" si="306"/>
        <v>0.164577579422301</v>
      </c>
      <c r="AS120" t="str">
        <f t="shared" ref="AS120:AS143" si="320">W120</f>
        <v>12 Other managers and proprietors</v>
      </c>
      <c r="AT120" s="27">
        <f t="shared" si="307"/>
        <v>0.10524002251002584</v>
      </c>
      <c r="AU120" s="27">
        <f t="shared" si="307"/>
        <v>-6.7287879039517051E-3</v>
      </c>
      <c r="AV120" s="27">
        <f t="shared" si="307"/>
        <v>6.9527051082117874E-2</v>
      </c>
      <c r="AW120" s="27">
        <f t="shared" si="307"/>
        <v>0.15691012223951373</v>
      </c>
      <c r="AX120" s="27">
        <f t="shared" si="308"/>
        <v>0.2264371733216316</v>
      </c>
      <c r="BD120" t="str">
        <f t="shared" ref="BD120:BD143" si="321">AH120</f>
        <v>12 Other managers and proprietors</v>
      </c>
      <c r="BE120" s="27">
        <f t="shared" si="309"/>
        <v>-0.1373344705226005</v>
      </c>
      <c r="BF120" s="27">
        <f t="shared" si="309"/>
        <v>0.11284527713463621</v>
      </c>
      <c r="BG120" s="27">
        <f t="shared" si="309"/>
        <v>-8.0049103484274298E-2</v>
      </c>
      <c r="BH120" s="27">
        <f t="shared" si="309"/>
        <v>5.7794678329241567E-2</v>
      </c>
      <c r="BI120" s="27">
        <f t="shared" si="310"/>
        <v>-2.2254425155032731E-2</v>
      </c>
      <c r="BO120" t="str">
        <f t="shared" ref="BO120:BO143" si="322">AS120</f>
        <v>12 Other managers and proprietors</v>
      </c>
      <c r="BP120" s="27">
        <f t="shared" si="311"/>
        <v>3.5043812404373931E-2</v>
      </c>
      <c r="BQ120" s="27">
        <f t="shared" si="311"/>
        <v>-7.3829653376062065E-2</v>
      </c>
      <c r="BR120" s="27">
        <f t="shared" si="311"/>
        <v>4.6677123104927887E-2</v>
      </c>
      <c r="BS120" s="27">
        <f t="shared" si="311"/>
        <v>-6.8969648926231253E-2</v>
      </c>
      <c r="BT120" s="27">
        <f t="shared" si="312"/>
        <v>-2.2292525821303366E-2</v>
      </c>
      <c r="BZ120" t="str">
        <f t="shared" ref="BZ120:BZ143" si="323">BD120</f>
        <v>12 Other managers and proprietors</v>
      </c>
      <c r="CA120" s="68">
        <f t="shared" si="313"/>
        <v>-6.6373772793002939E-2</v>
      </c>
      <c r="CB120" s="68">
        <f t="shared" si="313"/>
        <v>-0.13537549616602251</v>
      </c>
      <c r="CC120" s="68">
        <f t="shared" si="313"/>
        <v>1.2551998102176443E-2</v>
      </c>
      <c r="CD120" s="68">
        <f t="shared" si="313"/>
        <v>-0.19079800645177725</v>
      </c>
      <c r="CE120" s="68">
        <f t="shared" si="314"/>
        <v>-0.1782460083496008</v>
      </c>
      <c r="CK120" t="str">
        <f t="shared" ref="CK120:CK143" si="324">BO120</f>
        <v>12 Other managers and proprietors</v>
      </c>
      <c r="CL120" s="68">
        <f t="shared" si="315"/>
        <v>2.0414584448065765E-2</v>
      </c>
      <c r="CM120" s="68">
        <f t="shared" si="315"/>
        <v>-3.3914182803707615E-2</v>
      </c>
      <c r="CN120" s="68">
        <f t="shared" si="315"/>
        <v>6.2432803304258155E-2</v>
      </c>
      <c r="CO120" s="68">
        <f t="shared" si="315"/>
        <v>0.10565033645962724</v>
      </c>
      <c r="CP120" s="68">
        <f t="shared" si="316"/>
        <v>0.16808313976388539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0.22011932298594272</v>
      </c>
      <c r="C121" s="27">
        <f t="shared" si="299"/>
        <v>6.5190833206977938E-2</v>
      </c>
      <c r="D121" s="27">
        <f t="shared" si="299"/>
        <v>0.28864399240609151</v>
      </c>
      <c r="E121" s="27">
        <f t="shared" si="299"/>
        <v>0.37014150623188802</v>
      </c>
      <c r="F121" s="27">
        <f t="shared" si="300"/>
        <v>0.65878549863797953</v>
      </c>
      <c r="L121" t="str">
        <f t="shared" si="317"/>
        <v>21 Science, research, engineering and technology professionals</v>
      </c>
      <c r="M121" s="27">
        <f t="shared" si="301"/>
        <v>0.95473776359565576</v>
      </c>
      <c r="N121" s="27">
        <f t="shared" si="301"/>
        <v>0.54745420226625452</v>
      </c>
      <c r="O121" s="27">
        <f t="shared" si="301"/>
        <v>1.6963656256396069</v>
      </c>
      <c r="P121" s="27">
        <f t="shared" si="301"/>
        <v>2.135617038870592</v>
      </c>
      <c r="Q121" s="27">
        <f t="shared" si="302"/>
        <v>3.8319826645101989</v>
      </c>
      <c r="W121" t="str">
        <f t="shared" si="318"/>
        <v>21 Science, research, engineering and technology professionals</v>
      </c>
      <c r="X121" s="27">
        <f t="shared" si="303"/>
        <v>0.78237619631174304</v>
      </c>
      <c r="Y121" s="27">
        <f t="shared" si="303"/>
        <v>-9.979799605951456E-2</v>
      </c>
      <c r="Z121" s="27">
        <f t="shared" si="303"/>
        <v>1.41704787295585</v>
      </c>
      <c r="AA121" s="27">
        <f t="shared" si="303"/>
        <v>0.66382342215416834</v>
      </c>
      <c r="AB121" s="27">
        <f t="shared" si="304"/>
        <v>2.0808712951100183</v>
      </c>
      <c r="AH121" t="str">
        <f t="shared" si="319"/>
        <v>21 Science, research, engineering and technology professionals</v>
      </c>
      <c r="AI121" s="27">
        <f t="shared" si="305"/>
        <v>9.2965100451501637E-2</v>
      </c>
      <c r="AJ121" s="27">
        <f t="shared" si="305"/>
        <v>2.56264259403296E-2</v>
      </c>
      <c r="AK121" s="27">
        <f t="shared" si="305"/>
        <v>0.17047174194024761</v>
      </c>
      <c r="AL121" s="27">
        <f t="shared" si="305"/>
        <v>0.14905855261290468</v>
      </c>
      <c r="AM121" s="27">
        <f t="shared" si="306"/>
        <v>0.31953029455315229</v>
      </c>
      <c r="AS121" t="str">
        <f t="shared" si="320"/>
        <v>21 Science, research, engineering and technology professionals</v>
      </c>
      <c r="AT121" s="27">
        <f t="shared" si="307"/>
        <v>0.1994855079045379</v>
      </c>
      <c r="AU121" s="27">
        <f t="shared" si="307"/>
        <v>-3.3916729806227952E-2</v>
      </c>
      <c r="AV121" s="27">
        <f t="shared" si="307"/>
        <v>0.12587846859806762</v>
      </c>
      <c r="AW121" s="27">
        <f t="shared" si="307"/>
        <v>2.5258102126224369E-3</v>
      </c>
      <c r="AX121" s="27">
        <f t="shared" si="308"/>
        <v>0.12840427881069005</v>
      </c>
      <c r="BD121" t="str">
        <f t="shared" si="321"/>
        <v>21 Science, research, engineering and technology professionals</v>
      </c>
      <c r="BE121" s="27">
        <f t="shared" si="309"/>
        <v>6.76390173505097E-2</v>
      </c>
      <c r="BF121" s="27">
        <f t="shared" si="309"/>
        <v>0.19753767095840136</v>
      </c>
      <c r="BG121" s="27">
        <f t="shared" si="309"/>
        <v>0.22104910810471079</v>
      </c>
      <c r="BH121" s="27">
        <f t="shared" si="309"/>
        <v>-1.0593439284604322E-2</v>
      </c>
      <c r="BI121" s="27">
        <f t="shared" si="310"/>
        <v>0.21045566882010647</v>
      </c>
      <c r="BO121" t="str">
        <f t="shared" si="322"/>
        <v>21 Science, research, engineering and technology professionals</v>
      </c>
      <c r="BP121" s="27">
        <f t="shared" si="311"/>
        <v>0.14768646804569996</v>
      </c>
      <c r="BQ121" s="27">
        <f t="shared" si="311"/>
        <v>-7.385295681859394E-2</v>
      </c>
      <c r="BR121" s="27">
        <f t="shared" si="311"/>
        <v>0.27085369711080443</v>
      </c>
      <c r="BS121" s="27">
        <f t="shared" si="311"/>
        <v>-0.13766268999009124</v>
      </c>
      <c r="BT121" s="27">
        <f t="shared" si="312"/>
        <v>0.13319100712071319</v>
      </c>
      <c r="BZ121" t="str">
        <f t="shared" si="323"/>
        <v>21 Science, research, engineering and technology professionals</v>
      </c>
      <c r="CA121" s="68">
        <f t="shared" si="313"/>
        <v>-2.3492581637158727E-2</v>
      </c>
      <c r="CB121" s="68">
        <f t="shared" si="313"/>
        <v>-4.9408295198118291E-2</v>
      </c>
      <c r="CC121" s="68">
        <f t="shared" si="313"/>
        <v>0.22976967952714378</v>
      </c>
      <c r="CD121" s="68">
        <f t="shared" si="313"/>
        <v>-0.37871643411596367</v>
      </c>
      <c r="CE121" s="68">
        <f t="shared" si="314"/>
        <v>-0.1489467545888199</v>
      </c>
      <c r="CK121" t="str">
        <f t="shared" si="324"/>
        <v>21 Science, research, engineering and technology professionals</v>
      </c>
      <c r="CL121" s="68">
        <f t="shared" si="315"/>
        <v>6.7318605906374174E-2</v>
      </c>
      <c r="CM121" s="68">
        <f t="shared" si="315"/>
        <v>-2.2001478871547242E-6</v>
      </c>
      <c r="CN121" s="68">
        <f t="shared" si="315"/>
        <v>0.16791258528941547</v>
      </c>
      <c r="CO121" s="68">
        <f t="shared" si="315"/>
        <v>0.20101382746497776</v>
      </c>
      <c r="CP121" s="68">
        <f t="shared" si="316"/>
        <v>0.3689264127543932</v>
      </c>
    </row>
    <row r="122" spans="1:94" x14ac:dyDescent="0.2">
      <c r="A122" t="str">
        <f t="shared" si="298"/>
        <v>22 Health professionals</v>
      </c>
      <c r="B122" s="27">
        <f t="shared" si="299"/>
        <v>0.18472162978812962</v>
      </c>
      <c r="C122" s="27">
        <f t="shared" si="299"/>
        <v>3.0689625782219232E-2</v>
      </c>
      <c r="D122" s="27">
        <f t="shared" si="299"/>
        <v>9.4613004361467579E-2</v>
      </c>
      <c r="E122" s="27">
        <f t="shared" si="299"/>
        <v>0.15073477795733814</v>
      </c>
      <c r="F122" s="27">
        <f t="shared" si="300"/>
        <v>0.24534778231880572</v>
      </c>
      <c r="L122" t="str">
        <f t="shared" si="317"/>
        <v>22 Health professionals</v>
      </c>
      <c r="M122" s="27">
        <f t="shared" si="301"/>
        <v>0.62959615208159025</v>
      </c>
      <c r="N122" s="27">
        <f t="shared" si="301"/>
        <v>0.11284946786572192</v>
      </c>
      <c r="O122" s="27">
        <f t="shared" si="301"/>
        <v>0.1871149259328635</v>
      </c>
      <c r="P122" s="27">
        <f t="shared" si="301"/>
        <v>0.39574118129888358</v>
      </c>
      <c r="Q122" s="27">
        <f t="shared" si="302"/>
        <v>0.58285610723174708</v>
      </c>
      <c r="W122" t="str">
        <f t="shared" si="318"/>
        <v>22 Health professionals</v>
      </c>
      <c r="X122" s="27">
        <f t="shared" si="303"/>
        <v>0.90342602098424596</v>
      </c>
      <c r="Y122" s="27">
        <f t="shared" si="303"/>
        <v>-6.4307017739118066E-2</v>
      </c>
      <c r="Z122" s="27">
        <f t="shared" si="303"/>
        <v>-4.0536747889789559E-2</v>
      </c>
      <c r="AA122" s="27">
        <f t="shared" si="303"/>
        <v>0.24468604157836626</v>
      </c>
      <c r="AB122" s="27">
        <f t="shared" si="304"/>
        <v>0.20414929368857671</v>
      </c>
      <c r="AH122" t="str">
        <f t="shared" si="319"/>
        <v>22 Health professionals</v>
      </c>
      <c r="AI122" s="27">
        <f t="shared" si="305"/>
        <v>-0.18708079980683534</v>
      </c>
      <c r="AJ122" s="27">
        <f t="shared" si="305"/>
        <v>-0.16114621276515773</v>
      </c>
      <c r="AK122" s="27">
        <f t="shared" si="305"/>
        <v>-0.57808076078725412</v>
      </c>
      <c r="AL122" s="27">
        <f t="shared" si="305"/>
        <v>-0.40196181184616087</v>
      </c>
      <c r="AM122" s="27">
        <f t="shared" si="306"/>
        <v>-0.98004257263341499</v>
      </c>
      <c r="AS122" t="str">
        <f t="shared" si="320"/>
        <v>22 Health professionals</v>
      </c>
      <c r="AT122" s="27">
        <f t="shared" si="307"/>
        <v>6.1627371789406471E-2</v>
      </c>
      <c r="AU122" s="27">
        <f t="shared" si="307"/>
        <v>3.667711011318614E-2</v>
      </c>
      <c r="AV122" s="27">
        <f t="shared" si="307"/>
        <v>5.2312471030976915E-3</v>
      </c>
      <c r="AW122" s="27">
        <f t="shared" si="307"/>
        <v>2.6509911325929891E-2</v>
      </c>
      <c r="AX122" s="27">
        <f t="shared" si="308"/>
        <v>3.1741158429027583E-2</v>
      </c>
      <c r="BD122" t="str">
        <f t="shared" si="321"/>
        <v>22 Health professionals</v>
      </c>
      <c r="BE122" s="27">
        <f t="shared" si="309"/>
        <v>0.20461908034941068</v>
      </c>
      <c r="BF122" s="27">
        <f t="shared" si="309"/>
        <v>9.6287651367697569E-2</v>
      </c>
      <c r="BG122" s="27">
        <f t="shared" si="309"/>
        <v>-2.7395079694025881E-3</v>
      </c>
      <c r="BH122" s="27">
        <f t="shared" si="309"/>
        <v>0.10596677759581241</v>
      </c>
      <c r="BI122" s="27">
        <f t="shared" si="310"/>
        <v>0.10322726962640982</v>
      </c>
      <c r="BO122" t="str">
        <f t="shared" si="322"/>
        <v>22 Health professionals</v>
      </c>
      <c r="BP122" s="27">
        <f t="shared" si="311"/>
        <v>0.10489245870329322</v>
      </c>
      <c r="BQ122" s="27">
        <f t="shared" si="311"/>
        <v>7.4470482678212768E-4</v>
      </c>
      <c r="BR122" s="27">
        <f t="shared" si="311"/>
        <v>-2.023045901020204E-2</v>
      </c>
      <c r="BS122" s="27">
        <f t="shared" si="311"/>
        <v>-0.13161587310691103</v>
      </c>
      <c r="BT122" s="27">
        <f t="shared" si="312"/>
        <v>-0.15184633211711307</v>
      </c>
      <c r="BZ122" t="str">
        <f t="shared" si="323"/>
        <v>22 Health professionals</v>
      </c>
      <c r="CA122" s="68">
        <f t="shared" si="313"/>
        <v>9.4552727665911163E-2</v>
      </c>
      <c r="CB122" s="68">
        <f t="shared" si="313"/>
        <v>-8.542205950236148E-2</v>
      </c>
      <c r="CC122" s="68">
        <f t="shared" si="313"/>
        <v>3.4033935172884666E-3</v>
      </c>
      <c r="CD122" s="68">
        <f t="shared" si="313"/>
        <v>-0.1342801996035472</v>
      </c>
      <c r="CE122" s="68">
        <f t="shared" si="314"/>
        <v>-0.13087680608625873</v>
      </c>
      <c r="CK122" t="str">
        <f t="shared" si="324"/>
        <v>22 Health professionals</v>
      </c>
      <c r="CL122" s="68">
        <f t="shared" si="315"/>
        <v>2.7134031105698224E-2</v>
      </c>
      <c r="CM122" s="68">
        <f t="shared" si="315"/>
        <v>7.5392404495273901E-4</v>
      </c>
      <c r="CN122" s="68">
        <f t="shared" si="315"/>
        <v>2.8181919013495024E-2</v>
      </c>
      <c r="CO122" s="68">
        <f t="shared" si="315"/>
        <v>6.8444726402420705E-2</v>
      </c>
      <c r="CP122" s="68">
        <f t="shared" si="316"/>
        <v>9.662664541591573E-2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0.15617557886928013</v>
      </c>
      <c r="C123" s="27">
        <f t="shared" si="299"/>
        <v>5.2489179188327517E-2</v>
      </c>
      <c r="D123" s="27">
        <f t="shared" si="299"/>
        <v>6.826145944494999E-2</v>
      </c>
      <c r="E123" s="27">
        <f t="shared" si="299"/>
        <v>0.19149818431855725</v>
      </c>
      <c r="F123" s="27">
        <f t="shared" si="300"/>
        <v>0.25975964376350724</v>
      </c>
      <c r="L123" t="str">
        <f t="shared" si="317"/>
        <v>23 Teaching and other educational professionals</v>
      </c>
      <c r="M123" s="27">
        <f t="shared" si="301"/>
        <v>1.0349186717824876</v>
      </c>
      <c r="N123" s="27">
        <f t="shared" si="301"/>
        <v>0.14303611318482545</v>
      </c>
      <c r="O123" s="27">
        <f t="shared" si="301"/>
        <v>0.35166794037447602</v>
      </c>
      <c r="P123" s="27">
        <f t="shared" si="301"/>
        <v>0.95793862557240494</v>
      </c>
      <c r="Q123" s="27">
        <f t="shared" si="302"/>
        <v>1.309606565946881</v>
      </c>
      <c r="W123" t="str">
        <f t="shared" si="318"/>
        <v>23 Teaching and other educational professionals</v>
      </c>
      <c r="X123" s="27">
        <f t="shared" si="303"/>
        <v>-0.20313627996102479</v>
      </c>
      <c r="Y123" s="27">
        <f t="shared" si="303"/>
        <v>-0.10188199580628421</v>
      </c>
      <c r="Z123" s="27">
        <f t="shared" si="303"/>
        <v>-0.66829026422714577</v>
      </c>
      <c r="AA123" s="27">
        <f t="shared" si="303"/>
        <v>-0.44841467976906868</v>
      </c>
      <c r="AB123" s="27">
        <f t="shared" si="304"/>
        <v>-1.1167049439962144</v>
      </c>
      <c r="AH123" t="str">
        <f t="shared" si="319"/>
        <v>23 Teaching and other educational professionals</v>
      </c>
      <c r="AI123" s="27">
        <f t="shared" si="305"/>
        <v>-0.19433230530056428</v>
      </c>
      <c r="AJ123" s="27">
        <f t="shared" si="305"/>
        <v>-4.1023791696027379E-2</v>
      </c>
      <c r="AK123" s="27">
        <f t="shared" si="305"/>
        <v>-0.11871129346242479</v>
      </c>
      <c r="AL123" s="27">
        <f t="shared" si="305"/>
        <v>2.5504203727708119E-3</v>
      </c>
      <c r="AM123" s="27">
        <f t="shared" si="306"/>
        <v>-0.11616087308965398</v>
      </c>
      <c r="AS123" t="str">
        <f t="shared" si="320"/>
        <v>23 Teaching and other educational professionals</v>
      </c>
      <c r="AT123" s="27">
        <f t="shared" si="307"/>
        <v>9.87302762194045E-3</v>
      </c>
      <c r="AU123" s="27">
        <f t="shared" si="307"/>
        <v>1.1524122027027628E-3</v>
      </c>
      <c r="AV123" s="27">
        <f t="shared" si="307"/>
        <v>-2.6502037393510605E-2</v>
      </c>
      <c r="AW123" s="27">
        <f t="shared" si="307"/>
        <v>-9.7704491211575012E-3</v>
      </c>
      <c r="AX123" s="27">
        <f t="shared" si="308"/>
        <v>-3.6272486514668106E-2</v>
      </c>
      <c r="BD123" t="str">
        <f t="shared" si="321"/>
        <v>23 Teaching and other educational professionals</v>
      </c>
      <c r="BE123" s="27">
        <f t="shared" si="309"/>
        <v>-6.3784528485960057E-3</v>
      </c>
      <c r="BF123" s="27">
        <f t="shared" si="309"/>
        <v>6.219554604259464E-2</v>
      </c>
      <c r="BG123" s="27">
        <f t="shared" si="309"/>
        <v>-2.3933282349840379E-2</v>
      </c>
      <c r="BH123" s="27">
        <f t="shared" si="309"/>
        <v>9.6246348684839167E-2</v>
      </c>
      <c r="BI123" s="27">
        <f t="shared" si="310"/>
        <v>7.2313066334998788E-2</v>
      </c>
      <c r="BO123" t="str">
        <f t="shared" si="322"/>
        <v>23 Teaching and other educational professionals</v>
      </c>
      <c r="BP123" s="27">
        <f t="shared" si="311"/>
        <v>-6.9997073970884949E-3</v>
      </c>
      <c r="BQ123" s="27">
        <f t="shared" si="311"/>
        <v>1.51899230888769E-3</v>
      </c>
      <c r="BR123" s="27">
        <f t="shared" si="311"/>
        <v>-3.2817298957836305E-2</v>
      </c>
      <c r="BS123" s="27">
        <f t="shared" si="311"/>
        <v>-2.5829882348889388E-2</v>
      </c>
      <c r="BT123" s="27">
        <f t="shared" si="312"/>
        <v>-5.8647181306725693E-2</v>
      </c>
      <c r="BZ123" t="str">
        <f t="shared" si="323"/>
        <v>23 Teaching and other educational professionals</v>
      </c>
      <c r="CA123" s="68">
        <f t="shared" si="313"/>
        <v>-8.3225744211854469E-3</v>
      </c>
      <c r="CB123" s="68">
        <f t="shared" si="313"/>
        <v>-1.4298068761575494E-2</v>
      </c>
      <c r="CC123" s="68">
        <f t="shared" si="313"/>
        <v>7.7772427704843883E-3</v>
      </c>
      <c r="CD123" s="68">
        <f t="shared" si="313"/>
        <v>-3.6234627013767506E-2</v>
      </c>
      <c r="CE123" s="68">
        <f t="shared" si="314"/>
        <v>-2.8457384243283118E-2</v>
      </c>
      <c r="CK123" t="str">
        <f t="shared" si="324"/>
        <v>23 Teaching and other educational professionals</v>
      </c>
      <c r="CL123" s="68">
        <f t="shared" si="315"/>
        <v>1.4301038717582752E-2</v>
      </c>
      <c r="CM123" s="68">
        <f t="shared" si="315"/>
        <v>5.4977659066409862E-3</v>
      </c>
      <c r="CN123" s="68">
        <f t="shared" si="315"/>
        <v>1.505524163095133E-2</v>
      </c>
      <c r="CO123" s="68">
        <f t="shared" si="315"/>
        <v>2.1261154788243364E-2</v>
      </c>
      <c r="CP123" s="68">
        <f t="shared" si="316"/>
        <v>3.6316396419194694E-2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7.9583736659817272E-2</v>
      </c>
      <c r="C124" s="27">
        <f t="shared" si="299"/>
        <v>5.4900361999754899E-2</v>
      </c>
      <c r="D124" s="27">
        <f t="shared" si="299"/>
        <v>7.0092470632435733E-2</v>
      </c>
      <c r="E124" s="27">
        <f t="shared" si="299"/>
        <v>0.1630672386623902</v>
      </c>
      <c r="F124" s="27">
        <f t="shared" si="300"/>
        <v>0.23315970929482593</v>
      </c>
      <c r="L124" t="str">
        <f t="shared" si="317"/>
        <v>24 Business, media and public service professionals</v>
      </c>
      <c r="M124" s="27">
        <f t="shared" si="301"/>
        <v>1.0759873764089387</v>
      </c>
      <c r="N124" s="27">
        <f t="shared" si="301"/>
        <v>0.41526687612939028</v>
      </c>
      <c r="O124" s="27">
        <f t="shared" si="301"/>
        <v>0.65736055143595262</v>
      </c>
      <c r="P124" s="27">
        <f t="shared" si="301"/>
        <v>1.3576771776466847</v>
      </c>
      <c r="Q124" s="27">
        <f t="shared" si="302"/>
        <v>2.0150377290826373</v>
      </c>
      <c r="W124" t="str">
        <f t="shared" si="318"/>
        <v>24 Business, media and public service professionals</v>
      </c>
      <c r="X124" s="27">
        <f t="shared" si="303"/>
        <v>1.0033308314892455</v>
      </c>
      <c r="Y124" s="27">
        <f t="shared" si="303"/>
        <v>0.23790222194216692</v>
      </c>
      <c r="Z124" s="27">
        <f t="shared" si="303"/>
        <v>0.18524466459619937</v>
      </c>
      <c r="AA124" s="27">
        <f t="shared" si="303"/>
        <v>0.57585069705193881</v>
      </c>
      <c r="AB124" s="27">
        <f t="shared" si="304"/>
        <v>0.76109536164813818</v>
      </c>
      <c r="AH124" t="str">
        <f t="shared" si="319"/>
        <v>24 Business, media and public service professionals</v>
      </c>
      <c r="AI124" s="27">
        <f t="shared" si="305"/>
        <v>3.7995666537244399E-2</v>
      </c>
      <c r="AJ124" s="27">
        <f t="shared" si="305"/>
        <v>5.475182448447824E-2</v>
      </c>
      <c r="AK124" s="27">
        <f t="shared" si="305"/>
        <v>-5.8417184120881149E-2</v>
      </c>
      <c r="AL124" s="27">
        <f t="shared" si="305"/>
        <v>5.7337582894189998E-2</v>
      </c>
      <c r="AM124" s="27">
        <f t="shared" si="306"/>
        <v>-1.0796012266911514E-3</v>
      </c>
      <c r="AS124" t="str">
        <f t="shared" si="320"/>
        <v>24 Business, media and public service professionals</v>
      </c>
      <c r="AT124" s="27">
        <f t="shared" si="307"/>
        <v>0.14748056589696823</v>
      </c>
      <c r="AU124" s="27">
        <f t="shared" si="307"/>
        <v>5.4081235911355385E-2</v>
      </c>
      <c r="AV124" s="27">
        <f t="shared" si="307"/>
        <v>3.1510201703819352E-2</v>
      </c>
      <c r="AW124" s="27">
        <f t="shared" si="307"/>
        <v>0.14211390653068934</v>
      </c>
      <c r="AX124" s="27">
        <f t="shared" si="308"/>
        <v>0.17362410823450869</v>
      </c>
      <c r="BD124" t="str">
        <f t="shared" si="321"/>
        <v>24 Business, media and public service professionals</v>
      </c>
      <c r="BE124" s="27">
        <f t="shared" si="309"/>
        <v>0.16630779037329546</v>
      </c>
      <c r="BF124" s="27">
        <f t="shared" si="309"/>
        <v>0.34371394704438885</v>
      </c>
      <c r="BG124" s="27">
        <f t="shared" si="309"/>
        <v>9.4612619760252148E-2</v>
      </c>
      <c r="BH124" s="27">
        <f t="shared" si="309"/>
        <v>0.20908352970760591</v>
      </c>
      <c r="BI124" s="27">
        <f t="shared" si="310"/>
        <v>0.30369614946785806</v>
      </c>
      <c r="BO124" t="str">
        <f t="shared" si="322"/>
        <v>24 Business, media and public service professionals</v>
      </c>
      <c r="BP124" s="27">
        <f t="shared" si="311"/>
        <v>0.1583648222134415</v>
      </c>
      <c r="BQ124" s="27">
        <f t="shared" si="311"/>
        <v>-2.2786765554694943E-2</v>
      </c>
      <c r="BR124" s="27">
        <f t="shared" si="311"/>
        <v>-2.404537952996888E-3</v>
      </c>
      <c r="BS124" s="27">
        <f t="shared" si="311"/>
        <v>-0.23553769548606307</v>
      </c>
      <c r="BT124" s="27">
        <f t="shared" si="312"/>
        <v>-0.23794223343905996</v>
      </c>
      <c r="BZ124" t="str">
        <f t="shared" si="323"/>
        <v>24 Business, media and public service professionals</v>
      </c>
      <c r="CA124" s="68">
        <f t="shared" si="313"/>
        <v>7.0855399358514704E-2</v>
      </c>
      <c r="CB124" s="68">
        <f t="shared" si="313"/>
        <v>-2.4846866359824471E-2</v>
      </c>
      <c r="CC124" s="68">
        <f t="shared" si="313"/>
        <v>1.4500065830600706E-2</v>
      </c>
      <c r="CD124" s="68">
        <f t="shared" si="313"/>
        <v>-0.32837423325765014</v>
      </c>
      <c r="CE124" s="68">
        <f t="shared" si="314"/>
        <v>-0.31387416742704943</v>
      </c>
      <c r="CK124" t="str">
        <f t="shared" si="324"/>
        <v>24 Business, media and public service professionals</v>
      </c>
      <c r="CL124" s="68">
        <f t="shared" si="315"/>
        <v>5.0658521294603132E-2</v>
      </c>
      <c r="CM124" s="68">
        <f t="shared" si="315"/>
        <v>4.6724800565725588E-3</v>
      </c>
      <c r="CN124" s="68">
        <f t="shared" si="315"/>
        <v>6.7913926516227935E-2</v>
      </c>
      <c r="CO124" s="68">
        <f t="shared" si="315"/>
        <v>0.12482433093665746</v>
      </c>
      <c r="CP124" s="68">
        <f t="shared" si="316"/>
        <v>0.19273825745288539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3.7717463075506344E-2</v>
      </c>
      <c r="C125" s="27">
        <f t="shared" si="299"/>
        <v>1.4898703202933905E-2</v>
      </c>
      <c r="D125" s="27">
        <f t="shared" si="299"/>
        <v>1.4375200740561284E-2</v>
      </c>
      <c r="E125" s="27">
        <f t="shared" si="299"/>
        <v>6.8707716751894354E-2</v>
      </c>
      <c r="F125" s="27">
        <f t="shared" si="300"/>
        <v>8.3082917492455638E-2</v>
      </c>
      <c r="L125" t="str">
        <f t="shared" si="317"/>
        <v>31 Science, engineering and technology associate professionals</v>
      </c>
      <c r="M125" s="27">
        <f t="shared" si="301"/>
        <v>0.18020352201282702</v>
      </c>
      <c r="N125" s="27">
        <f t="shared" si="301"/>
        <v>0.12089045858689662</v>
      </c>
      <c r="O125" s="27">
        <f t="shared" si="301"/>
        <v>2.6501036955991486E-3</v>
      </c>
      <c r="P125" s="27">
        <f t="shared" si="301"/>
        <v>0.23593600307017537</v>
      </c>
      <c r="Q125" s="27">
        <f t="shared" si="302"/>
        <v>0.23858610676577452</v>
      </c>
      <c r="W125" t="str">
        <f t="shared" si="318"/>
        <v>31 Science, engineering and technology associate professionals</v>
      </c>
      <c r="X125" s="27">
        <f t="shared" si="303"/>
        <v>0.29490651250045685</v>
      </c>
      <c r="Y125" s="27">
        <f t="shared" si="303"/>
        <v>3.3526356378966726E-2</v>
      </c>
      <c r="Z125" s="27">
        <f t="shared" si="303"/>
        <v>-5.6816945723567214E-2</v>
      </c>
      <c r="AA125" s="27">
        <f t="shared" si="303"/>
        <v>0.19137799395636024</v>
      </c>
      <c r="AB125" s="27">
        <f t="shared" si="304"/>
        <v>0.13456104823279302</v>
      </c>
      <c r="AH125" t="str">
        <f t="shared" si="319"/>
        <v>31 Science, engineering and technology associate professionals</v>
      </c>
      <c r="AI125" s="27">
        <f t="shared" si="305"/>
        <v>4.9541104284896303E-2</v>
      </c>
      <c r="AJ125" s="27">
        <f t="shared" si="305"/>
        <v>2.5098205106093924E-2</v>
      </c>
      <c r="AK125" s="27">
        <f t="shared" si="305"/>
        <v>1.3260473735974165E-2</v>
      </c>
      <c r="AL125" s="27">
        <f t="shared" si="305"/>
        <v>8.3367280679508826E-2</v>
      </c>
      <c r="AM125" s="27">
        <f t="shared" si="306"/>
        <v>9.6627754415482991E-2</v>
      </c>
      <c r="AS125" t="str">
        <f t="shared" si="320"/>
        <v>31 Science, engineering and technology associate professionals</v>
      </c>
      <c r="AT125" s="27">
        <f t="shared" si="307"/>
        <v>8.5108710104860319E-2</v>
      </c>
      <c r="AU125" s="27">
        <f t="shared" si="307"/>
        <v>1.5224177134364858E-2</v>
      </c>
      <c r="AV125" s="27">
        <f t="shared" si="307"/>
        <v>-8.3675071098563092E-2</v>
      </c>
      <c r="AW125" s="27">
        <f t="shared" si="307"/>
        <v>-3.7366962220887201E-3</v>
      </c>
      <c r="AX125" s="27">
        <f t="shared" si="308"/>
        <v>-8.7411767320651812E-2</v>
      </c>
      <c r="BD125" t="str">
        <f t="shared" si="321"/>
        <v>31 Science, engineering and technology associate professionals</v>
      </c>
      <c r="BE125" s="27">
        <f t="shared" si="309"/>
        <v>3.4646414176285889E-3</v>
      </c>
      <c r="BF125" s="27">
        <f t="shared" si="309"/>
        <v>0.11711648267458852</v>
      </c>
      <c r="BG125" s="27">
        <f t="shared" si="309"/>
        <v>-0.20491083458444026</v>
      </c>
      <c r="BH125" s="27">
        <f t="shared" si="309"/>
        <v>-0.16401220565252517</v>
      </c>
      <c r="BI125" s="27">
        <f t="shared" si="310"/>
        <v>-0.36892304023696543</v>
      </c>
      <c r="BO125" t="str">
        <f t="shared" si="322"/>
        <v>31 Science, engineering and technology associate professionals</v>
      </c>
      <c r="BP125" s="27">
        <f t="shared" si="311"/>
        <v>0.10571111924857379</v>
      </c>
      <c r="BQ125" s="27">
        <f t="shared" si="311"/>
        <v>5.669276932529721E-3</v>
      </c>
      <c r="BR125" s="27">
        <f t="shared" si="311"/>
        <v>-4.8814268528237226E-2</v>
      </c>
      <c r="BS125" s="27">
        <f t="shared" si="311"/>
        <v>-2.1498785579667112E-2</v>
      </c>
      <c r="BT125" s="27">
        <f t="shared" si="312"/>
        <v>-7.0313054107904338E-2</v>
      </c>
      <c r="BZ125" t="str">
        <f t="shared" si="323"/>
        <v>31 Science, engineering and technology associate professionals</v>
      </c>
      <c r="CA125" s="68">
        <f t="shared" si="313"/>
        <v>3.924445624344447E-2</v>
      </c>
      <c r="CB125" s="68">
        <f t="shared" si="313"/>
        <v>1.636445283874155E-2</v>
      </c>
      <c r="CC125" s="68">
        <f t="shared" si="313"/>
        <v>-1.6653651521023272E-2</v>
      </c>
      <c r="CD125" s="68">
        <f t="shared" si="313"/>
        <v>-8.4300980958646798E-2</v>
      </c>
      <c r="CE125" s="68">
        <f t="shared" si="314"/>
        <v>-0.10095463247967007</v>
      </c>
      <c r="CK125" t="str">
        <f t="shared" si="324"/>
        <v>31 Science, engineering and technology associate professionals</v>
      </c>
      <c r="CL125" s="68">
        <f t="shared" si="315"/>
        <v>3.3469202300987239E-2</v>
      </c>
      <c r="CM125" s="68">
        <f t="shared" si="315"/>
        <v>1.6973039007375498E-2</v>
      </c>
      <c r="CN125" s="68">
        <f t="shared" si="315"/>
        <v>4.1563617914621223E-2</v>
      </c>
      <c r="CO125" s="68">
        <f t="shared" si="315"/>
        <v>0.11416008911485609</v>
      </c>
      <c r="CP125" s="68">
        <f t="shared" si="316"/>
        <v>0.1557237070294773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5.9332291141706468E-3</v>
      </c>
      <c r="C126" s="27">
        <f t="shared" si="299"/>
        <v>-3.6022737307912431E-4</v>
      </c>
      <c r="D126" s="27">
        <f t="shared" si="299"/>
        <v>1.7579218317630492E-2</v>
      </c>
      <c r="E126" s="27">
        <f t="shared" si="299"/>
        <v>1.8103094292602456E-2</v>
      </c>
      <c r="F126" s="27">
        <f t="shared" si="300"/>
        <v>3.5682312610232948E-2</v>
      </c>
      <c r="L126" t="str">
        <f t="shared" si="317"/>
        <v>32 Health and social care associate professionals</v>
      </c>
      <c r="M126" s="27">
        <f t="shared" si="301"/>
        <v>0.15458647468253817</v>
      </c>
      <c r="N126" s="27">
        <f t="shared" si="301"/>
        <v>2.8883065603041103E-2</v>
      </c>
      <c r="O126" s="27">
        <f t="shared" si="301"/>
        <v>0.44104221370615304</v>
      </c>
      <c r="P126" s="27">
        <f t="shared" si="301"/>
        <v>0.36874255397202726</v>
      </c>
      <c r="Q126" s="27">
        <f t="shared" si="302"/>
        <v>0.80978476767818031</v>
      </c>
      <c r="W126" t="str">
        <f t="shared" si="318"/>
        <v>32 Health and social care associate professionals</v>
      </c>
      <c r="X126" s="27">
        <f t="shared" si="303"/>
        <v>0.31225479555071112</v>
      </c>
      <c r="Y126" s="27">
        <f t="shared" si="303"/>
        <v>1.135053308414502E-2</v>
      </c>
      <c r="Z126" s="27">
        <f t="shared" si="303"/>
        <v>0.96920207544500481</v>
      </c>
      <c r="AA126" s="27">
        <f t="shared" si="303"/>
        <v>0.59370788257408202</v>
      </c>
      <c r="AB126" s="27">
        <f t="shared" si="304"/>
        <v>1.5629099580190868</v>
      </c>
      <c r="AH126" t="str">
        <f t="shared" si="319"/>
        <v>32 Health and social care associate professionals</v>
      </c>
      <c r="AI126" s="27">
        <f t="shared" si="305"/>
        <v>-3.5663215918187996E-2</v>
      </c>
      <c r="AJ126" s="27">
        <f t="shared" si="305"/>
        <v>-3.2928972997924411E-2</v>
      </c>
      <c r="AK126" s="27">
        <f t="shared" si="305"/>
        <v>8.1347112470972482E-2</v>
      </c>
      <c r="AL126" s="27">
        <f t="shared" si="305"/>
        <v>-0.26746589942189125</v>
      </c>
      <c r="AM126" s="27">
        <f t="shared" si="306"/>
        <v>-0.18611878695091877</v>
      </c>
      <c r="AS126" t="str">
        <f t="shared" si="320"/>
        <v>32 Health and social care associate professionals</v>
      </c>
      <c r="AT126" s="27">
        <f t="shared" si="307"/>
        <v>3.6303985917564924E-2</v>
      </c>
      <c r="AU126" s="27">
        <f t="shared" si="307"/>
        <v>2.8174069453021533E-2</v>
      </c>
      <c r="AV126" s="27">
        <f t="shared" si="307"/>
        <v>0.10619863314331296</v>
      </c>
      <c r="AW126" s="27">
        <f t="shared" si="307"/>
        <v>5.4295786665777501E-2</v>
      </c>
      <c r="AX126" s="27">
        <f t="shared" si="308"/>
        <v>0.16049441980909046</v>
      </c>
      <c r="BD126" t="str">
        <f t="shared" si="321"/>
        <v>32 Health and social care associate professionals</v>
      </c>
      <c r="BE126" s="27">
        <f t="shared" si="309"/>
        <v>0.13792203972516404</v>
      </c>
      <c r="BF126" s="27">
        <f t="shared" si="309"/>
        <v>8.694480619721956E-2</v>
      </c>
      <c r="BG126" s="27">
        <f t="shared" si="309"/>
        <v>0.51648580247056175</v>
      </c>
      <c r="BH126" s="27">
        <f t="shared" si="309"/>
        <v>0.33602102468453499</v>
      </c>
      <c r="BI126" s="27">
        <f t="shared" si="310"/>
        <v>0.85250682715509674</v>
      </c>
      <c r="BO126" t="str">
        <f t="shared" si="322"/>
        <v>32 Health and social care associate professionals</v>
      </c>
      <c r="BP126" s="27">
        <f t="shared" si="311"/>
        <v>5.6935919162798609E-2</v>
      </c>
      <c r="BQ126" s="27">
        <f t="shared" si="311"/>
        <v>5.4080426044738061E-3</v>
      </c>
      <c r="BR126" s="27">
        <f t="shared" si="311"/>
        <v>0.28961226236644999</v>
      </c>
      <c r="BS126" s="27">
        <f t="shared" si="311"/>
        <v>-9.7460777375815488E-2</v>
      </c>
      <c r="BT126" s="27">
        <f t="shared" si="312"/>
        <v>0.1921514849906345</v>
      </c>
      <c r="BZ126" t="str">
        <f t="shared" si="323"/>
        <v>32 Health and social care associate professionals</v>
      </c>
      <c r="CA126" s="68">
        <f t="shared" si="313"/>
        <v>-5.9624274618532425E-3</v>
      </c>
      <c r="CB126" s="68">
        <f t="shared" si="313"/>
        <v>-3.1791945806784794E-2</v>
      </c>
      <c r="CC126" s="68">
        <f t="shared" si="313"/>
        <v>7.2291495670812722E-2</v>
      </c>
      <c r="CD126" s="68">
        <f t="shared" si="313"/>
        <v>-7.926958046455565E-2</v>
      </c>
      <c r="CE126" s="68">
        <f t="shared" si="314"/>
        <v>-6.978084793742928E-3</v>
      </c>
      <c r="CK126" t="str">
        <f t="shared" si="324"/>
        <v>32 Health and social care associate professionals</v>
      </c>
      <c r="CL126" s="68">
        <f t="shared" si="315"/>
        <v>1.0144245249872712E-2</v>
      </c>
      <c r="CM126" s="68">
        <f t="shared" si="315"/>
        <v>1.273086394495658E-3</v>
      </c>
      <c r="CN126" s="68">
        <f t="shared" si="315"/>
        <v>3.6646604288013744E-2</v>
      </c>
      <c r="CO126" s="68">
        <f t="shared" si="315"/>
        <v>5.8744043032542714E-2</v>
      </c>
      <c r="CP126" s="68">
        <f t="shared" si="316"/>
        <v>9.5390647320556465E-2</v>
      </c>
    </row>
    <row r="127" spans="1:94" x14ac:dyDescent="0.2">
      <c r="A127" t="str">
        <f t="shared" si="298"/>
        <v>33 Protective service occupations</v>
      </c>
      <c r="B127" s="27">
        <f t="shared" si="299"/>
        <v>1.9421535723391364E-4</v>
      </c>
      <c r="C127" s="27">
        <f t="shared" si="299"/>
        <v>1.4463093117729683E-3</v>
      </c>
      <c r="D127" s="27">
        <f t="shared" si="299"/>
        <v>7.1368285829265243E-4</v>
      </c>
      <c r="E127" s="27">
        <f t="shared" si="299"/>
        <v>4.8686666001382124E-3</v>
      </c>
      <c r="F127" s="27">
        <f t="shared" si="300"/>
        <v>5.5823494584308648E-3</v>
      </c>
      <c r="L127" t="str">
        <f t="shared" si="317"/>
        <v>33 Protective service occupations</v>
      </c>
      <c r="M127" s="27">
        <f t="shared" si="301"/>
        <v>2.1996524821144697E-2</v>
      </c>
      <c r="N127" s="27">
        <f t="shared" si="301"/>
        <v>4.127352201346321E-2</v>
      </c>
      <c r="O127" s="27">
        <f t="shared" si="301"/>
        <v>-1.4821538105332349E-2</v>
      </c>
      <c r="P127" s="27">
        <f t="shared" si="301"/>
        <v>8.6428199993196647E-2</v>
      </c>
      <c r="Q127" s="27">
        <f t="shared" si="302"/>
        <v>7.1606661887864298E-2</v>
      </c>
      <c r="W127" t="str">
        <f t="shared" si="318"/>
        <v>33 Protective service occupations</v>
      </c>
      <c r="X127" s="27">
        <f t="shared" si="303"/>
        <v>8.2953219240569753E-2</v>
      </c>
      <c r="Y127" s="27">
        <f t="shared" si="303"/>
        <v>5.6622705262051931E-2</v>
      </c>
      <c r="Z127" s="27">
        <f t="shared" si="303"/>
        <v>-7.4258572515615628E-2</v>
      </c>
      <c r="AA127" s="27">
        <f t="shared" si="303"/>
        <v>0.23300027277860524</v>
      </c>
      <c r="AB127" s="27">
        <f t="shared" si="304"/>
        <v>0.15874170026298962</v>
      </c>
      <c r="AH127" t="str">
        <f t="shared" si="319"/>
        <v>33 Protective service occupations</v>
      </c>
      <c r="AI127" s="27">
        <f t="shared" si="305"/>
        <v>1.9777682520133455E-2</v>
      </c>
      <c r="AJ127" s="27">
        <f t="shared" si="305"/>
        <v>1.5850212956961124E-2</v>
      </c>
      <c r="AK127" s="27">
        <f t="shared" si="305"/>
        <v>-2.2060948795574048E-2</v>
      </c>
      <c r="AL127" s="27">
        <f t="shared" si="305"/>
        <v>4.772417741600285E-2</v>
      </c>
      <c r="AM127" s="27">
        <f t="shared" si="306"/>
        <v>2.5663228620428802E-2</v>
      </c>
      <c r="AS127" t="str">
        <f t="shared" si="320"/>
        <v>33 Protective service occupations</v>
      </c>
      <c r="AT127" s="27">
        <f t="shared" si="307"/>
        <v>-1.5366782463404949E-2</v>
      </c>
      <c r="AU127" s="27">
        <f t="shared" si="307"/>
        <v>9.2743517916471507E-3</v>
      </c>
      <c r="AV127" s="27">
        <f t="shared" si="307"/>
        <v>-4.2195307660179648E-2</v>
      </c>
      <c r="AW127" s="27">
        <f t="shared" si="307"/>
        <v>8.0003217046374642E-3</v>
      </c>
      <c r="AX127" s="27">
        <f t="shared" si="308"/>
        <v>-3.4194985955542184E-2</v>
      </c>
      <c r="BD127" t="str">
        <f t="shared" si="321"/>
        <v>33 Protective service occupations</v>
      </c>
      <c r="BE127" s="27">
        <f t="shared" si="309"/>
        <v>-0.10246384950304444</v>
      </c>
      <c r="BF127" s="27">
        <f t="shared" si="309"/>
        <v>5.6138436733320196E-2</v>
      </c>
      <c r="BG127" s="27">
        <f t="shared" si="309"/>
        <v>-9.2383175052889288E-2</v>
      </c>
      <c r="BH127" s="27">
        <f t="shared" si="309"/>
        <v>-3.6309045235016602E-2</v>
      </c>
      <c r="BI127" s="27">
        <f t="shared" si="310"/>
        <v>-0.12869222028790589</v>
      </c>
      <c r="BO127" t="str">
        <f t="shared" si="322"/>
        <v>33 Protective service occupations</v>
      </c>
      <c r="BP127" s="27">
        <f t="shared" si="311"/>
        <v>-1.8271681376775151E-2</v>
      </c>
      <c r="BQ127" s="27">
        <f t="shared" si="311"/>
        <v>-3.7895275564490127E-2</v>
      </c>
      <c r="BR127" s="27">
        <f t="shared" si="311"/>
        <v>-0.10980328327074018</v>
      </c>
      <c r="BS127" s="27">
        <f t="shared" si="311"/>
        <v>-0.11244172667617408</v>
      </c>
      <c r="BT127" s="27">
        <f t="shared" si="312"/>
        <v>-0.22224500994691426</v>
      </c>
      <c r="BZ127" t="str">
        <f t="shared" si="323"/>
        <v>33 Protective service occupations</v>
      </c>
      <c r="CA127" s="68">
        <f t="shared" si="313"/>
        <v>-4.7634788957259533E-2</v>
      </c>
      <c r="CB127" s="68">
        <f t="shared" si="313"/>
        <v>-1.0015080836195733E-2</v>
      </c>
      <c r="CC127" s="68">
        <f t="shared" si="313"/>
        <v>-4.82929527148932E-2</v>
      </c>
      <c r="CD127" s="68">
        <f t="shared" si="313"/>
        <v>-4.4039123325058716E-2</v>
      </c>
      <c r="CE127" s="68">
        <f t="shared" si="314"/>
        <v>-9.2332076039951916E-2</v>
      </c>
      <c r="CK127" t="str">
        <f t="shared" si="324"/>
        <v>33 Protective service occupations</v>
      </c>
      <c r="CL127" s="68">
        <f t="shared" si="315"/>
        <v>-6.3042027195398392E-3</v>
      </c>
      <c r="CM127" s="68">
        <f t="shared" si="315"/>
        <v>-2.2668106225289877E-3</v>
      </c>
      <c r="CN127" s="68">
        <f t="shared" si="315"/>
        <v>-1.8251620877784022E-2</v>
      </c>
      <c r="CO127" s="68">
        <f t="shared" si="315"/>
        <v>1.543294300548264E-3</v>
      </c>
      <c r="CP127" s="68">
        <f t="shared" si="316"/>
        <v>-1.6708326577235758E-2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2.2060489716764053E-2</v>
      </c>
      <c r="C128" s="27">
        <f t="shared" si="299"/>
        <v>7.5818536356471039E-3</v>
      </c>
      <c r="D128" s="27">
        <f t="shared" si="299"/>
        <v>8.9864038552474462E-3</v>
      </c>
      <c r="E128" s="27">
        <f t="shared" si="299"/>
        <v>3.060989303015009E-2</v>
      </c>
      <c r="F128" s="27">
        <f t="shared" si="300"/>
        <v>3.9596296885397536E-2</v>
      </c>
      <c r="L128" t="str">
        <f t="shared" si="317"/>
        <v>34 Culture, media and sports occupations</v>
      </c>
      <c r="M128" s="27">
        <f t="shared" si="301"/>
        <v>7.8474625978370405E-2</v>
      </c>
      <c r="N128" s="27">
        <f t="shared" si="301"/>
        <v>0.2944141330537382</v>
      </c>
      <c r="O128" s="27">
        <f t="shared" si="301"/>
        <v>4.5753576578614785E-2</v>
      </c>
      <c r="P128" s="27">
        <f t="shared" si="301"/>
        <v>0.40032763008677064</v>
      </c>
      <c r="Q128" s="27">
        <f t="shared" si="302"/>
        <v>0.44608120666538542</v>
      </c>
      <c r="W128" t="str">
        <f t="shared" si="318"/>
        <v>34 Culture, media and sports occupations</v>
      </c>
      <c r="X128" s="27">
        <f t="shared" si="303"/>
        <v>-7.2557175659653694E-2</v>
      </c>
      <c r="Y128" s="27">
        <f t="shared" si="303"/>
        <v>4.0770430300512306E-2</v>
      </c>
      <c r="Z128" s="27">
        <f t="shared" si="303"/>
        <v>-0.24695224209249522</v>
      </c>
      <c r="AA128" s="27">
        <f t="shared" si="303"/>
        <v>0.15412644941531628</v>
      </c>
      <c r="AB128" s="27">
        <f t="shared" si="304"/>
        <v>-9.2825792677178942E-2</v>
      </c>
      <c r="AH128" t="str">
        <f t="shared" si="319"/>
        <v>34 Culture, media and sports occupations</v>
      </c>
      <c r="AI128" s="27">
        <f t="shared" si="305"/>
        <v>1.5400292184997166E-2</v>
      </c>
      <c r="AJ128" s="27">
        <f t="shared" si="305"/>
        <v>4.7855350000873653E-2</v>
      </c>
      <c r="AK128" s="27">
        <f t="shared" si="305"/>
        <v>-4.3218462462401741E-2</v>
      </c>
      <c r="AL128" s="27">
        <f t="shared" si="305"/>
        <v>6.4822115843086003E-2</v>
      </c>
      <c r="AM128" s="27">
        <f t="shared" si="306"/>
        <v>2.1603653380684262E-2</v>
      </c>
      <c r="AS128" t="str">
        <f t="shared" si="320"/>
        <v>34 Culture, media and sports occupations</v>
      </c>
      <c r="AT128" s="27">
        <f t="shared" si="307"/>
        <v>-3.0210566395843186E-2</v>
      </c>
      <c r="AU128" s="27">
        <f t="shared" si="307"/>
        <v>-1.1802910002597367E-3</v>
      </c>
      <c r="AV128" s="27">
        <f t="shared" si="307"/>
        <v>-6.4323915051467395E-2</v>
      </c>
      <c r="AW128" s="27">
        <f t="shared" si="307"/>
        <v>-1.1914910862713457E-2</v>
      </c>
      <c r="AX128" s="27">
        <f t="shared" si="308"/>
        <v>-7.6238825914180852E-2</v>
      </c>
      <c r="BD128" t="str">
        <f t="shared" si="321"/>
        <v>34 Culture, media and sports occupations</v>
      </c>
      <c r="BE128" s="27">
        <f t="shared" si="309"/>
        <v>-0.21120583025423523</v>
      </c>
      <c r="BF128" s="27">
        <f t="shared" si="309"/>
        <v>9.3650425696981343E-2</v>
      </c>
      <c r="BG128" s="27">
        <f t="shared" si="309"/>
        <v>-0.16968878453582681</v>
      </c>
      <c r="BH128" s="27">
        <f t="shared" si="309"/>
        <v>-2.6471216374367001E-2</v>
      </c>
      <c r="BI128" s="27">
        <f t="shared" si="310"/>
        <v>-0.19616000091019381</v>
      </c>
      <c r="BO128" t="str">
        <f t="shared" si="322"/>
        <v>34 Culture, media and sports occupations</v>
      </c>
      <c r="BP128" s="27">
        <f t="shared" si="311"/>
        <v>-0.14681489293864408</v>
      </c>
      <c r="BQ128" s="27">
        <f t="shared" si="311"/>
        <v>-3.1418975413668893E-2</v>
      </c>
      <c r="BR128" s="27">
        <f t="shared" si="311"/>
        <v>-0.11459138696614879</v>
      </c>
      <c r="BS128" s="27">
        <f t="shared" si="311"/>
        <v>-0.12374211720628031</v>
      </c>
      <c r="BT128" s="27">
        <f t="shared" si="312"/>
        <v>-0.2383335041724291</v>
      </c>
      <c r="BZ128" t="str">
        <f t="shared" si="323"/>
        <v>34 Culture, media and sports occupations</v>
      </c>
      <c r="CA128" s="68">
        <f t="shared" si="313"/>
        <v>-6.8270061084213685E-2</v>
      </c>
      <c r="CB128" s="68">
        <f t="shared" si="313"/>
        <v>-3.1498206474434076E-2</v>
      </c>
      <c r="CC128" s="68">
        <f t="shared" si="313"/>
        <v>-8.098960507032632E-2</v>
      </c>
      <c r="CD128" s="68">
        <f t="shared" si="313"/>
        <v>-0.12052347086310097</v>
      </c>
      <c r="CE128" s="68">
        <f t="shared" si="314"/>
        <v>-0.20151307593342729</v>
      </c>
      <c r="CK128" t="str">
        <f t="shared" si="324"/>
        <v>34 Culture, media and sports occupations</v>
      </c>
      <c r="CL128" s="68">
        <f t="shared" si="315"/>
        <v>1.2836714772450672E-2</v>
      </c>
      <c r="CM128" s="68">
        <f t="shared" si="315"/>
        <v>-4.4203479269253748E-3</v>
      </c>
      <c r="CN128" s="68">
        <f t="shared" si="315"/>
        <v>1.5352986907694294E-2</v>
      </c>
      <c r="CO128" s="68">
        <f t="shared" si="315"/>
        <v>4.3787807831490944E-2</v>
      </c>
      <c r="CP128" s="68">
        <f t="shared" si="316"/>
        <v>5.9140794739185237E-2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4.8503925464900621E-2</v>
      </c>
      <c r="C129" s="27">
        <f t="shared" si="299"/>
        <v>3.4454185365806966E-2</v>
      </c>
      <c r="D129" s="27">
        <f t="shared" si="299"/>
        <v>4.7473946840141612E-2</v>
      </c>
      <c r="E129" s="27">
        <f t="shared" si="299"/>
        <v>0.11213425995121429</v>
      </c>
      <c r="F129" s="27">
        <f t="shared" si="300"/>
        <v>0.1596082067913559</v>
      </c>
      <c r="L129" t="str">
        <f t="shared" si="317"/>
        <v>35 Business and public service associate professionals</v>
      </c>
      <c r="M129" s="27">
        <f t="shared" si="301"/>
        <v>0.52723573071600516</v>
      </c>
      <c r="N129" s="27">
        <f t="shared" si="301"/>
        <v>0.17619501273669025</v>
      </c>
      <c r="O129" s="27">
        <f t="shared" si="301"/>
        <v>0.40162937370845819</v>
      </c>
      <c r="P129" s="27">
        <f t="shared" si="301"/>
        <v>0.80898113368838365</v>
      </c>
      <c r="Q129" s="27">
        <f t="shared" si="302"/>
        <v>1.2106105073968418</v>
      </c>
      <c r="W129" t="str">
        <f t="shared" si="318"/>
        <v>35 Business and public service associate professionals</v>
      </c>
      <c r="X129" s="27">
        <f t="shared" si="303"/>
        <v>0.64549037446879343</v>
      </c>
      <c r="Y129" s="27">
        <f t="shared" si="303"/>
        <v>-7.4827866729977544E-2</v>
      </c>
      <c r="Z129" s="27">
        <f t="shared" si="303"/>
        <v>0.14081177022351543</v>
      </c>
      <c r="AA129" s="27">
        <f t="shared" si="303"/>
        <v>0.42753634991081491</v>
      </c>
      <c r="AB129" s="27">
        <f t="shared" si="304"/>
        <v>0.56834812013433034</v>
      </c>
      <c r="AH129" t="str">
        <f t="shared" si="319"/>
        <v>35 Business and public service associate professionals</v>
      </c>
      <c r="AI129" s="27">
        <f t="shared" si="305"/>
        <v>0.19736410365853563</v>
      </c>
      <c r="AJ129" s="27">
        <f t="shared" si="305"/>
        <v>5.4990402610273881E-2</v>
      </c>
      <c r="AK129" s="27">
        <f t="shared" si="305"/>
        <v>6.0104696528444856E-2</v>
      </c>
      <c r="AL129" s="27">
        <f t="shared" si="305"/>
        <v>0.21802324440208731</v>
      </c>
      <c r="AM129" s="27">
        <f t="shared" si="306"/>
        <v>0.27812794093053217</v>
      </c>
      <c r="AS129" t="str">
        <f t="shared" si="320"/>
        <v>35 Business and public service associate professionals</v>
      </c>
      <c r="AT129" s="27">
        <f t="shared" si="307"/>
        <v>0.17373056002016396</v>
      </c>
      <c r="AU129" s="27">
        <f t="shared" si="307"/>
        <v>2.4853830100074248E-2</v>
      </c>
      <c r="AV129" s="27">
        <f t="shared" si="307"/>
        <v>2.781742584471858E-2</v>
      </c>
      <c r="AW129" s="27">
        <f t="shared" si="307"/>
        <v>0.17160259927284183</v>
      </c>
      <c r="AX129" s="27">
        <f t="shared" si="308"/>
        <v>0.19942002511756041</v>
      </c>
      <c r="BD129" t="str">
        <f t="shared" si="321"/>
        <v>35 Business and public service associate professionals</v>
      </c>
      <c r="BE129" s="27">
        <f t="shared" si="309"/>
        <v>3.1488605719064644E-2</v>
      </c>
      <c r="BF129" s="27">
        <f t="shared" si="309"/>
        <v>0.34044037107649316</v>
      </c>
      <c r="BG129" s="27">
        <f t="shared" si="309"/>
        <v>-0.16410096988104073</v>
      </c>
      <c r="BH129" s="27">
        <f t="shared" si="309"/>
        <v>-1.6248419145679538E-2</v>
      </c>
      <c r="BI129" s="27">
        <f t="shared" si="310"/>
        <v>-0.18034938902672026</v>
      </c>
      <c r="BO129" t="str">
        <f t="shared" si="322"/>
        <v>35 Business and public service associate professionals</v>
      </c>
      <c r="BP129" s="27">
        <f t="shared" si="311"/>
        <v>7.7452700231118943E-2</v>
      </c>
      <c r="BQ129" s="27">
        <f t="shared" si="311"/>
        <v>-9.8951717827117758E-2</v>
      </c>
      <c r="BR129" s="27">
        <f t="shared" si="311"/>
        <v>-0.1079453736612721</v>
      </c>
      <c r="BS129" s="27">
        <f t="shared" si="311"/>
        <v>-0.35477218832454449</v>
      </c>
      <c r="BT129" s="27">
        <f t="shared" si="312"/>
        <v>-0.46271756198581659</v>
      </c>
      <c r="BZ129" t="str">
        <f t="shared" si="323"/>
        <v>35 Business and public service associate professionals</v>
      </c>
      <c r="CA129" s="68">
        <f t="shared" si="313"/>
        <v>-3.5749635035029925E-2</v>
      </c>
      <c r="CB129" s="68">
        <f t="shared" si="313"/>
        <v>-0.13429902489780932</v>
      </c>
      <c r="CC129" s="68">
        <f t="shared" si="313"/>
        <v>-8.0867621235091836E-2</v>
      </c>
      <c r="CD129" s="68">
        <f t="shared" si="313"/>
        <v>-0.47858267386850883</v>
      </c>
      <c r="CE129" s="68">
        <f t="shared" si="314"/>
        <v>-0.55945029510360067</v>
      </c>
      <c r="CK129" t="str">
        <f t="shared" si="324"/>
        <v>35 Business and public service associate professionals</v>
      </c>
      <c r="CL129" s="68">
        <f t="shared" si="315"/>
        <v>4.3529719860826599E-2</v>
      </c>
      <c r="CM129" s="68">
        <f t="shared" si="315"/>
        <v>1.8193950230007139E-3</v>
      </c>
      <c r="CN129" s="68">
        <f t="shared" si="315"/>
        <v>2.3599979329124832E-2</v>
      </c>
      <c r="CO129" s="68">
        <f t="shared" si="315"/>
        <v>0.11158623306044402</v>
      </c>
      <c r="CP129" s="68">
        <f t="shared" si="316"/>
        <v>0.13518621238956885</v>
      </c>
    </row>
    <row r="130" spans="1:94" x14ac:dyDescent="0.2">
      <c r="A130" t="str">
        <f t="shared" si="298"/>
        <v>41 Administrative occupations</v>
      </c>
      <c r="B130" s="27">
        <f t="shared" si="299"/>
        <v>2.100273847046133E-2</v>
      </c>
      <c r="C130" s="27">
        <f t="shared" si="299"/>
        <v>2.568555781280174E-2</v>
      </c>
      <c r="D130" s="27">
        <f t="shared" si="299"/>
        <v>3.6664986034619623E-2</v>
      </c>
      <c r="E130" s="27">
        <f t="shared" si="299"/>
        <v>8.0624417699630052E-2</v>
      </c>
      <c r="F130" s="27">
        <f t="shared" si="300"/>
        <v>0.11728940373424968</v>
      </c>
      <c r="L130" t="str">
        <f t="shared" si="317"/>
        <v>41 Administrative occupations</v>
      </c>
      <c r="M130" s="27">
        <f t="shared" si="301"/>
        <v>0.28682145654684121</v>
      </c>
      <c r="N130" s="27">
        <f t="shared" si="301"/>
        <v>0.12493626036504013</v>
      </c>
      <c r="O130" s="27">
        <f t="shared" si="301"/>
        <v>0.42360880534858514</v>
      </c>
      <c r="P130" s="27">
        <f t="shared" si="301"/>
        <v>0.71405333233825097</v>
      </c>
      <c r="Q130" s="27">
        <f t="shared" si="302"/>
        <v>1.1376621376868361</v>
      </c>
      <c r="W130" t="str">
        <f t="shared" si="318"/>
        <v>41 Administrative occupations</v>
      </c>
      <c r="X130" s="27">
        <f t="shared" si="303"/>
        <v>0.44238157478737339</v>
      </c>
      <c r="Y130" s="27">
        <f t="shared" si="303"/>
        <v>0.16657340237171603</v>
      </c>
      <c r="Z130" s="27">
        <f t="shared" si="303"/>
        <v>0.77621973420556323</v>
      </c>
      <c r="AA130" s="27">
        <f t="shared" si="303"/>
        <v>1.140412899171964</v>
      </c>
      <c r="AB130" s="27">
        <f t="shared" si="304"/>
        <v>1.9166326333775272</v>
      </c>
      <c r="AH130" t="str">
        <f t="shared" si="319"/>
        <v>41 Administrative occupations</v>
      </c>
      <c r="AI130" s="27">
        <f t="shared" si="305"/>
        <v>0.17650062772366448</v>
      </c>
      <c r="AJ130" s="27">
        <f t="shared" si="305"/>
        <v>0.10628842140579908</v>
      </c>
      <c r="AK130" s="27">
        <f t="shared" si="305"/>
        <v>0.23237281377737484</v>
      </c>
      <c r="AL130" s="27">
        <f t="shared" si="305"/>
        <v>0.37774339569699711</v>
      </c>
      <c r="AM130" s="27">
        <f t="shared" si="306"/>
        <v>0.61011620947437195</v>
      </c>
      <c r="AS130" t="str">
        <f t="shared" si="320"/>
        <v>41 Administrative occupations</v>
      </c>
      <c r="AT130" s="27">
        <f t="shared" si="307"/>
        <v>0.15892904963514876</v>
      </c>
      <c r="AU130" s="27">
        <f t="shared" si="307"/>
        <v>8.8492060864055366E-2</v>
      </c>
      <c r="AV130" s="27">
        <f t="shared" si="307"/>
        <v>0.11293639367876285</v>
      </c>
      <c r="AW130" s="27">
        <f t="shared" si="307"/>
        <v>0.32244400892889868</v>
      </c>
      <c r="AX130" s="27">
        <f t="shared" si="308"/>
        <v>0.43538040260766153</v>
      </c>
      <c r="BD130" t="str">
        <f t="shared" si="321"/>
        <v>41 Administrative occupations</v>
      </c>
      <c r="BE130" s="27">
        <f t="shared" si="309"/>
        <v>-0.27125150965164746</v>
      </c>
      <c r="BF130" s="27">
        <f t="shared" si="309"/>
        <v>0.36171869644225207</v>
      </c>
      <c r="BG130" s="27">
        <f t="shared" si="309"/>
        <v>-0.23677953255097517</v>
      </c>
      <c r="BH130" s="27">
        <f t="shared" si="309"/>
        <v>-0.93213898270386064</v>
      </c>
      <c r="BI130" s="27">
        <f t="shared" si="310"/>
        <v>-1.1689185152548358</v>
      </c>
      <c r="BO130" t="str">
        <f t="shared" si="322"/>
        <v>41 Administrative occupations</v>
      </c>
      <c r="BP130" s="27">
        <f t="shared" si="311"/>
        <v>-0.45146740147055997</v>
      </c>
      <c r="BQ130" s="27">
        <f t="shared" si="311"/>
        <v>-9.2388255149540299E-3</v>
      </c>
      <c r="BR130" s="27">
        <f t="shared" si="311"/>
        <v>-0.21368988012140644</v>
      </c>
      <c r="BS130" s="27">
        <f t="shared" si="311"/>
        <v>-1.3799008120306766</v>
      </c>
      <c r="BT130" s="27">
        <f t="shared" si="312"/>
        <v>-1.593590692152083</v>
      </c>
      <c r="BZ130" t="str">
        <f t="shared" si="323"/>
        <v>41 Administrative occupations</v>
      </c>
      <c r="CA130" s="68">
        <f t="shared" si="313"/>
        <v>-0.22862477644293966</v>
      </c>
      <c r="CB130" s="68">
        <f t="shared" si="313"/>
        <v>-0.37375114895374706</v>
      </c>
      <c r="CC130" s="68">
        <f t="shared" si="313"/>
        <v>-0.47816485437360412</v>
      </c>
      <c r="CD130" s="68">
        <f t="shared" si="313"/>
        <v>-1.2212198607673721</v>
      </c>
      <c r="CE130" s="68">
        <f t="shared" si="314"/>
        <v>-1.6993847151409764</v>
      </c>
      <c r="CK130" t="str">
        <f t="shared" si="324"/>
        <v>41 Administrative occupations</v>
      </c>
      <c r="CL130" s="68">
        <f t="shared" si="315"/>
        <v>6.2481048031412523E-2</v>
      </c>
      <c r="CM130" s="68">
        <f t="shared" si="315"/>
        <v>-2.8422505061796777E-2</v>
      </c>
      <c r="CN130" s="68">
        <f t="shared" si="315"/>
        <v>-0.10243135935117897</v>
      </c>
      <c r="CO130" s="68">
        <f t="shared" si="315"/>
        <v>-0.10182232803415181</v>
      </c>
      <c r="CP130" s="68">
        <f t="shared" si="316"/>
        <v>-0.20425368738533078</v>
      </c>
    </row>
    <row r="131" spans="1:94" x14ac:dyDescent="0.2">
      <c r="A131" t="str">
        <f t="shared" si="298"/>
        <v>42 Secretarial and related occupations</v>
      </c>
      <c r="B131" s="27">
        <f t="shared" si="299"/>
        <v>3.542999837999241E-3</v>
      </c>
      <c r="C131" s="27">
        <f t="shared" si="299"/>
        <v>3.4978015550985418E-4</v>
      </c>
      <c r="D131" s="27">
        <f t="shared" si="299"/>
        <v>8.3168009934250879E-3</v>
      </c>
      <c r="E131" s="27">
        <f t="shared" si="299"/>
        <v>1.7814231104511465E-2</v>
      </c>
      <c r="F131" s="27">
        <f t="shared" si="300"/>
        <v>2.6131032097936553E-2</v>
      </c>
      <c r="L131" t="str">
        <f t="shared" si="317"/>
        <v>42 Secretarial and related occupations</v>
      </c>
      <c r="M131" s="27">
        <f t="shared" si="301"/>
        <v>4.7761868399321339E-2</v>
      </c>
      <c r="N131" s="27">
        <f t="shared" si="301"/>
        <v>1.6823832129659155E-2</v>
      </c>
      <c r="O131" s="27">
        <f t="shared" si="301"/>
        <v>0.11942106410535258</v>
      </c>
      <c r="P131" s="27">
        <f t="shared" si="301"/>
        <v>6.9633839313583024E-2</v>
      </c>
      <c r="Q131" s="27">
        <f t="shared" si="302"/>
        <v>0.1890549034189356</v>
      </c>
      <c r="W131" t="str">
        <f t="shared" si="318"/>
        <v>42 Secretarial and related occupations</v>
      </c>
      <c r="X131" s="27">
        <f t="shared" si="303"/>
        <v>4.5441624705928163E-2</v>
      </c>
      <c r="Y131" s="27">
        <f t="shared" si="303"/>
        <v>1.6002990702922104E-2</v>
      </c>
      <c r="Z131" s="27">
        <f t="shared" si="303"/>
        <v>0.25616280798367363</v>
      </c>
      <c r="AA131" s="27">
        <f t="shared" si="303"/>
        <v>0.59820212581403798</v>
      </c>
      <c r="AB131" s="27">
        <f t="shared" si="304"/>
        <v>0.85436493379771161</v>
      </c>
      <c r="AH131" t="str">
        <f t="shared" si="319"/>
        <v>42 Secretarial and related occupations</v>
      </c>
      <c r="AI131" s="27">
        <f t="shared" si="305"/>
        <v>1.9096660415212241E-2</v>
      </c>
      <c r="AJ131" s="27">
        <f t="shared" si="305"/>
        <v>1.638388053527623E-2</v>
      </c>
      <c r="AK131" s="27">
        <f t="shared" si="305"/>
        <v>7.6179361680074997E-2</v>
      </c>
      <c r="AL131" s="27">
        <f t="shared" si="305"/>
        <v>0.10815753685912477</v>
      </c>
      <c r="AM131" s="27">
        <f t="shared" si="306"/>
        <v>0.18433689853919977</v>
      </c>
      <c r="AS131" t="str">
        <f t="shared" si="320"/>
        <v>42 Secretarial and related occupations</v>
      </c>
      <c r="AT131" s="27">
        <f t="shared" si="307"/>
        <v>3.0808753906340081E-3</v>
      </c>
      <c r="AU131" s="27">
        <f t="shared" si="307"/>
        <v>1.277323415003645E-2</v>
      </c>
      <c r="AV131" s="27">
        <f t="shared" si="307"/>
        <v>5.3300673788397368E-2</v>
      </c>
      <c r="AW131" s="27">
        <f t="shared" si="307"/>
        <v>2.3618736062099244E-2</v>
      </c>
      <c r="AX131" s="27">
        <f t="shared" si="308"/>
        <v>7.6919409850496612E-2</v>
      </c>
      <c r="BD131" t="str">
        <f t="shared" si="321"/>
        <v>42 Secretarial and related occupations</v>
      </c>
      <c r="BE131" s="27">
        <f t="shared" si="309"/>
        <v>-0.13480511176753818</v>
      </c>
      <c r="BF131" s="27">
        <f t="shared" si="309"/>
        <v>4.9339614142166477E-2</v>
      </c>
      <c r="BG131" s="27">
        <f t="shared" si="309"/>
        <v>-0.11433062017851281</v>
      </c>
      <c r="BH131" s="27">
        <f t="shared" si="309"/>
        <v>-0.88563349333995667</v>
      </c>
      <c r="BI131" s="27">
        <f t="shared" si="310"/>
        <v>-0.99996411351846948</v>
      </c>
      <c r="BO131" t="str">
        <f t="shared" si="322"/>
        <v>42 Secretarial and related occupations</v>
      </c>
      <c r="BP131" s="27">
        <f t="shared" si="311"/>
        <v>-0.41552782318000592</v>
      </c>
      <c r="BQ131" s="27">
        <f t="shared" si="311"/>
        <v>-3.0981834784330031E-2</v>
      </c>
      <c r="BR131" s="27">
        <f t="shared" si="311"/>
        <v>-0.34780082282533142</v>
      </c>
      <c r="BS131" s="27">
        <f t="shared" si="311"/>
        <v>-0.76462205363601932</v>
      </c>
      <c r="BT131" s="27">
        <f t="shared" si="312"/>
        <v>-1.1124228764613506</v>
      </c>
      <c r="BZ131" t="str">
        <f t="shared" si="323"/>
        <v>42 Secretarial and related occupations</v>
      </c>
      <c r="CA131" s="68">
        <f t="shared" si="313"/>
        <v>-0.12659892008132334</v>
      </c>
      <c r="CB131" s="68">
        <f t="shared" si="313"/>
        <v>-0.22080296727974047</v>
      </c>
      <c r="CC131" s="68">
        <f t="shared" si="313"/>
        <v>-0.56854661075448987</v>
      </c>
      <c r="CD131" s="68">
        <f t="shared" si="313"/>
        <v>-0.37263162100181718</v>
      </c>
      <c r="CE131" s="68">
        <f t="shared" si="314"/>
        <v>-0.94117823175630699</v>
      </c>
      <c r="CK131" t="str">
        <f t="shared" si="324"/>
        <v>42 Secretarial and related occupations</v>
      </c>
      <c r="CL131" s="68">
        <f t="shared" si="315"/>
        <v>2.5869348799070213E-2</v>
      </c>
      <c r="CM131" s="68">
        <f t="shared" si="315"/>
        <v>-1.6769060149895015E-2</v>
      </c>
      <c r="CN131" s="68">
        <f t="shared" si="315"/>
        <v>-4.51232723825232E-2</v>
      </c>
      <c r="CO131" s="68">
        <f t="shared" si="315"/>
        <v>-8.9677476436467937E-2</v>
      </c>
      <c r="CP131" s="68">
        <f t="shared" si="316"/>
        <v>-0.13480074881899112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2.7973844746576014E-3</v>
      </c>
      <c r="C132" s="27">
        <f t="shared" si="299"/>
        <v>-7.9032798214564472E-4</v>
      </c>
      <c r="D132" s="27">
        <f t="shared" si="299"/>
        <v>1.888864504476187E-3</v>
      </c>
      <c r="E132" s="27">
        <f t="shared" si="299"/>
        <v>3.393093959736521E-3</v>
      </c>
      <c r="F132" s="27">
        <f t="shared" si="300"/>
        <v>5.281958464212708E-3</v>
      </c>
      <c r="L132" t="str">
        <f t="shared" si="317"/>
        <v>51 Skilled agricultural and related trades</v>
      </c>
      <c r="M132" s="27">
        <f t="shared" si="301"/>
        <v>1.7040220528691793E-2</v>
      </c>
      <c r="N132" s="27">
        <f t="shared" si="301"/>
        <v>-1.449585069895605E-2</v>
      </c>
      <c r="O132" s="27">
        <f t="shared" si="301"/>
        <v>3.6638486704263021E-3</v>
      </c>
      <c r="P132" s="27">
        <f t="shared" si="301"/>
        <v>1.8109127841659724E-2</v>
      </c>
      <c r="Q132" s="27">
        <f t="shared" si="302"/>
        <v>2.1772976512086026E-2</v>
      </c>
      <c r="W132" t="str">
        <f t="shared" si="318"/>
        <v>51 Skilled agricultural and related trades</v>
      </c>
      <c r="X132" s="27">
        <f t="shared" si="303"/>
        <v>7.7711099358750702E-2</v>
      </c>
      <c r="Y132" s="27">
        <f t="shared" si="303"/>
        <v>-2.6480409637479829E-2</v>
      </c>
      <c r="Z132" s="27">
        <f t="shared" si="303"/>
        <v>5.274899809581779E-2</v>
      </c>
      <c r="AA132" s="27">
        <f t="shared" si="303"/>
        <v>0.20219277893244431</v>
      </c>
      <c r="AB132" s="27">
        <f t="shared" si="304"/>
        <v>0.2549417770282621</v>
      </c>
      <c r="AH132" t="str">
        <f t="shared" si="319"/>
        <v>51 Skilled agricultural and related trades</v>
      </c>
      <c r="AI132" s="27">
        <f t="shared" si="305"/>
        <v>4.7977924502708741E-2</v>
      </c>
      <c r="AJ132" s="27">
        <f t="shared" si="305"/>
        <v>-4.5274036592475225E-2</v>
      </c>
      <c r="AK132" s="27">
        <f t="shared" si="305"/>
        <v>1.0816762751339137E-2</v>
      </c>
      <c r="AL132" s="27">
        <f t="shared" si="305"/>
        <v>5.8136834598069176E-2</v>
      </c>
      <c r="AM132" s="27">
        <f t="shared" si="306"/>
        <v>6.8953597349408313E-2</v>
      </c>
      <c r="AS132" t="str">
        <f t="shared" si="320"/>
        <v>51 Skilled agricultural and related trades</v>
      </c>
      <c r="AT132" s="27">
        <f t="shared" si="307"/>
        <v>0.10237768468411321</v>
      </c>
      <c r="AU132" s="27">
        <f t="shared" si="307"/>
        <v>-7.1573436024417125E-2</v>
      </c>
      <c r="AV132" s="27">
        <f t="shared" si="307"/>
        <v>2.2389193019552445E-3</v>
      </c>
      <c r="AW132" s="27">
        <f t="shared" si="307"/>
        <v>8.6848462134054838E-2</v>
      </c>
      <c r="AX132" s="27">
        <f t="shared" si="308"/>
        <v>8.9087381436010082E-2</v>
      </c>
      <c r="BD132" t="str">
        <f t="shared" si="321"/>
        <v>51 Skilled agricultural and related trades</v>
      </c>
      <c r="BE132" s="27">
        <f t="shared" si="309"/>
        <v>2.4772442597659317E-2</v>
      </c>
      <c r="BF132" s="27">
        <f t="shared" si="309"/>
        <v>-8.4420499960576711E-2</v>
      </c>
      <c r="BG132" s="27">
        <f t="shared" si="309"/>
        <v>-2.6102003165587917E-2</v>
      </c>
      <c r="BH132" s="27">
        <f t="shared" si="309"/>
        <v>3.0572106879231398E-3</v>
      </c>
      <c r="BI132" s="27">
        <f t="shared" si="310"/>
        <v>-2.3044792477664777E-2</v>
      </c>
      <c r="BO132" t="str">
        <f t="shared" si="322"/>
        <v>51 Skilled agricultural and related trades</v>
      </c>
      <c r="BP132" s="27">
        <f t="shared" si="311"/>
        <v>0.10612758730331684</v>
      </c>
      <c r="BQ132" s="27">
        <f t="shared" si="311"/>
        <v>-0.21050328532659834</v>
      </c>
      <c r="BR132" s="27">
        <f t="shared" si="311"/>
        <v>-4.1608387718722328E-4</v>
      </c>
      <c r="BS132" s="27">
        <f t="shared" si="311"/>
        <v>3.4100395435791575E-3</v>
      </c>
      <c r="BT132" s="27">
        <f t="shared" si="312"/>
        <v>2.9939556663919342E-3</v>
      </c>
      <c r="BZ132" t="str">
        <f t="shared" si="323"/>
        <v>51 Skilled agricultural and related trades</v>
      </c>
      <c r="CA132" s="68">
        <f t="shared" si="313"/>
        <v>6.8749259784132155E-3</v>
      </c>
      <c r="CB132" s="68">
        <f t="shared" si="313"/>
        <v>-9.0852335472231205E-2</v>
      </c>
      <c r="CC132" s="68">
        <f t="shared" si="313"/>
        <v>-1.0361940996089058E-2</v>
      </c>
      <c r="CD132" s="68">
        <f t="shared" si="313"/>
        <v>8.0181710284773944E-2</v>
      </c>
      <c r="CE132" s="68">
        <f t="shared" si="314"/>
        <v>6.9819769288684885E-2</v>
      </c>
      <c r="CK132" t="str">
        <f t="shared" si="324"/>
        <v>51 Skilled agricultural and related trades</v>
      </c>
      <c r="CL132" s="68">
        <f t="shared" si="315"/>
        <v>8.7726541488954313E-2</v>
      </c>
      <c r="CM132" s="68">
        <f t="shared" si="315"/>
        <v>-0.12055442568660565</v>
      </c>
      <c r="CN132" s="68">
        <f t="shared" si="315"/>
        <v>1.500342243647837E-2</v>
      </c>
      <c r="CO132" s="68">
        <f t="shared" si="315"/>
        <v>-7.7179198706508384E-2</v>
      </c>
      <c r="CP132" s="68">
        <f t="shared" si="316"/>
        <v>-6.2175776270030014E-2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7.9833254890121844E-4</v>
      </c>
      <c r="C133" s="27">
        <f t="shared" si="299"/>
        <v>8.921974781055976E-4</v>
      </c>
      <c r="D133" s="27">
        <f t="shared" si="299"/>
        <v>5.9742341781411981E-4</v>
      </c>
      <c r="E133" s="27">
        <f t="shared" si="299"/>
        <v>4.2216157953191263E-3</v>
      </c>
      <c r="F133" s="27">
        <f t="shared" si="300"/>
        <v>4.8190392131332461E-3</v>
      </c>
      <c r="L133" t="str">
        <f t="shared" si="317"/>
        <v>52 Skilled metal, electrical and electronic trades</v>
      </c>
      <c r="M133" s="27">
        <f t="shared" si="301"/>
        <v>4.9934382575648695E-2</v>
      </c>
      <c r="N133" s="27">
        <f t="shared" si="301"/>
        <v>-1.8850680030355588E-2</v>
      </c>
      <c r="O133" s="27">
        <f t="shared" si="301"/>
        <v>7.1673331320196959E-2</v>
      </c>
      <c r="P133" s="27">
        <f t="shared" si="301"/>
        <v>0.16126587556049116</v>
      </c>
      <c r="Q133" s="27">
        <f t="shared" si="302"/>
        <v>0.23293920688068812</v>
      </c>
      <c r="W133" t="str">
        <f t="shared" si="318"/>
        <v>52 Skilled metal, electrical and electronic trades</v>
      </c>
      <c r="X133" s="27">
        <f t="shared" si="303"/>
        <v>0.10914980510562189</v>
      </c>
      <c r="Y133" s="27">
        <f t="shared" si="303"/>
        <v>-0.12144090292773968</v>
      </c>
      <c r="Z133" s="27">
        <f t="shared" si="303"/>
        <v>7.8303360372262265E-2</v>
      </c>
      <c r="AA133" s="27">
        <f t="shared" si="303"/>
        <v>0.14878734483612943</v>
      </c>
      <c r="AB133" s="27">
        <f t="shared" si="304"/>
        <v>0.2270907052083917</v>
      </c>
      <c r="AH133" t="str">
        <f t="shared" si="319"/>
        <v>52 Skilled metal, electrical and electronic trades</v>
      </c>
      <c r="AI133" s="27">
        <f t="shared" si="305"/>
        <v>5.2405854845229388E-2</v>
      </c>
      <c r="AJ133" s="27">
        <f t="shared" si="305"/>
        <v>-3.8241712620487922E-2</v>
      </c>
      <c r="AK133" s="27">
        <f t="shared" si="305"/>
        <v>1.9303201209674326E-2</v>
      </c>
      <c r="AL133" s="27">
        <f t="shared" si="305"/>
        <v>5.7370763531767816E-2</v>
      </c>
      <c r="AM133" s="27">
        <f t="shared" si="306"/>
        <v>7.6673964741442141E-2</v>
      </c>
      <c r="AS133" t="str">
        <f t="shared" si="320"/>
        <v>52 Skilled metal, electrical and electronic trades</v>
      </c>
      <c r="AT133" s="27">
        <f t="shared" si="307"/>
        <v>0.18064591582610301</v>
      </c>
      <c r="AU133" s="27">
        <f t="shared" si="307"/>
        <v>-0.11552516026275772</v>
      </c>
      <c r="AV133" s="27">
        <f t="shared" si="307"/>
        <v>2.8869098022491713E-2</v>
      </c>
      <c r="AW133" s="27">
        <f t="shared" si="307"/>
        <v>0.17564588830083527</v>
      </c>
      <c r="AX133" s="27">
        <f t="shared" si="308"/>
        <v>0.20451498632332699</v>
      </c>
      <c r="BD133" t="str">
        <f t="shared" si="321"/>
        <v>52 Skilled metal, electrical and electronic trades</v>
      </c>
      <c r="BE133" s="27">
        <f t="shared" si="309"/>
        <v>0.29303763879778799</v>
      </c>
      <c r="BF133" s="27">
        <f t="shared" si="309"/>
        <v>-0.25547352048054206</v>
      </c>
      <c r="BG133" s="27">
        <f t="shared" si="309"/>
        <v>-4.9708680749251499E-2</v>
      </c>
      <c r="BH133" s="27">
        <f t="shared" si="309"/>
        <v>-9.708068288035987E-2</v>
      </c>
      <c r="BI133" s="27">
        <f t="shared" si="310"/>
        <v>-0.14678936362961137</v>
      </c>
      <c r="BO133" t="str">
        <f t="shared" si="322"/>
        <v>52 Skilled metal, electrical and electronic trades</v>
      </c>
      <c r="BP133" s="27">
        <f t="shared" si="311"/>
        <v>0.42752310476379884</v>
      </c>
      <c r="BQ133" s="27">
        <f t="shared" si="311"/>
        <v>-0.51984547844647455</v>
      </c>
      <c r="BR133" s="27">
        <f t="shared" si="311"/>
        <v>-1.7829424446067943E-2</v>
      </c>
      <c r="BS133" s="27">
        <f t="shared" si="311"/>
        <v>-0.25196858013647572</v>
      </c>
      <c r="BT133" s="27">
        <f t="shared" si="312"/>
        <v>-0.26979800458254366</v>
      </c>
      <c r="BZ133" t="str">
        <f t="shared" si="323"/>
        <v>52 Skilled metal, electrical and electronic trades</v>
      </c>
      <c r="CA133" s="68">
        <f t="shared" si="313"/>
        <v>-9.0942852752523562E-2</v>
      </c>
      <c r="CB133" s="68">
        <f t="shared" si="313"/>
        <v>-0.20466169391828282</v>
      </c>
      <c r="CC133" s="68">
        <f t="shared" si="313"/>
        <v>-7.2281173850008429E-4</v>
      </c>
      <c r="CD133" s="68">
        <f t="shared" si="313"/>
        <v>-0.39599461842600103</v>
      </c>
      <c r="CE133" s="68">
        <f t="shared" si="314"/>
        <v>-0.39671743016450112</v>
      </c>
      <c r="CK133" t="str">
        <f t="shared" si="324"/>
        <v>52 Skilled metal, electrical and electronic trades</v>
      </c>
      <c r="CL133" s="68">
        <f t="shared" si="315"/>
        <v>7.6029976794792675E-2</v>
      </c>
      <c r="CM133" s="68">
        <f t="shared" si="315"/>
        <v>-9.2499563108297933E-2</v>
      </c>
      <c r="CN133" s="68">
        <f t="shared" si="315"/>
        <v>3.2417512077269173E-2</v>
      </c>
      <c r="CO133" s="68">
        <f t="shared" si="315"/>
        <v>-9.0573835274465608E-2</v>
      </c>
      <c r="CP133" s="68">
        <f t="shared" si="316"/>
        <v>-5.8156323197196436E-2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-1.7693282853715499E-3</v>
      </c>
      <c r="C134" s="27">
        <f t="shared" si="299"/>
        <v>-3.7735713086461085E-4</v>
      </c>
      <c r="D134" s="27">
        <f t="shared" si="299"/>
        <v>1.7445186418761898E-3</v>
      </c>
      <c r="E134" s="27">
        <f t="shared" si="299"/>
        <v>3.9588196651874855E-4</v>
      </c>
      <c r="F134" s="27">
        <f t="shared" si="300"/>
        <v>2.1404006083949384E-3</v>
      </c>
      <c r="L134" t="str">
        <f t="shared" si="317"/>
        <v>53 Skilled construction and building trades</v>
      </c>
      <c r="M134" s="27">
        <f t="shared" si="301"/>
        <v>2.2197968346162333E-2</v>
      </c>
      <c r="N134" s="27">
        <f t="shared" si="301"/>
        <v>1.2178139572637942E-3</v>
      </c>
      <c r="O134" s="27">
        <f t="shared" si="301"/>
        <v>1.5826642119337472E-2</v>
      </c>
      <c r="P134" s="27">
        <f t="shared" si="301"/>
        <v>2.8591906452817367E-2</v>
      </c>
      <c r="Q134" s="27">
        <f t="shared" si="302"/>
        <v>4.441854857215484E-2</v>
      </c>
      <c r="W134" t="str">
        <f t="shared" si="318"/>
        <v>53 Skilled construction and building trades</v>
      </c>
      <c r="X134" s="27">
        <f t="shared" si="303"/>
        <v>4.3583042651320458E-2</v>
      </c>
      <c r="Y134" s="27">
        <f t="shared" si="303"/>
        <v>-3.3092945334741053E-2</v>
      </c>
      <c r="Z134" s="27">
        <f t="shared" si="303"/>
        <v>3.3695605811676577E-2</v>
      </c>
      <c r="AA134" s="27">
        <f t="shared" si="303"/>
        <v>3.9957183914368977E-2</v>
      </c>
      <c r="AB134" s="27">
        <f t="shared" si="304"/>
        <v>7.3652789726045553E-2</v>
      </c>
      <c r="AH134" t="str">
        <f t="shared" si="319"/>
        <v>53 Skilled construction and building trades</v>
      </c>
      <c r="AI134" s="27">
        <f t="shared" si="305"/>
        <v>6.3515681952948516E-2</v>
      </c>
      <c r="AJ134" s="27">
        <f t="shared" si="305"/>
        <v>-2.4079267366567736E-2</v>
      </c>
      <c r="AK134" s="27">
        <f t="shared" si="305"/>
        <v>2.7266326426614917E-2</v>
      </c>
      <c r="AL134" s="27">
        <f t="shared" si="305"/>
        <v>3.9391193485891485E-2</v>
      </c>
      <c r="AM134" s="27">
        <f t="shared" si="306"/>
        <v>6.6657519912506402E-2</v>
      </c>
      <c r="AS134" t="str">
        <f t="shared" si="320"/>
        <v>53 Skilled construction and building trades</v>
      </c>
      <c r="AT134" s="27">
        <f t="shared" si="307"/>
        <v>5.1029317391618367E-2</v>
      </c>
      <c r="AU134" s="27">
        <f t="shared" si="307"/>
        <v>-1.4435337786952274E-2</v>
      </c>
      <c r="AV134" s="27">
        <f t="shared" si="307"/>
        <v>3.8064041974208929E-2</v>
      </c>
      <c r="AW134" s="27">
        <f t="shared" si="307"/>
        <v>1.3948641871303569E-2</v>
      </c>
      <c r="AX134" s="27">
        <f t="shared" si="308"/>
        <v>5.2012683845512497E-2</v>
      </c>
      <c r="BD134" t="str">
        <f t="shared" si="321"/>
        <v>53 Skilled construction and building trades</v>
      </c>
      <c r="BE134" s="27">
        <f t="shared" si="309"/>
        <v>7.6684370007940927E-2</v>
      </c>
      <c r="BF134" s="27">
        <f t="shared" si="309"/>
        <v>-5.9515809145485932E-2</v>
      </c>
      <c r="BG134" s="27">
        <f t="shared" si="309"/>
        <v>-0.10337307890807823</v>
      </c>
      <c r="BH134" s="27">
        <f t="shared" si="309"/>
        <v>-0.35451687842692348</v>
      </c>
      <c r="BI134" s="27">
        <f t="shared" si="310"/>
        <v>-0.45788995733500171</v>
      </c>
      <c r="BO134" t="str">
        <f t="shared" si="322"/>
        <v>53 Skilled construction and building trades</v>
      </c>
      <c r="BP134" s="27">
        <f t="shared" si="311"/>
        <v>0.65601107497248545</v>
      </c>
      <c r="BQ134" s="27">
        <f t="shared" si="311"/>
        <v>-0.45037761605859972</v>
      </c>
      <c r="BR134" s="27">
        <f t="shared" si="311"/>
        <v>0.18426558773540558</v>
      </c>
      <c r="BS134" s="27">
        <f t="shared" si="311"/>
        <v>-6.1882847021503373E-2</v>
      </c>
      <c r="BT134" s="27">
        <f t="shared" si="312"/>
        <v>0.1223827407139022</v>
      </c>
      <c r="BZ134" t="str">
        <f t="shared" si="323"/>
        <v>53 Skilled construction and building trades</v>
      </c>
      <c r="CA134" s="68">
        <f t="shared" si="313"/>
        <v>-2.2617457016090192E-2</v>
      </c>
      <c r="CB134" s="68">
        <f t="shared" si="313"/>
        <v>-0.1225467417163717</v>
      </c>
      <c r="CC134" s="68">
        <f t="shared" si="313"/>
        <v>0.10421146709813622</v>
      </c>
      <c r="CD134" s="68">
        <f t="shared" si="313"/>
        <v>-5.3465705819945031E-2</v>
      </c>
      <c r="CE134" s="68">
        <f t="shared" si="314"/>
        <v>5.0745761278191193E-2</v>
      </c>
      <c r="CK134" t="str">
        <f t="shared" si="324"/>
        <v>53 Skilled construction and building trades</v>
      </c>
      <c r="CL134" s="68">
        <f t="shared" si="315"/>
        <v>5.3626858479351558E-2</v>
      </c>
      <c r="CM134" s="68">
        <f t="shared" si="315"/>
        <v>-0.11673650618957554</v>
      </c>
      <c r="CN134" s="68">
        <f t="shared" si="315"/>
        <v>-6.7597027050494751E-2</v>
      </c>
      <c r="CO134" s="68">
        <f t="shared" si="315"/>
        <v>-0.30003993299483944</v>
      </c>
      <c r="CP134" s="68">
        <f t="shared" si="316"/>
        <v>-0.36763696004533419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1.9606219029026165E-3</v>
      </c>
      <c r="C135" s="27">
        <f t="shared" si="299"/>
        <v>1.6621523959462203E-3</v>
      </c>
      <c r="D135" s="27">
        <f t="shared" si="299"/>
        <v>7.5685446110077929E-3</v>
      </c>
      <c r="E135" s="27">
        <f t="shared" si="299"/>
        <v>1.1291468751734694E-2</v>
      </c>
      <c r="F135" s="27">
        <f t="shared" si="300"/>
        <v>1.8860013362742487E-2</v>
      </c>
      <c r="L135" t="str">
        <f t="shared" si="317"/>
        <v>54 Textiles, printing and other skilled trades</v>
      </c>
      <c r="M135" s="27">
        <f t="shared" si="301"/>
        <v>2.7911681428711643E-2</v>
      </c>
      <c r="N135" s="27">
        <f t="shared" si="301"/>
        <v>1.7028093340351352E-2</v>
      </c>
      <c r="O135" s="27">
        <f t="shared" si="301"/>
        <v>6.559688733019356E-2</v>
      </c>
      <c r="P135" s="27">
        <f t="shared" si="301"/>
        <v>0.13576503270474455</v>
      </c>
      <c r="Q135" s="27">
        <f t="shared" si="302"/>
        <v>0.20136192003493811</v>
      </c>
      <c r="W135" t="str">
        <f t="shared" si="318"/>
        <v>54 Textiles, printing and other skilled trades</v>
      </c>
      <c r="X135" s="27">
        <f t="shared" si="303"/>
        <v>2.9735247086792871E-2</v>
      </c>
      <c r="Y135" s="27">
        <f t="shared" si="303"/>
        <v>-3.2390937485675342E-2</v>
      </c>
      <c r="Z135" s="27">
        <f t="shared" si="303"/>
        <v>0.14832602965920905</v>
      </c>
      <c r="AA135" s="27">
        <f t="shared" si="303"/>
        <v>0.22331857149837087</v>
      </c>
      <c r="AB135" s="27">
        <f t="shared" si="304"/>
        <v>0.37164460115757991</v>
      </c>
      <c r="AH135" t="str">
        <f t="shared" si="319"/>
        <v>54 Textiles, printing and other skilled trades</v>
      </c>
      <c r="AI135" s="27">
        <f t="shared" si="305"/>
        <v>2.7149920477249623E-3</v>
      </c>
      <c r="AJ135" s="27">
        <f t="shared" si="305"/>
        <v>-5.8605183707819697E-3</v>
      </c>
      <c r="AK135" s="27">
        <f t="shared" si="305"/>
        <v>2.2610133432918678E-2</v>
      </c>
      <c r="AL135" s="27">
        <f t="shared" si="305"/>
        <v>5.7753847377969597E-2</v>
      </c>
      <c r="AM135" s="27">
        <f t="shared" si="306"/>
        <v>8.0363980810888275E-2</v>
      </c>
      <c r="AS135" t="str">
        <f t="shared" si="320"/>
        <v>54 Textiles, printing and other skilled trades</v>
      </c>
      <c r="AT135" s="27">
        <f t="shared" si="307"/>
        <v>1.0036594168204238E-2</v>
      </c>
      <c r="AU135" s="27">
        <f t="shared" si="307"/>
        <v>-8.8818313707173524E-3</v>
      </c>
      <c r="AV135" s="27">
        <f t="shared" si="307"/>
        <v>4.3361079767818139E-2</v>
      </c>
      <c r="AW135" s="27">
        <f t="shared" si="307"/>
        <v>6.9574841779470264E-2</v>
      </c>
      <c r="AX135" s="27">
        <f t="shared" si="308"/>
        <v>0.1129359215472884</v>
      </c>
      <c r="BD135" t="str">
        <f t="shared" si="321"/>
        <v>54 Textiles, printing and other skilled trades</v>
      </c>
      <c r="BE135" s="27">
        <f t="shared" si="309"/>
        <v>-8.1645068814426125E-2</v>
      </c>
      <c r="BF135" s="27">
        <f t="shared" si="309"/>
        <v>-4.074103814279928E-2</v>
      </c>
      <c r="BG135" s="27">
        <f t="shared" si="309"/>
        <v>0.19231554027799325</v>
      </c>
      <c r="BH135" s="27">
        <f t="shared" si="309"/>
        <v>0.16771663595001685</v>
      </c>
      <c r="BI135" s="27">
        <f t="shared" si="310"/>
        <v>0.36003217622801009</v>
      </c>
      <c r="BO135" t="str">
        <f t="shared" si="322"/>
        <v>54 Textiles, printing and other skilled trades</v>
      </c>
      <c r="BP135" s="27">
        <f t="shared" si="311"/>
        <v>-0.16462768743721767</v>
      </c>
      <c r="BQ135" s="27">
        <f t="shared" si="311"/>
        <v>-0.11880422334989382</v>
      </c>
      <c r="BR135" s="27">
        <f t="shared" si="311"/>
        <v>-4.5456729895102965E-2</v>
      </c>
      <c r="BS135" s="27">
        <f t="shared" si="311"/>
        <v>-0.147734796570963</v>
      </c>
      <c r="BT135" s="27">
        <f t="shared" si="312"/>
        <v>-0.19319152646606597</v>
      </c>
      <c r="BZ135" t="str">
        <f t="shared" si="323"/>
        <v>54 Textiles, printing and other skilled trades</v>
      </c>
      <c r="CA135" s="68">
        <f t="shared" si="313"/>
        <v>-0.163679703903155</v>
      </c>
      <c r="CB135" s="68">
        <f t="shared" si="313"/>
        <v>-0.15319641665892747</v>
      </c>
      <c r="CC135" s="68">
        <f t="shared" si="313"/>
        <v>0.11130768773208444</v>
      </c>
      <c r="CD135" s="68">
        <f t="shared" si="313"/>
        <v>-0.20856408508945079</v>
      </c>
      <c r="CE135" s="68">
        <f t="shared" si="314"/>
        <v>-9.7256397357366353E-2</v>
      </c>
      <c r="CK135" t="str">
        <f t="shared" si="324"/>
        <v>54 Textiles, printing and other skilled trades</v>
      </c>
      <c r="CL135" s="68">
        <f t="shared" si="315"/>
        <v>-8.7657127643990251E-3</v>
      </c>
      <c r="CM135" s="68">
        <f t="shared" si="315"/>
        <v>-5.35651118682966E-2</v>
      </c>
      <c r="CN135" s="68">
        <f t="shared" si="315"/>
        <v>-7.0976735253229117E-2</v>
      </c>
      <c r="CO135" s="68">
        <f t="shared" si="315"/>
        <v>-9.5379319091963066E-2</v>
      </c>
      <c r="CP135" s="68">
        <f t="shared" si="316"/>
        <v>-0.16635605434519218</v>
      </c>
    </row>
    <row r="136" spans="1:94" x14ac:dyDescent="0.2">
      <c r="A136" t="str">
        <f t="shared" si="298"/>
        <v>61 Caring personal service occupations</v>
      </c>
      <c r="B136" s="27">
        <f t="shared" si="299"/>
        <v>3.9686208041233469E-3</v>
      </c>
      <c r="C136" s="27">
        <f t="shared" si="299"/>
        <v>8.6176679693832775E-5</v>
      </c>
      <c r="D136" s="27">
        <f t="shared" si="299"/>
        <v>6.1254064712733813E-3</v>
      </c>
      <c r="E136" s="27">
        <f t="shared" si="299"/>
        <v>9.468794628987906E-3</v>
      </c>
      <c r="F136" s="27">
        <f t="shared" si="300"/>
        <v>1.5594201100261287E-2</v>
      </c>
      <c r="L136" t="str">
        <f t="shared" si="317"/>
        <v>61 Caring personal service occupations</v>
      </c>
      <c r="M136" s="27">
        <f t="shared" si="301"/>
        <v>0.27969349867597715</v>
      </c>
      <c r="N136" s="27">
        <f t="shared" si="301"/>
        <v>8.3751921214716418E-3</v>
      </c>
      <c r="O136" s="27">
        <f t="shared" si="301"/>
        <v>0.30472328284487538</v>
      </c>
      <c r="P136" s="27">
        <f t="shared" si="301"/>
        <v>0.41742002748193352</v>
      </c>
      <c r="Q136" s="27">
        <f t="shared" si="302"/>
        <v>0.7221433103268089</v>
      </c>
      <c r="W136" t="str">
        <f t="shared" si="318"/>
        <v>61 Caring personal service occupations</v>
      </c>
      <c r="X136" s="27">
        <f t="shared" si="303"/>
        <v>0.51724270627334201</v>
      </c>
      <c r="Y136" s="27">
        <f t="shared" si="303"/>
        <v>-0.16306998879279622</v>
      </c>
      <c r="Z136" s="27">
        <f t="shared" si="303"/>
        <v>0.40925568448705807</v>
      </c>
      <c r="AA136" s="27">
        <f t="shared" si="303"/>
        <v>0.52161099041596515</v>
      </c>
      <c r="AB136" s="27">
        <f t="shared" si="304"/>
        <v>0.93086667490302322</v>
      </c>
      <c r="AH136" t="str">
        <f t="shared" si="319"/>
        <v>61 Caring personal service occupations</v>
      </c>
      <c r="AI136" s="27">
        <f t="shared" si="305"/>
        <v>0.1902178258251952</v>
      </c>
      <c r="AJ136" s="27">
        <f t="shared" si="305"/>
        <v>-8.8888960185021126E-2</v>
      </c>
      <c r="AK136" s="27">
        <f t="shared" si="305"/>
        <v>1.5513179588275694E-2</v>
      </c>
      <c r="AL136" s="27">
        <f t="shared" si="305"/>
        <v>0.11530979031990363</v>
      </c>
      <c r="AM136" s="27">
        <f t="shared" si="306"/>
        <v>0.13082296990817932</v>
      </c>
      <c r="AS136" t="str">
        <f t="shared" si="320"/>
        <v>61 Caring personal service occupations</v>
      </c>
      <c r="AT136" s="27">
        <f t="shared" si="307"/>
        <v>0.18378600099689546</v>
      </c>
      <c r="AU136" s="27">
        <f t="shared" si="307"/>
        <v>-4.6667337191761193E-2</v>
      </c>
      <c r="AV136" s="27">
        <f t="shared" si="307"/>
        <v>2.2494729602918762E-2</v>
      </c>
      <c r="AW136" s="27">
        <f t="shared" si="307"/>
        <v>7.2200288124331546E-2</v>
      </c>
      <c r="AX136" s="27">
        <f t="shared" si="308"/>
        <v>9.4695017727250308E-2</v>
      </c>
      <c r="BD136" t="str">
        <f t="shared" si="321"/>
        <v>61 Caring personal service occupations</v>
      </c>
      <c r="BE136" s="27">
        <f t="shared" si="309"/>
        <v>0.60415337398399416</v>
      </c>
      <c r="BF136" s="27">
        <f t="shared" si="309"/>
        <v>-9.0455656166330556E-3</v>
      </c>
      <c r="BG136" s="27">
        <f t="shared" si="309"/>
        <v>0.167563945737637</v>
      </c>
      <c r="BH136" s="27">
        <f t="shared" si="309"/>
        <v>0.81948234232787698</v>
      </c>
      <c r="BI136" s="27">
        <f t="shared" si="310"/>
        <v>0.98704628806551398</v>
      </c>
      <c r="BO136" t="str">
        <f t="shared" si="322"/>
        <v>61 Caring personal service occupations</v>
      </c>
      <c r="BP136" s="27">
        <f t="shared" si="311"/>
        <v>-8.0520518646395978E-2</v>
      </c>
      <c r="BQ136" s="27">
        <f t="shared" si="311"/>
        <v>-0.39656469010607687</v>
      </c>
      <c r="BR136" s="27">
        <f t="shared" si="311"/>
        <v>-0.15292336843300669</v>
      </c>
      <c r="BS136" s="27">
        <f t="shared" si="311"/>
        <v>-0.71562507162698363</v>
      </c>
      <c r="BT136" s="27">
        <f t="shared" si="312"/>
        <v>-0.86854844005999032</v>
      </c>
      <c r="BZ136" t="str">
        <f t="shared" si="323"/>
        <v>61 Caring personal service occupations</v>
      </c>
      <c r="CA136" s="68">
        <f t="shared" si="313"/>
        <v>-0.52231563514914514</v>
      </c>
      <c r="CB136" s="68">
        <f t="shared" si="313"/>
        <v>-0.16521722890820478</v>
      </c>
      <c r="CC136" s="68">
        <f t="shared" si="313"/>
        <v>-0.1228092530178253</v>
      </c>
      <c r="CD136" s="68">
        <f t="shared" si="313"/>
        <v>-0.11763837031254942</v>
      </c>
      <c r="CE136" s="68">
        <f t="shared" si="314"/>
        <v>-0.24044762333037473</v>
      </c>
      <c r="CK136" t="str">
        <f t="shared" si="324"/>
        <v>61 Caring personal service occupations</v>
      </c>
      <c r="CL136" s="68">
        <f t="shared" si="315"/>
        <v>-2.5145426435464219E-2</v>
      </c>
      <c r="CM136" s="68">
        <f t="shared" si="315"/>
        <v>-7.8705123387398379E-3</v>
      </c>
      <c r="CN136" s="68">
        <f t="shared" si="315"/>
        <v>3.8337003014479204E-2</v>
      </c>
      <c r="CO136" s="68">
        <f t="shared" si="315"/>
        <v>4.772035785133269E-2</v>
      </c>
      <c r="CP136" s="68">
        <f t="shared" si="316"/>
        <v>8.6057360865811894E-2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4.3918291162972356E-3</v>
      </c>
      <c r="C137" s="27">
        <f t="shared" si="299"/>
        <v>7.9707707661801075E-4</v>
      </c>
      <c r="D137" s="27">
        <f t="shared" si="299"/>
        <v>1.8311006489277245E-3</v>
      </c>
      <c r="E137" s="27">
        <f t="shared" si="299"/>
        <v>4.4136514274732575E-3</v>
      </c>
      <c r="F137" s="27">
        <f t="shared" si="300"/>
        <v>6.244752076400982E-3</v>
      </c>
      <c r="L137" t="str">
        <f t="shared" si="317"/>
        <v>62 Leisure, travel and related personal service occupations</v>
      </c>
      <c r="M137" s="27">
        <f t="shared" si="301"/>
        <v>3.9693183571880425E-2</v>
      </c>
      <c r="N137" s="27">
        <f t="shared" si="301"/>
        <v>-5.695272055839945E-3</v>
      </c>
      <c r="O137" s="27">
        <f t="shared" si="301"/>
        <v>1.8976238792647926E-2</v>
      </c>
      <c r="P137" s="27">
        <f t="shared" si="301"/>
        <v>5.6562166774487554E-2</v>
      </c>
      <c r="Q137" s="27">
        <f t="shared" si="302"/>
        <v>7.553840556713548E-2</v>
      </c>
      <c r="W137" t="str">
        <f t="shared" si="318"/>
        <v>62 Leisure, travel and related personal service occupations</v>
      </c>
      <c r="X137" s="27">
        <f t="shared" si="303"/>
        <v>0.19203370957994192</v>
      </c>
      <c r="Y137" s="27">
        <f t="shared" si="303"/>
        <v>-7.9195652215593326E-2</v>
      </c>
      <c r="Z137" s="27">
        <f t="shared" si="303"/>
        <v>0.1217066687066225</v>
      </c>
      <c r="AA137" s="27">
        <f t="shared" si="303"/>
        <v>0.29331664168944072</v>
      </c>
      <c r="AB137" s="27">
        <f t="shared" si="304"/>
        <v>0.41502331039606322</v>
      </c>
      <c r="AH137" t="str">
        <f t="shared" si="319"/>
        <v>62 Leisure, travel and related personal service occupations</v>
      </c>
      <c r="AI137" s="27">
        <f t="shared" si="305"/>
        <v>8.9459657400437709E-2</v>
      </c>
      <c r="AJ137" s="27">
        <f t="shared" si="305"/>
        <v>-3.8831804376382006E-2</v>
      </c>
      <c r="AK137" s="27">
        <f t="shared" si="305"/>
        <v>1.7462359433347896E-2</v>
      </c>
      <c r="AL137" s="27">
        <f t="shared" si="305"/>
        <v>0.13606543452739372</v>
      </c>
      <c r="AM137" s="27">
        <f t="shared" si="306"/>
        <v>0.15352779396074162</v>
      </c>
      <c r="AS137" t="str">
        <f t="shared" si="320"/>
        <v>62 Leisure, travel and related personal service occupations</v>
      </c>
      <c r="AT137" s="27">
        <f t="shared" si="307"/>
        <v>0.12098831041616132</v>
      </c>
      <c r="AU137" s="27">
        <f t="shared" si="307"/>
        <v>-1.1945320426050343E-2</v>
      </c>
      <c r="AV137" s="27">
        <f t="shared" si="307"/>
        <v>4.2031583222998603E-2</v>
      </c>
      <c r="AW137" s="27">
        <f t="shared" si="307"/>
        <v>0.24254514079195377</v>
      </c>
      <c r="AX137" s="27">
        <f t="shared" si="308"/>
        <v>0.28457672401495238</v>
      </c>
      <c r="BD137" t="str">
        <f t="shared" si="321"/>
        <v>62 Leisure, travel and related personal service occupations</v>
      </c>
      <c r="BE137" s="27">
        <f t="shared" si="309"/>
        <v>-0.10640596934709268</v>
      </c>
      <c r="BF137" s="27">
        <f t="shared" si="309"/>
        <v>-3.6494643189350473E-2</v>
      </c>
      <c r="BG137" s="27">
        <f t="shared" si="309"/>
        <v>-0.19850440999588415</v>
      </c>
      <c r="BH137" s="27">
        <f t="shared" si="309"/>
        <v>-0.19110030969930669</v>
      </c>
      <c r="BI137" s="27">
        <f t="shared" si="310"/>
        <v>-0.38960471969519084</v>
      </c>
      <c r="BO137" t="str">
        <f t="shared" si="322"/>
        <v>62 Leisure, travel and related personal service occupations</v>
      </c>
      <c r="BP137" s="27">
        <f t="shared" si="311"/>
        <v>-0.13096329313258148</v>
      </c>
      <c r="BQ137" s="27">
        <f t="shared" si="311"/>
        <v>-0.14946617838212806</v>
      </c>
      <c r="BR137" s="27">
        <f t="shared" si="311"/>
        <v>-0.22555355165703861</v>
      </c>
      <c r="BS137" s="27">
        <f t="shared" si="311"/>
        <v>-0.26421345263596807</v>
      </c>
      <c r="BT137" s="27">
        <f t="shared" si="312"/>
        <v>-0.48976700429300668</v>
      </c>
      <c r="BZ137" t="str">
        <f t="shared" si="323"/>
        <v>62 Leisure, travel and related personal service occupations</v>
      </c>
      <c r="CA137" s="68">
        <f t="shared" si="313"/>
        <v>3.4787434751538893E-2</v>
      </c>
      <c r="CB137" s="68">
        <f t="shared" si="313"/>
        <v>-0.19553818171541848</v>
      </c>
      <c r="CC137" s="68">
        <f t="shared" si="313"/>
        <v>-6.2057039083947774E-2</v>
      </c>
      <c r="CD137" s="68">
        <f t="shared" si="313"/>
        <v>-0.22667463479784822</v>
      </c>
      <c r="CE137" s="68">
        <f t="shared" si="314"/>
        <v>-0.28873167388179599</v>
      </c>
      <c r="CK137" t="str">
        <f t="shared" si="324"/>
        <v>62 Leisure, travel and related personal service occupations</v>
      </c>
      <c r="CL137" s="68">
        <f t="shared" si="315"/>
        <v>1.8293839577671778E-2</v>
      </c>
      <c r="CM137" s="68">
        <f t="shared" si="315"/>
        <v>-4.9506524869809221E-2</v>
      </c>
      <c r="CN137" s="68">
        <f t="shared" si="315"/>
        <v>-7.6352610762774581E-2</v>
      </c>
      <c r="CO137" s="68">
        <f t="shared" si="315"/>
        <v>-3.2545137350303122E-2</v>
      </c>
      <c r="CP137" s="68">
        <f t="shared" si="316"/>
        <v>-0.1088977481130777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2.136693264916307E-6</v>
      </c>
      <c r="C138" s="27">
        <f t="shared" si="299"/>
        <v>5.095678141668863E-5</v>
      </c>
      <c r="D138" s="27">
        <f t="shared" si="299"/>
        <v>2.5140862093015999E-5</v>
      </c>
      <c r="E138" s="27">
        <f t="shared" si="299"/>
        <v>2.7052173452979302E-4</v>
      </c>
      <c r="F138" s="27">
        <f t="shared" si="300"/>
        <v>2.9566259662280902E-4</v>
      </c>
      <c r="L138" t="str">
        <f t="shared" si="317"/>
        <v>63 Community and civil enforcement occupations</v>
      </c>
      <c r="M138" s="27">
        <f t="shared" si="301"/>
        <v>-1.9481211790169962E-4</v>
      </c>
      <c r="N138" s="27">
        <f t="shared" si="301"/>
        <v>4.508451239398064E-3</v>
      </c>
      <c r="O138" s="27">
        <f t="shared" si="301"/>
        <v>-2.9414169054192973E-3</v>
      </c>
      <c r="P138" s="27">
        <f t="shared" si="301"/>
        <v>5.3060813222850171E-3</v>
      </c>
      <c r="Q138" s="27">
        <f t="shared" si="302"/>
        <v>2.3646644168657197E-3</v>
      </c>
      <c r="W138" t="str">
        <f t="shared" si="318"/>
        <v>63 Community and civil enforcement occupations</v>
      </c>
      <c r="X138" s="27">
        <f t="shared" si="303"/>
        <v>2.618890752449976E-3</v>
      </c>
      <c r="Y138" s="27">
        <f t="shared" si="303"/>
        <v>3.0818062456293496E-3</v>
      </c>
      <c r="Z138" s="27">
        <f t="shared" si="303"/>
        <v>6.5741467701330852E-4</v>
      </c>
      <c r="AA138" s="27">
        <f t="shared" si="303"/>
        <v>1.1811727349683415E-2</v>
      </c>
      <c r="AB138" s="27">
        <f t="shared" si="304"/>
        <v>1.2469142026696724E-2</v>
      </c>
      <c r="AH138" t="str">
        <f t="shared" si="319"/>
        <v>63 Community and civil enforcement occupations</v>
      </c>
      <c r="AI138" s="27">
        <f t="shared" si="305"/>
        <v>-1.7557576915167884E-4</v>
      </c>
      <c r="AJ138" s="27">
        <f t="shared" si="305"/>
        <v>3.7291865137293618E-3</v>
      </c>
      <c r="AK138" s="27">
        <f t="shared" si="305"/>
        <v>-4.4786682251653897E-3</v>
      </c>
      <c r="AL138" s="27">
        <f t="shared" si="305"/>
        <v>2.5166834360781098E-3</v>
      </c>
      <c r="AM138" s="27">
        <f t="shared" si="306"/>
        <v>-1.9619847890872798E-3</v>
      </c>
      <c r="AS138" t="str">
        <f t="shared" si="320"/>
        <v>63 Community and civil enforcement occupations</v>
      </c>
      <c r="AT138" s="27">
        <f t="shared" si="307"/>
        <v>-1.7436706260419779E-3</v>
      </c>
      <c r="AU138" s="27">
        <f t="shared" si="307"/>
        <v>2.7469731973129956E-3</v>
      </c>
      <c r="AV138" s="27">
        <f t="shared" si="307"/>
        <v>-4.609555138310668E-3</v>
      </c>
      <c r="AW138" s="27">
        <f t="shared" si="307"/>
        <v>6.6665190742691213E-4</v>
      </c>
      <c r="AX138" s="27">
        <f t="shared" si="308"/>
        <v>-3.9429032308837559E-3</v>
      </c>
      <c r="BD138" t="str">
        <f t="shared" si="321"/>
        <v>63 Community and civil enforcement occupations</v>
      </c>
      <c r="BE138" s="27">
        <f t="shared" si="309"/>
        <v>-1.8013852732368267E-2</v>
      </c>
      <c r="BF138" s="27">
        <f t="shared" si="309"/>
        <v>1.6598620453861297E-2</v>
      </c>
      <c r="BG138" s="27">
        <f t="shared" si="309"/>
        <v>-1.9285457681255926E-2</v>
      </c>
      <c r="BH138" s="27">
        <f t="shared" si="309"/>
        <v>3.6202842018332251E-3</v>
      </c>
      <c r="BI138" s="27">
        <f t="shared" si="310"/>
        <v>-1.56651734794227E-2</v>
      </c>
      <c r="BO138" t="str">
        <f t="shared" si="322"/>
        <v>63 Community and civil enforcement occupations</v>
      </c>
      <c r="BP138" s="27">
        <f t="shared" si="311"/>
        <v>-8.2312733657997905E-3</v>
      </c>
      <c r="BQ138" s="27">
        <f t="shared" si="311"/>
        <v>1.0446323789221931E-2</v>
      </c>
      <c r="BR138" s="27">
        <f t="shared" si="311"/>
        <v>-2.1442863497212639E-2</v>
      </c>
      <c r="BS138" s="27">
        <f t="shared" si="311"/>
        <v>-1.0577601157105709E-3</v>
      </c>
      <c r="BT138" s="27">
        <f t="shared" si="312"/>
        <v>-2.250062361292321E-2</v>
      </c>
      <c r="BZ138" t="str">
        <f t="shared" si="323"/>
        <v>63 Community and civil enforcement occupations</v>
      </c>
      <c r="CA138" s="68">
        <f t="shared" si="313"/>
        <v>-9.0212040343744665E-3</v>
      </c>
      <c r="CB138" s="68">
        <f t="shared" si="313"/>
        <v>8.9232504433426826E-3</v>
      </c>
      <c r="CC138" s="68">
        <f t="shared" si="313"/>
        <v>-1.5654870519960312E-2</v>
      </c>
      <c r="CD138" s="68">
        <f t="shared" si="313"/>
        <v>-4.9445813413346099E-3</v>
      </c>
      <c r="CE138" s="68">
        <f t="shared" si="314"/>
        <v>-2.0599451861294922E-2</v>
      </c>
      <c r="CK138" t="str">
        <f t="shared" si="324"/>
        <v>63 Community and civil enforcement occupations</v>
      </c>
      <c r="CL138" s="68">
        <f t="shared" si="315"/>
        <v>-3.5481426959550356E-3</v>
      </c>
      <c r="CM138" s="68">
        <f t="shared" si="315"/>
        <v>3.783511684510266E-3</v>
      </c>
      <c r="CN138" s="68">
        <f t="shared" si="315"/>
        <v>-8.4831059693721567E-3</v>
      </c>
      <c r="CO138" s="68">
        <f t="shared" si="315"/>
        <v>-1.8174875995215474E-3</v>
      </c>
      <c r="CP138" s="68">
        <f t="shared" si="316"/>
        <v>-1.0300593568893703E-2</v>
      </c>
    </row>
    <row r="139" spans="1:94" x14ac:dyDescent="0.2">
      <c r="A139" t="str">
        <f t="shared" si="298"/>
        <v>71 Sales occupations</v>
      </c>
      <c r="B139" s="27">
        <f t="shared" si="299"/>
        <v>7.6067005234178448E-3</v>
      </c>
      <c r="C139" s="27">
        <f t="shared" si="299"/>
        <v>-3.555831464264067E-3</v>
      </c>
      <c r="D139" s="27">
        <f t="shared" si="299"/>
        <v>6.1311390731437765E-3</v>
      </c>
      <c r="E139" s="27">
        <f t="shared" si="299"/>
        <v>1.5695637093467753E-2</v>
      </c>
      <c r="F139" s="27">
        <f t="shared" si="300"/>
        <v>2.1826776166611529E-2</v>
      </c>
      <c r="L139" t="str">
        <f t="shared" si="317"/>
        <v>71 Sales occupations</v>
      </c>
      <c r="M139" s="27">
        <f t="shared" si="301"/>
        <v>0.133837646348135</v>
      </c>
      <c r="N139" s="27">
        <f t="shared" si="301"/>
        <v>7.4435599902168637E-2</v>
      </c>
      <c r="O139" s="27">
        <f t="shared" si="301"/>
        <v>0.16094528209813685</v>
      </c>
      <c r="P139" s="27">
        <f t="shared" si="301"/>
        <v>0.40143845476994522</v>
      </c>
      <c r="Q139" s="27">
        <f t="shared" si="302"/>
        <v>0.56238373686808207</v>
      </c>
      <c r="W139" t="str">
        <f t="shared" si="318"/>
        <v>71 Sales occupations</v>
      </c>
      <c r="X139" s="27">
        <f t="shared" si="303"/>
        <v>0.34210871557608602</v>
      </c>
      <c r="Y139" s="27">
        <f t="shared" si="303"/>
        <v>8.9755691535021498E-2</v>
      </c>
      <c r="Z139" s="27">
        <f t="shared" si="303"/>
        <v>0.30014172252900995</v>
      </c>
      <c r="AA139" s="27">
        <f t="shared" si="303"/>
        <v>0.80949441225044083</v>
      </c>
      <c r="AB139" s="27">
        <f t="shared" si="304"/>
        <v>1.1096361347794508</v>
      </c>
      <c r="AH139" t="str">
        <f t="shared" si="319"/>
        <v>71 Sales occupations</v>
      </c>
      <c r="AI139" s="27">
        <f t="shared" si="305"/>
        <v>4.9645908094845925E-2</v>
      </c>
      <c r="AJ139" s="27">
        <f t="shared" si="305"/>
        <v>3.1726965619395142E-2</v>
      </c>
      <c r="AK139" s="27">
        <f t="shared" si="305"/>
        <v>3.6292191212169089E-2</v>
      </c>
      <c r="AL139" s="27">
        <f t="shared" si="305"/>
        <v>0.17088662111858277</v>
      </c>
      <c r="AM139" s="27">
        <f t="shared" si="306"/>
        <v>0.20717881233075186</v>
      </c>
      <c r="AS139" t="str">
        <f t="shared" si="320"/>
        <v>71 Sales occupations</v>
      </c>
      <c r="AT139" s="27">
        <f t="shared" si="307"/>
        <v>2.2631977535813919E-2</v>
      </c>
      <c r="AU139" s="27">
        <f t="shared" si="307"/>
        <v>1.6576557142874315E-2</v>
      </c>
      <c r="AV139" s="27">
        <f t="shared" si="307"/>
        <v>1.3592687047124796E-3</v>
      </c>
      <c r="AW139" s="27">
        <f t="shared" si="307"/>
        <v>0.12912589123354978</v>
      </c>
      <c r="AX139" s="27">
        <f t="shared" si="308"/>
        <v>0.13048515993826226</v>
      </c>
      <c r="BD139" t="str">
        <f t="shared" si="321"/>
        <v>71 Sales occupations</v>
      </c>
      <c r="BE139" s="27">
        <f t="shared" si="309"/>
        <v>-0.16092867690348545</v>
      </c>
      <c r="BF139" s="27">
        <f t="shared" si="309"/>
        <v>0.47556610581205216</v>
      </c>
      <c r="BG139" s="27">
        <f t="shared" si="309"/>
        <v>-1.7598792185877343E-2</v>
      </c>
      <c r="BH139" s="27">
        <f t="shared" si="309"/>
        <v>0.22466438597409244</v>
      </c>
      <c r="BI139" s="27">
        <f t="shared" si="310"/>
        <v>0.2070655937882151</v>
      </c>
      <c r="BO139" t="str">
        <f t="shared" si="322"/>
        <v>71 Sales occupations</v>
      </c>
      <c r="BP139" s="27">
        <f t="shared" si="311"/>
        <v>-0.37009008459844672</v>
      </c>
      <c r="BQ139" s="27">
        <f t="shared" si="311"/>
        <v>-0.20435522994309707</v>
      </c>
      <c r="BR139" s="27">
        <f t="shared" si="311"/>
        <v>-0.22438391545422487</v>
      </c>
      <c r="BS139" s="27">
        <f t="shared" si="311"/>
        <v>-0.7792247323760142</v>
      </c>
      <c r="BT139" s="27">
        <f t="shared" si="312"/>
        <v>-1.0036086478302391</v>
      </c>
      <c r="BZ139" t="str">
        <f t="shared" si="323"/>
        <v>71 Sales occupations</v>
      </c>
      <c r="CA139" s="68">
        <f t="shared" si="313"/>
        <v>-0.16430748874654855</v>
      </c>
      <c r="CB139" s="68">
        <f t="shared" si="313"/>
        <v>-0.37840043141665136</v>
      </c>
      <c r="CC139" s="68">
        <f t="shared" si="313"/>
        <v>-0.3445786875527892</v>
      </c>
      <c r="CD139" s="68">
        <f t="shared" si="313"/>
        <v>-1.4057052178936997</v>
      </c>
      <c r="CE139" s="68">
        <f t="shared" si="314"/>
        <v>-1.7502839054464889</v>
      </c>
      <c r="CK139" t="str">
        <f t="shared" si="324"/>
        <v>71 Sales occupations</v>
      </c>
      <c r="CL139" s="68">
        <f t="shared" si="315"/>
        <v>3.4657322144966418E-3</v>
      </c>
      <c r="CM139" s="68">
        <f t="shared" si="315"/>
        <v>-0.11989966512189509</v>
      </c>
      <c r="CN139" s="68">
        <f t="shared" si="315"/>
        <v>-9.1980609153325621E-2</v>
      </c>
      <c r="CO139" s="68">
        <f t="shared" si="315"/>
        <v>-0.16340193422440974</v>
      </c>
      <c r="CP139" s="68">
        <f t="shared" si="316"/>
        <v>-0.25538254337773536</v>
      </c>
    </row>
    <row r="140" spans="1:94" x14ac:dyDescent="0.2">
      <c r="A140" t="str">
        <f t="shared" si="298"/>
        <v>72 Customer service occupations</v>
      </c>
      <c r="B140" s="27">
        <f t="shared" si="299"/>
        <v>2.9298618951919785E-3</v>
      </c>
      <c r="C140" s="27">
        <f t="shared" si="299"/>
        <v>2.735963229058655E-3</v>
      </c>
      <c r="D140" s="27">
        <f t="shared" si="299"/>
        <v>6.4440059981544021E-3</v>
      </c>
      <c r="E140" s="27">
        <f t="shared" si="299"/>
        <v>8.6266766580332839E-3</v>
      </c>
      <c r="F140" s="27">
        <f t="shared" si="300"/>
        <v>1.5070682656187686E-2</v>
      </c>
      <c r="L140" t="str">
        <f t="shared" si="317"/>
        <v>72 Customer service occupations</v>
      </c>
      <c r="M140" s="27">
        <f t="shared" si="301"/>
        <v>5.2847522990546736E-2</v>
      </c>
      <c r="N140" s="27">
        <f t="shared" si="301"/>
        <v>1.0117154570918468E-2</v>
      </c>
      <c r="O140" s="27">
        <f t="shared" si="301"/>
        <v>6.5964669575371671E-2</v>
      </c>
      <c r="P140" s="27">
        <f t="shared" si="301"/>
        <v>9.9010929762717248E-2</v>
      </c>
      <c r="Q140" s="27">
        <f t="shared" si="302"/>
        <v>0.16497559933808892</v>
      </c>
      <c r="W140" t="str">
        <f t="shared" si="318"/>
        <v>72 Customer service occupations</v>
      </c>
      <c r="X140" s="27">
        <f t="shared" si="303"/>
        <v>0.14990357604984483</v>
      </c>
      <c r="Y140" s="27">
        <f t="shared" si="303"/>
        <v>1.7066180279716514E-2</v>
      </c>
      <c r="Z140" s="27">
        <f t="shared" si="303"/>
        <v>0.15084945080810797</v>
      </c>
      <c r="AA140" s="27">
        <f t="shared" si="303"/>
        <v>0.26739403513545457</v>
      </c>
      <c r="AB140" s="27">
        <f t="shared" si="304"/>
        <v>0.41824348594356253</v>
      </c>
      <c r="AH140" t="str">
        <f t="shared" si="319"/>
        <v>72 Customer service occupations</v>
      </c>
      <c r="AI140" s="27">
        <f t="shared" si="305"/>
        <v>5.6240388841732325E-2</v>
      </c>
      <c r="AJ140" s="27">
        <f t="shared" si="305"/>
        <v>2.5282029784321147E-2</v>
      </c>
      <c r="AK140" s="27">
        <f t="shared" si="305"/>
        <v>5.0342162988472605E-2</v>
      </c>
      <c r="AL140" s="27">
        <f t="shared" si="305"/>
        <v>7.5934656622690444E-2</v>
      </c>
      <c r="AM140" s="27">
        <f t="shared" si="306"/>
        <v>0.12627681961116305</v>
      </c>
      <c r="AS140" t="str">
        <f t="shared" si="320"/>
        <v>72 Customer service occupations</v>
      </c>
      <c r="AT140" s="27">
        <f t="shared" si="307"/>
        <v>5.6348216351481767E-2</v>
      </c>
      <c r="AU140" s="27">
        <f t="shared" si="307"/>
        <v>5.0999580053277538E-3</v>
      </c>
      <c r="AV140" s="27">
        <f t="shared" si="307"/>
        <v>3.7945323523231766E-2</v>
      </c>
      <c r="AW140" s="27">
        <f t="shared" si="307"/>
        <v>4.7406071970414909E-2</v>
      </c>
      <c r="AX140" s="27">
        <f t="shared" si="308"/>
        <v>8.5351395493646676E-2</v>
      </c>
      <c r="BD140" t="str">
        <f t="shared" si="321"/>
        <v>72 Customer service occupations</v>
      </c>
      <c r="BE140" s="27">
        <f t="shared" si="309"/>
        <v>5.4743404068923085E-2</v>
      </c>
      <c r="BF140" s="27">
        <f t="shared" si="309"/>
        <v>6.4089048730594511E-2</v>
      </c>
      <c r="BG140" s="27">
        <f t="shared" si="309"/>
        <v>2.7285440449627441E-2</v>
      </c>
      <c r="BH140" s="27">
        <f t="shared" si="309"/>
        <v>5.979840808008996E-2</v>
      </c>
      <c r="BI140" s="27">
        <f t="shared" si="310"/>
        <v>8.70838485297174E-2</v>
      </c>
      <c r="BO140" t="str">
        <f t="shared" si="322"/>
        <v>72 Customer service occupations</v>
      </c>
      <c r="BP140" s="27">
        <f t="shared" si="311"/>
        <v>7.1019693112705395E-2</v>
      </c>
      <c r="BQ140" s="27">
        <f t="shared" si="311"/>
        <v>-2.8215600780915562E-2</v>
      </c>
      <c r="BR140" s="27">
        <f t="shared" si="311"/>
        <v>9.4415885674833167E-2</v>
      </c>
      <c r="BS140" s="27">
        <f t="shared" si="311"/>
        <v>-5.2386633702819818E-2</v>
      </c>
      <c r="BT140" s="27">
        <f t="shared" si="312"/>
        <v>4.2029251972013348E-2</v>
      </c>
      <c r="BZ140" t="str">
        <f t="shared" si="323"/>
        <v>72 Customer service occupations</v>
      </c>
      <c r="CA140" s="68">
        <f t="shared" si="313"/>
        <v>-5.3310682140051968E-3</v>
      </c>
      <c r="CB140" s="68">
        <f t="shared" si="313"/>
        <v>-4.9638094758051088E-2</v>
      </c>
      <c r="CC140" s="68">
        <f t="shared" si="313"/>
        <v>9.5566940815697832E-3</v>
      </c>
      <c r="CD140" s="68">
        <f t="shared" si="313"/>
        <v>-3.0473443694061464E-2</v>
      </c>
      <c r="CE140" s="68">
        <f t="shared" si="314"/>
        <v>-2.0916749612491681E-2</v>
      </c>
      <c r="CK140" t="str">
        <f t="shared" si="324"/>
        <v>72 Customer service occupations</v>
      </c>
      <c r="CL140" s="68">
        <f t="shared" si="315"/>
        <v>5.1226915713108945E-2</v>
      </c>
      <c r="CM140" s="68">
        <f t="shared" si="315"/>
        <v>1.0683873472439598E-3</v>
      </c>
      <c r="CN140" s="68">
        <f t="shared" si="315"/>
        <v>6.9849484255173094E-2</v>
      </c>
      <c r="CO140" s="68">
        <f t="shared" si="315"/>
        <v>7.8916694795829467E-2</v>
      </c>
      <c r="CP140" s="68">
        <f t="shared" si="316"/>
        <v>0.14876617905100256</v>
      </c>
    </row>
    <row r="141" spans="1:94" x14ac:dyDescent="0.2">
      <c r="A141" t="str">
        <f t="shared" si="298"/>
        <v>81 Process, plant and machine operatives</v>
      </c>
      <c r="B141" s="27">
        <f t="shared" si="299"/>
        <v>3.9731970931427222E-3</v>
      </c>
      <c r="C141" s="27">
        <f t="shared" si="299"/>
        <v>-6.7223352042951844E-4</v>
      </c>
      <c r="D141" s="27">
        <f t="shared" si="299"/>
        <v>3.3907578147406303E-3</v>
      </c>
      <c r="E141" s="27">
        <f t="shared" si="299"/>
        <v>7.7560834223631171E-3</v>
      </c>
      <c r="F141" s="27">
        <f t="shared" si="300"/>
        <v>1.1146841237103747E-2</v>
      </c>
      <c r="L141" t="str">
        <f t="shared" si="317"/>
        <v>81 Process, plant and machine operatives</v>
      </c>
      <c r="M141" s="27">
        <f t="shared" si="301"/>
        <v>2.2270026742699525E-2</v>
      </c>
      <c r="N141" s="27">
        <f t="shared" si="301"/>
        <v>6.3075845755110327E-4</v>
      </c>
      <c r="O141" s="27">
        <f t="shared" si="301"/>
        <v>3.1256423624451732E-2</v>
      </c>
      <c r="P141" s="27">
        <f t="shared" si="301"/>
        <v>6.080972380587206E-2</v>
      </c>
      <c r="Q141" s="27">
        <f t="shared" si="302"/>
        <v>9.2066147430323791E-2</v>
      </c>
      <c r="W141" t="str">
        <f t="shared" si="318"/>
        <v>81 Process, plant and machine operatives</v>
      </c>
      <c r="X141" s="27">
        <f t="shared" si="303"/>
        <v>2.2993061535301312E-2</v>
      </c>
      <c r="Y141" s="27">
        <f t="shared" si="303"/>
        <v>-1.1904530092920085E-2</v>
      </c>
      <c r="Z141" s="27">
        <f t="shared" si="303"/>
        <v>7.7422450449304875E-2</v>
      </c>
      <c r="AA141" s="27">
        <f t="shared" si="303"/>
        <v>0.12623587510537287</v>
      </c>
      <c r="AB141" s="27">
        <f t="shared" si="304"/>
        <v>0.20365832555467775</v>
      </c>
      <c r="AH141" t="str">
        <f t="shared" si="319"/>
        <v>81 Process, plant and machine operatives</v>
      </c>
      <c r="AI141" s="27">
        <f t="shared" si="305"/>
        <v>1.7746281975578565E-2</v>
      </c>
      <c r="AJ141" s="27">
        <f t="shared" si="305"/>
        <v>-4.3129766143639031E-3</v>
      </c>
      <c r="AK141" s="27">
        <f t="shared" si="305"/>
        <v>3.254074326888419E-2</v>
      </c>
      <c r="AL141" s="27">
        <f t="shared" si="305"/>
        <v>6.1711119563892317E-2</v>
      </c>
      <c r="AM141" s="27">
        <f t="shared" si="306"/>
        <v>9.4251862832776506E-2</v>
      </c>
      <c r="AS141" t="str">
        <f t="shared" si="320"/>
        <v>81 Process, plant and machine operatives</v>
      </c>
      <c r="AT141" s="27">
        <f t="shared" si="307"/>
        <v>4.0323303978638203E-2</v>
      </c>
      <c r="AU141" s="27">
        <f t="shared" si="307"/>
        <v>-1.6199265398383011E-2</v>
      </c>
      <c r="AV141" s="27">
        <f t="shared" si="307"/>
        <v>3.6128766805032408E-2</v>
      </c>
      <c r="AW141" s="27">
        <f t="shared" si="307"/>
        <v>6.017256343660024E-2</v>
      </c>
      <c r="AX141" s="27">
        <f t="shared" si="308"/>
        <v>9.6301330241632649E-2</v>
      </c>
      <c r="BD141" t="str">
        <f t="shared" si="321"/>
        <v>81 Process, plant and machine operatives</v>
      </c>
      <c r="BE141" s="27">
        <f t="shared" si="309"/>
        <v>0.11880669158919166</v>
      </c>
      <c r="BF141" s="27">
        <f t="shared" si="309"/>
        <v>-3.8429394940294959E-2</v>
      </c>
      <c r="BG141" s="27">
        <f t="shared" si="309"/>
        <v>0.12608467359774522</v>
      </c>
      <c r="BH141" s="27">
        <f t="shared" si="309"/>
        <v>0.11906713585675255</v>
      </c>
      <c r="BI141" s="27">
        <f t="shared" si="310"/>
        <v>0.24515180945449777</v>
      </c>
      <c r="BO141" t="str">
        <f t="shared" si="322"/>
        <v>81 Process, plant and machine operatives</v>
      </c>
      <c r="BP141" s="27">
        <f t="shared" si="311"/>
        <v>0.31011176998927414</v>
      </c>
      <c r="BQ141" s="27">
        <f t="shared" si="311"/>
        <v>-0.26643398180469058</v>
      </c>
      <c r="BR141" s="27">
        <f t="shared" si="311"/>
        <v>0.13640772623400554</v>
      </c>
      <c r="BS141" s="27">
        <f t="shared" si="311"/>
        <v>-0.11087728906708083</v>
      </c>
      <c r="BT141" s="27">
        <f t="shared" si="312"/>
        <v>2.5530437166924713E-2</v>
      </c>
      <c r="BZ141" t="str">
        <f t="shared" si="323"/>
        <v>81 Process, plant and machine operatives</v>
      </c>
      <c r="CA141" s="68">
        <f t="shared" si="313"/>
        <v>-4.2508453923467693E-2</v>
      </c>
      <c r="CB141" s="68">
        <f t="shared" si="313"/>
        <v>-0.15197285552102591</v>
      </c>
      <c r="CC141" s="68">
        <f t="shared" si="313"/>
        <v>-4.6152368981326908E-2</v>
      </c>
      <c r="CD141" s="68">
        <f t="shared" si="313"/>
        <v>-0.4957058019027259</v>
      </c>
      <c r="CE141" s="68">
        <f t="shared" si="314"/>
        <v>-0.54185817088405286</v>
      </c>
      <c r="CK141" t="str">
        <f t="shared" si="324"/>
        <v>81 Process, plant and machine operatives</v>
      </c>
      <c r="CL141" s="68">
        <f t="shared" si="315"/>
        <v>-2.5643829719475431E-2</v>
      </c>
      <c r="CM141" s="68">
        <f t="shared" si="315"/>
        <v>-7.8543924494457462E-2</v>
      </c>
      <c r="CN141" s="68">
        <f t="shared" si="315"/>
        <v>-0.14667642891045662</v>
      </c>
      <c r="CO141" s="68">
        <f t="shared" si="315"/>
        <v>-6.4062644753636114E-2</v>
      </c>
      <c r="CP141" s="68">
        <f t="shared" si="316"/>
        <v>-0.21073907366409272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6.0737111284393831E-3</v>
      </c>
      <c r="C142" s="27">
        <f t="shared" si="299"/>
        <v>-2.0501303681844246E-3</v>
      </c>
      <c r="D142" s="27">
        <f t="shared" si="299"/>
        <v>4.5359706179431553E-3</v>
      </c>
      <c r="E142" s="27">
        <f t="shared" si="299"/>
        <v>8.1103576545252867E-3</v>
      </c>
      <c r="F142" s="27">
        <f t="shared" si="300"/>
        <v>1.2646328272468442E-2</v>
      </c>
      <c r="L142" t="str">
        <f t="shared" si="317"/>
        <v>82 Transport and mobile machine drivers and operatives</v>
      </c>
      <c r="M142" s="27">
        <f t="shared" si="301"/>
        <v>6.2913522563609631E-2</v>
      </c>
      <c r="N142" s="27">
        <f t="shared" si="301"/>
        <v>-5.0390285520696132E-3</v>
      </c>
      <c r="O142" s="27">
        <f t="shared" si="301"/>
        <v>2.7473135904445195E-2</v>
      </c>
      <c r="P142" s="27">
        <f t="shared" si="301"/>
        <v>7.9818348938706707E-2</v>
      </c>
      <c r="Q142" s="27">
        <f t="shared" si="302"/>
        <v>0.1072914848431519</v>
      </c>
      <c r="W142" t="str">
        <f t="shared" si="318"/>
        <v>82 Transport and mobile machine drivers and operatives</v>
      </c>
      <c r="X142" s="27">
        <f t="shared" si="303"/>
        <v>0.13514518132828524</v>
      </c>
      <c r="Y142" s="27">
        <f t="shared" si="303"/>
        <v>-6.1934262554832697E-2</v>
      </c>
      <c r="Z142" s="27">
        <f t="shared" si="303"/>
        <v>3.7827526758940688E-2</v>
      </c>
      <c r="AA142" s="27">
        <f t="shared" si="303"/>
        <v>0.15243491142634741</v>
      </c>
      <c r="AB142" s="27">
        <f t="shared" si="304"/>
        <v>0.1902624381852881</v>
      </c>
      <c r="AH142" t="str">
        <f t="shared" si="319"/>
        <v>82 Transport and mobile machine drivers and operatives</v>
      </c>
      <c r="AI142" s="27">
        <f t="shared" si="305"/>
        <v>6.025728667027036E-2</v>
      </c>
      <c r="AJ142" s="27">
        <f t="shared" si="305"/>
        <v>-2.565388095147228E-2</v>
      </c>
      <c r="AK142" s="27">
        <f t="shared" si="305"/>
        <v>2.2036072137444046E-2</v>
      </c>
      <c r="AL142" s="27">
        <f t="shared" si="305"/>
        <v>5.2076894836479121E-2</v>
      </c>
      <c r="AM142" s="27">
        <f t="shared" si="306"/>
        <v>7.4112966973923167E-2</v>
      </c>
      <c r="AS142" t="str">
        <f t="shared" si="320"/>
        <v>82 Transport and mobile machine drivers and operatives</v>
      </c>
      <c r="AT142" s="27">
        <f t="shared" si="307"/>
        <v>9.8486326685553571E-2</v>
      </c>
      <c r="AU142" s="27">
        <f t="shared" si="307"/>
        <v>-2.1137204858784286E-2</v>
      </c>
      <c r="AV142" s="27">
        <f t="shared" si="307"/>
        <v>1.5240049564833213E-2</v>
      </c>
      <c r="AW142" s="27">
        <f t="shared" si="307"/>
        <v>6.0131887732728651E-2</v>
      </c>
      <c r="AX142" s="27">
        <f t="shared" si="308"/>
        <v>7.5371937297561864E-2</v>
      </c>
      <c r="BD142" t="str">
        <f t="shared" si="321"/>
        <v>82 Transport and mobile machine drivers and operatives</v>
      </c>
      <c r="BE142" s="27">
        <f t="shared" si="309"/>
        <v>0.2068268580680237</v>
      </c>
      <c r="BF142" s="27">
        <f t="shared" si="309"/>
        <v>-0.12173236763910844</v>
      </c>
      <c r="BG142" s="27">
        <f t="shared" si="309"/>
        <v>9.6493520009039768E-2</v>
      </c>
      <c r="BH142" s="27">
        <f t="shared" si="309"/>
        <v>0.2123385311369872</v>
      </c>
      <c r="BI142" s="27">
        <f t="shared" si="310"/>
        <v>0.30883205114602696</v>
      </c>
      <c r="BO142" t="str">
        <f t="shared" si="322"/>
        <v>82 Transport and mobile machine drivers and operatives</v>
      </c>
      <c r="BP142" s="27">
        <f t="shared" si="311"/>
        <v>0.53775268447811664</v>
      </c>
      <c r="BQ142" s="27">
        <f t="shared" si="311"/>
        <v>-0.626864472200797</v>
      </c>
      <c r="BR142" s="27">
        <f t="shared" si="311"/>
        <v>4.1443907957828596E-2</v>
      </c>
      <c r="BS142" s="27">
        <f t="shared" si="311"/>
        <v>-9.8453838384501946E-2</v>
      </c>
      <c r="BT142" s="27">
        <f t="shared" si="312"/>
        <v>-5.700993042667335E-2</v>
      </c>
      <c r="BZ142" t="str">
        <f t="shared" si="323"/>
        <v>82 Transport and mobile machine drivers and operatives</v>
      </c>
      <c r="CA142" s="68">
        <f t="shared" si="313"/>
        <v>-7.4807422344261632E-2</v>
      </c>
      <c r="CB142" s="68">
        <f t="shared" si="313"/>
        <v>-0.49058633531984341</v>
      </c>
      <c r="CC142" s="68">
        <f t="shared" si="313"/>
        <v>-0.11072337230190454</v>
      </c>
      <c r="CD142" s="68">
        <f t="shared" si="313"/>
        <v>-0.36646907046130539</v>
      </c>
      <c r="CE142" s="68">
        <f t="shared" si="314"/>
        <v>-0.47719244276320993</v>
      </c>
      <c r="CK142" t="str">
        <f t="shared" si="324"/>
        <v>82 Transport and mobile machine drivers and operatives</v>
      </c>
      <c r="CL142" s="68">
        <f t="shared" si="315"/>
        <v>0.21766296854371203</v>
      </c>
      <c r="CM142" s="68">
        <f t="shared" si="315"/>
        <v>-0.19940463877118375</v>
      </c>
      <c r="CN142" s="68">
        <f t="shared" si="315"/>
        <v>1.3128038143433773E-2</v>
      </c>
      <c r="CO142" s="68">
        <f t="shared" si="315"/>
        <v>-0.21728259707348752</v>
      </c>
      <c r="CP142" s="68">
        <f t="shared" si="316"/>
        <v>-0.20415455893005374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-5.4307502357297491E-5</v>
      </c>
      <c r="C143" s="27">
        <f t="shared" si="299"/>
        <v>-1.2179761769089722E-7</v>
      </c>
      <c r="D143" s="27">
        <f t="shared" si="299"/>
        <v>7.5698219920740091E-4</v>
      </c>
      <c r="E143" s="27">
        <f t="shared" si="299"/>
        <v>5.4408973232562287E-4</v>
      </c>
      <c r="F143" s="27">
        <f t="shared" si="300"/>
        <v>1.3010719315330239E-3</v>
      </c>
      <c r="L143" t="str">
        <f t="shared" si="317"/>
        <v>91 Elementary trades and related occupations</v>
      </c>
      <c r="M143" s="27">
        <f t="shared" si="301"/>
        <v>1.170488756272637E-2</v>
      </c>
      <c r="N143" s="27">
        <f t="shared" si="301"/>
        <v>-3.3784491615956036E-3</v>
      </c>
      <c r="O143" s="27">
        <f t="shared" si="301"/>
        <v>4.6949849433920249E-2</v>
      </c>
      <c r="P143" s="27">
        <f t="shared" si="301"/>
        <v>5.8067618765659912E-2</v>
      </c>
      <c r="Q143" s="27">
        <f t="shared" si="302"/>
        <v>0.10501746819958016</v>
      </c>
      <c r="W143" t="str">
        <f t="shared" si="318"/>
        <v>91 Elementary trades and related occupations</v>
      </c>
      <c r="X143" s="27">
        <f t="shared" si="303"/>
        <v>2.0126559521916415E-2</v>
      </c>
      <c r="Y143" s="27">
        <f t="shared" si="303"/>
        <v>-2.2439049952550111E-2</v>
      </c>
      <c r="Z143" s="27">
        <f t="shared" si="303"/>
        <v>0.23227386191360502</v>
      </c>
      <c r="AA143" s="27">
        <f t="shared" si="303"/>
        <v>0.15595201485540466</v>
      </c>
      <c r="AB143" s="27">
        <f t="shared" si="304"/>
        <v>0.38822587676900966</v>
      </c>
      <c r="AH143" t="str">
        <f t="shared" si="319"/>
        <v>91 Elementary trades and related occupations</v>
      </c>
      <c r="AI143" s="27">
        <f t="shared" si="305"/>
        <v>2.2690755098659074E-2</v>
      </c>
      <c r="AJ143" s="27">
        <f t="shared" si="305"/>
        <v>-2.2773863384015297E-2</v>
      </c>
      <c r="AK143" s="27">
        <f t="shared" si="305"/>
        <v>0.14689072981053172</v>
      </c>
      <c r="AL143" s="27">
        <f t="shared" si="305"/>
        <v>0.11170973523956645</v>
      </c>
      <c r="AM143" s="27">
        <f t="shared" si="306"/>
        <v>0.25860046505009815</v>
      </c>
      <c r="AS143" t="str">
        <f t="shared" si="320"/>
        <v>91 Elementary trades and related occupations</v>
      </c>
      <c r="AT143" s="27">
        <f t="shared" si="307"/>
        <v>9.3595237751525479E-3</v>
      </c>
      <c r="AU143" s="27">
        <f t="shared" si="307"/>
        <v>6.8289817679115239E-4</v>
      </c>
      <c r="AV143" s="27">
        <f t="shared" si="307"/>
        <v>0.17488835957128179</v>
      </c>
      <c r="AW143" s="27">
        <f t="shared" si="307"/>
        <v>0.10926531901800496</v>
      </c>
      <c r="AX143" s="27">
        <f t="shared" si="308"/>
        <v>0.28415367858928675</v>
      </c>
      <c r="BD143" t="str">
        <f t="shared" si="321"/>
        <v>91 Elementary trades and related occupations</v>
      </c>
      <c r="BE143" s="27">
        <f t="shared" si="309"/>
        <v>-3.0717500336826409E-2</v>
      </c>
      <c r="BF143" s="27">
        <f t="shared" si="309"/>
        <v>-1.052626107233845E-2</v>
      </c>
      <c r="BG143" s="27">
        <f t="shared" si="309"/>
        <v>0.49135358243726834</v>
      </c>
      <c r="BH143" s="27">
        <f t="shared" si="309"/>
        <v>0.28578578928341059</v>
      </c>
      <c r="BI143" s="27">
        <f t="shared" si="310"/>
        <v>0.77713937172067893</v>
      </c>
      <c r="BO143" t="str">
        <f t="shared" si="322"/>
        <v>91 Elementary trades and related occupations</v>
      </c>
      <c r="BP143" s="27">
        <f t="shared" si="311"/>
        <v>4.2123514778201754E-2</v>
      </c>
      <c r="BQ143" s="27">
        <f t="shared" si="311"/>
        <v>-0.15258419186979766</v>
      </c>
      <c r="BR143" s="27">
        <f t="shared" si="311"/>
        <v>0.59180707813455824</v>
      </c>
      <c r="BS143" s="27">
        <f t="shared" si="311"/>
        <v>5.4861230092928981E-2</v>
      </c>
      <c r="BT143" s="27">
        <f t="shared" si="312"/>
        <v>0.64666830822748722</v>
      </c>
      <c r="BZ143" t="str">
        <f t="shared" si="323"/>
        <v>91 Elementary trades and related occupations</v>
      </c>
      <c r="CA143" s="68">
        <f t="shared" si="313"/>
        <v>-0.14455132538579885</v>
      </c>
      <c r="CB143" s="68">
        <f t="shared" si="313"/>
        <v>-0.16316960068261155</v>
      </c>
      <c r="CC143" s="68">
        <f t="shared" si="313"/>
        <v>0.58012230104998097</v>
      </c>
      <c r="CD143" s="68">
        <f t="shared" si="313"/>
        <v>-0.18707999473688486</v>
      </c>
      <c r="CE143" s="68">
        <f t="shared" si="314"/>
        <v>0.39304230631309611</v>
      </c>
      <c r="CK143" t="str">
        <f t="shared" si="324"/>
        <v>91 Elementary trades and related occupations</v>
      </c>
      <c r="CL143" s="68">
        <f t="shared" si="315"/>
        <v>-2.9137427543135863E-2</v>
      </c>
      <c r="CM143" s="68">
        <f t="shared" si="315"/>
        <v>-4.4043435635900074E-2</v>
      </c>
      <c r="CN143" s="68">
        <f t="shared" si="315"/>
        <v>0.4075970750807168</v>
      </c>
      <c r="CO143" s="68">
        <f t="shared" si="315"/>
        <v>9.9284390144833257E-2</v>
      </c>
      <c r="CP143" s="68">
        <f t="shared" si="316"/>
        <v>0.50688146522555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5.3386516191258407E-3</v>
      </c>
      <c r="C144" s="27">
        <f t="shared" si="299"/>
        <v>1.2525564605569972E-3</v>
      </c>
      <c r="D144" s="27">
        <f t="shared" si="299"/>
        <v>1.2757332091268628E-3</v>
      </c>
      <c r="E144" s="27">
        <f t="shared" si="299"/>
        <v>5.8631508784223602E-3</v>
      </c>
      <c r="F144" s="27">
        <f t="shared" si="300"/>
        <v>7.1388840875492229E-3</v>
      </c>
      <c r="L144" t="str">
        <f t="shared" ref="L144" si="325">A144</f>
        <v>92 Elementary administration and service occupations</v>
      </c>
      <c r="M144" s="27">
        <f t="shared" si="301"/>
        <v>0.20092543424581999</v>
      </c>
      <c r="N144" s="27">
        <f t="shared" si="301"/>
        <v>5.0557730685328428E-2</v>
      </c>
      <c r="O144" s="27">
        <f t="shared" si="301"/>
        <v>0.10202542290213068</v>
      </c>
      <c r="P144" s="27">
        <f t="shared" si="301"/>
        <v>0.26088903304798217</v>
      </c>
      <c r="Q144" s="27">
        <f t="shared" si="302"/>
        <v>0.36291445595011285</v>
      </c>
      <c r="W144" t="str">
        <f t="shared" ref="W144" si="326">A144</f>
        <v>92 Elementary administration and service occupations</v>
      </c>
      <c r="X144" s="27">
        <f t="shared" si="303"/>
        <v>0.51380790900620443</v>
      </c>
      <c r="Y144" s="27">
        <f t="shared" si="303"/>
        <v>-4.7051143876578383E-2</v>
      </c>
      <c r="Z144" s="27">
        <f t="shared" si="303"/>
        <v>0.11291196019647387</v>
      </c>
      <c r="AA144" s="27">
        <f t="shared" si="303"/>
        <v>0.53391631650122351</v>
      </c>
      <c r="AB144" s="27">
        <f t="shared" si="304"/>
        <v>0.64682827669769738</v>
      </c>
      <c r="AH144" t="str">
        <f t="shared" ref="AH144" si="327">L144</f>
        <v>92 Elementary administration and service occupations</v>
      </c>
      <c r="AI144" s="27">
        <f t="shared" si="305"/>
        <v>0.29202905385302602</v>
      </c>
      <c r="AJ144" s="27">
        <f t="shared" si="305"/>
        <v>-1.0027846626388559E-2</v>
      </c>
      <c r="AK144" s="27">
        <f t="shared" si="305"/>
        <v>1.8918127817656671E-2</v>
      </c>
      <c r="AL144" s="27">
        <f t="shared" si="305"/>
        <v>0.27819942923525076</v>
      </c>
      <c r="AM144" s="27">
        <f t="shared" si="306"/>
        <v>0.29711755705290743</v>
      </c>
      <c r="AS144" t="str">
        <f t="shared" ref="AS144" si="328">W144</f>
        <v>92 Elementary administration and service occupations</v>
      </c>
      <c r="AT144" s="27">
        <f t="shared" si="307"/>
        <v>0.18540149576565756</v>
      </c>
      <c r="AU144" s="27">
        <f t="shared" si="307"/>
        <v>3.1711209297499376E-2</v>
      </c>
      <c r="AV144" s="27">
        <f t="shared" si="307"/>
        <v>-2.7252477278958409E-3</v>
      </c>
      <c r="AW144" s="27">
        <f t="shared" si="307"/>
        <v>0.24573750628259972</v>
      </c>
      <c r="AX144" s="27">
        <f t="shared" si="308"/>
        <v>0.24301225855470387</v>
      </c>
      <c r="BD144" t="str">
        <f t="shared" ref="BD144" si="329">AH144</f>
        <v>92 Elementary administration and service occupations</v>
      </c>
      <c r="BE144" s="27">
        <f t="shared" si="309"/>
        <v>-0.23228795694700377</v>
      </c>
      <c r="BF144" s="27">
        <f t="shared" si="309"/>
        <v>1.8592274642145412E-2</v>
      </c>
      <c r="BG144" s="27">
        <f t="shared" si="309"/>
        <v>-0.86609108808417767</v>
      </c>
      <c r="BH144" s="27">
        <f t="shared" si="309"/>
        <v>-0.33450457137352085</v>
      </c>
      <c r="BI144" s="27">
        <f t="shared" si="310"/>
        <v>-1.2005956594576985</v>
      </c>
      <c r="BO144" t="str">
        <f t="shared" ref="BO144" si="330">AS144</f>
        <v>92 Elementary administration and service occupations</v>
      </c>
      <c r="BP144" s="27">
        <f t="shared" si="311"/>
        <v>0.52383908483514308</v>
      </c>
      <c r="BQ144" s="27">
        <f t="shared" si="311"/>
        <v>-0.96694773813591883</v>
      </c>
      <c r="BR144" s="27">
        <f t="shared" si="311"/>
        <v>-0.50994710223058171</v>
      </c>
      <c r="BS144" s="27">
        <f t="shared" si="311"/>
        <v>-0.85323308371791651</v>
      </c>
      <c r="BT144" s="27">
        <f t="shared" si="312"/>
        <v>-1.3631801859484982</v>
      </c>
      <c r="BZ144" t="str">
        <f t="shared" ref="BZ144" si="331">BD144</f>
        <v>92 Elementary administration and service occupations</v>
      </c>
      <c r="CA144" s="68">
        <f t="shared" si="313"/>
        <v>0.18956898153682111</v>
      </c>
      <c r="CB144" s="68">
        <f t="shared" si="313"/>
        <v>-1.1613406935487598</v>
      </c>
      <c r="CC144" s="68">
        <f t="shared" si="313"/>
        <v>-0.44131983984007839</v>
      </c>
      <c r="CD144" s="68">
        <f t="shared" si="313"/>
        <v>-1.5226335172177841</v>
      </c>
      <c r="CE144" s="68">
        <f t="shared" si="314"/>
        <v>-1.9639533570578624</v>
      </c>
      <c r="CK144" t="str">
        <f t="shared" ref="CK144" si="332">BO144</f>
        <v>92 Elementary administration and service occupations</v>
      </c>
      <c r="CL144" s="68">
        <f t="shared" si="315"/>
        <v>-6.5148650133826536E-2</v>
      </c>
      <c r="CM144" s="68">
        <f t="shared" si="315"/>
        <v>-0.41735511925505575</v>
      </c>
      <c r="CN144" s="68">
        <f t="shared" si="315"/>
        <v>-0.87669264367425548</v>
      </c>
      <c r="CO144" s="68">
        <f t="shared" si="315"/>
        <v>-0.44903101149414282</v>
      </c>
      <c r="CP144" s="68">
        <f t="shared" si="316"/>
        <v>-1.3257236551683982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0.93198852780609531</v>
      </c>
      <c r="C146" s="29">
        <f>D35-C35</f>
        <v>0.34043821033958821</v>
      </c>
      <c r="D146" s="29">
        <f>E35-D35</f>
        <v>0.72812213993546848</v>
      </c>
      <c r="E146" s="29">
        <f>F35-E35</f>
        <v>1.4800215990643357</v>
      </c>
      <c r="F146" s="29">
        <f t="shared" ref="F146" si="334">F35-D35</f>
        <v>2.2081437389998042</v>
      </c>
      <c r="L146" s="24" t="str">
        <f t="shared" ref="L146" si="335">L35</f>
        <v>All occupations</v>
      </c>
      <c r="M146" s="29">
        <f>N35-M35</f>
        <v>7.0769709200659392</v>
      </c>
      <c r="N146" s="29">
        <f t="shared" ref="N146" si="336">O35-N35</f>
        <v>2.5452240523070415</v>
      </c>
      <c r="O146" s="29">
        <f>P35-O35</f>
        <v>5.4472634048231825</v>
      </c>
      <c r="P146" s="29">
        <f>Q35-P35</f>
        <v>10.861055530255094</v>
      </c>
      <c r="Q146" s="29">
        <f>Q35-O35</f>
        <v>16.308318935078276</v>
      </c>
      <c r="W146" s="24" t="str">
        <f t="shared" ref="W146" si="337">W35</f>
        <v>All occupations</v>
      </c>
      <c r="X146" s="29">
        <f>Y35-X35</f>
        <v>8.3499319441930453</v>
      </c>
      <c r="Y146" s="29">
        <f t="shared" ref="Y146" si="338">Z35-Y35</f>
        <v>-0.55860416799277601</v>
      </c>
      <c r="Z146" s="29">
        <f>AA35-Z35</f>
        <v>4.0065588210916232</v>
      </c>
      <c r="AA146" s="29">
        <f>AB35-AA35</f>
        <v>9.2628035698660796</v>
      </c>
      <c r="AB146" s="29">
        <f>AB35-Z35</f>
        <v>13.269362390957703</v>
      </c>
      <c r="AH146" s="24" t="str">
        <f t="shared" ref="AH146" si="339">AH35</f>
        <v>All occupations</v>
      </c>
      <c r="AI146" s="29">
        <f>AJ35-AI35</f>
        <v>1.5535088402738779</v>
      </c>
      <c r="AJ146" s="29">
        <f t="shared" ref="AJ146" si="340">AK35-AJ35</f>
        <v>-7.2080633101005986E-2</v>
      </c>
      <c r="AK146" s="29">
        <f>AL35-AK35</f>
        <v>8.5640321255599616E-2</v>
      </c>
      <c r="AL146" s="29">
        <f>AM35-AL35</f>
        <v>1.9527999710635697</v>
      </c>
      <c r="AM146" s="29">
        <f>AM35-AK35</f>
        <v>2.0384402923191693</v>
      </c>
      <c r="AS146" s="24" t="str">
        <f t="shared" ref="AS146" si="341">AS35</f>
        <v>All occupations</v>
      </c>
      <c r="AT146" s="29">
        <f>AU35-AT35</f>
        <v>2.4720937790172179</v>
      </c>
      <c r="AU146" s="29">
        <f t="shared" ref="AU146" si="342">AV35-AU35</f>
        <v>-8.5758437844916102E-3</v>
      </c>
      <c r="AV146" s="29">
        <f>AW35-AV35</f>
        <v>0.45747686332733295</v>
      </c>
      <c r="AW146" s="29">
        <f>AX35-AW35</f>
        <v>2.4161812542283556</v>
      </c>
      <c r="AX146" s="29">
        <f>AX35-AV35</f>
        <v>2.8736581175556886</v>
      </c>
      <c r="BD146" s="24" t="str">
        <f t="shared" ref="BD146" si="343">BD35</f>
        <v>All occupations</v>
      </c>
      <c r="BE146" s="29">
        <f>BF35-BE35</f>
        <v>0.98673477773275664</v>
      </c>
      <c r="BF146" s="29">
        <f t="shared" ref="BF146" si="344">BG35-BF35</f>
        <v>2.2085423059903704</v>
      </c>
      <c r="BG146" s="29">
        <f>BH35-BG35</f>
        <v>-1.0797057516138366</v>
      </c>
      <c r="BH146" s="29">
        <f>BI35-BH35</f>
        <v>-5.1285762533467505E-2</v>
      </c>
      <c r="BI146" s="29">
        <f>BI35-BG35</f>
        <v>-1.1309915141473041</v>
      </c>
      <c r="BO146" s="24" t="str">
        <f t="shared" ref="BO146" si="345">BO35</f>
        <v>All occupations</v>
      </c>
      <c r="BP146" s="29">
        <f>BQ35-BP35</f>
        <v>2.0650094409512576</v>
      </c>
      <c r="BQ146" s="29">
        <f t="shared" ref="BQ146" si="346">BR35-BQ35</f>
        <v>-4.6504665616523653</v>
      </c>
      <c r="BR146" s="29">
        <f>BS35-BR35</f>
        <v>-1.0088544595245068</v>
      </c>
      <c r="BS146" s="29">
        <f>BT35-BS35</f>
        <v>-7.2022687613933556</v>
      </c>
      <c r="BT146" s="29">
        <f>BT35-BR35</f>
        <v>-8.2111232209178624</v>
      </c>
      <c r="BZ146" s="24" t="str">
        <f t="shared" ref="BZ146" si="347">BZ35</f>
        <v>All occupations</v>
      </c>
      <c r="CA146" s="70">
        <f>CB35-CA35</f>
        <v>-1.2639730877954491</v>
      </c>
      <c r="CB146" s="70">
        <f t="shared" ref="CB146" si="348">CC35-CB35</f>
        <v>-4.4708134431935633</v>
      </c>
      <c r="CC146" s="70">
        <f>CD35-CC35</f>
        <v>-1.4362186394607797</v>
      </c>
      <c r="CD146" s="70">
        <f>CE35-CD35</f>
        <v>-8.8524624389323741</v>
      </c>
      <c r="CE146" s="70">
        <f>CE35-CC35</f>
        <v>-10.288681078393154</v>
      </c>
      <c r="CK146" s="24" t="str">
        <f t="shared" ref="CK146" si="349">CK35</f>
        <v>All occupations</v>
      </c>
      <c r="CL146" s="70">
        <f>CM35-CL35</f>
        <v>0.80573485775544462</v>
      </c>
      <c r="CM146" s="70">
        <f t="shared" ref="CM146" si="350">CN35-CM35</f>
        <v>-1.3766639189128114</v>
      </c>
      <c r="CN146" s="70">
        <f>CO35-CN35</f>
        <v>-0.43128269983430556</v>
      </c>
      <c r="CO146" s="70">
        <f>CP35-CO35</f>
        <v>-0.50784496161816861</v>
      </c>
      <c r="CP146" s="70">
        <f>CP35-CN35</f>
        <v>-0.93912766145247417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Buckinghamshire Thames Valley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0.42431196725755754</v>
      </c>
      <c r="C8" s="69">
        <f>'Basic T2'!O8</f>
        <v>3.5474684730119326</v>
      </c>
      <c r="D8" s="69">
        <f>'Basic T2'!Z8</f>
        <v>7.5181410698519828</v>
      </c>
      <c r="E8" s="69">
        <f>'Basic T2'!AK8</f>
        <v>1.4614074245870721</v>
      </c>
      <c r="F8" s="69">
        <f>'Basic T2'!AV8</f>
        <v>2.2424320673150491</v>
      </c>
      <c r="G8" s="69">
        <f>'Basic T2'!BG8</f>
        <v>4.6452919216033033</v>
      </c>
      <c r="H8" s="69">
        <f>'Basic T2'!BR8</f>
        <v>3.345524874230851</v>
      </c>
      <c r="I8" s="69">
        <f>'Basic T2'!CC8</f>
        <v>2.2218162274102355</v>
      </c>
      <c r="J8" s="69">
        <f>'Basic T2'!CN8</f>
        <v>0.38631107462703979</v>
      </c>
      <c r="K8" s="309">
        <f>SUM(B8:J8)</f>
        <v>25.792705099895027</v>
      </c>
      <c r="L8" s="97"/>
      <c r="M8" s="97">
        <f t="shared" ref="M8:M33" si="0">B8/B$35*100</f>
        <v>8.6728839078374644</v>
      </c>
      <c r="N8" s="97">
        <f t="shared" ref="N8:N33" si="1">C8/C$35*100</f>
        <v>10.044920285065082</v>
      </c>
      <c r="O8" s="97">
        <f t="shared" ref="O8:O33" si="2">D8/D$35*100</f>
        <v>12.051030329186274</v>
      </c>
      <c r="P8" s="97">
        <f t="shared" ref="P8:P33" si="3">E8/E$35*100</f>
        <v>8.7110327102926988</v>
      </c>
      <c r="Q8" s="97">
        <f t="shared" ref="Q8:Q33" si="4">F8/F$35*100</f>
        <v>12.681522385939248</v>
      </c>
      <c r="R8" s="97">
        <f t="shared" ref="R8:R33" si="5">G8/G$35*100</f>
        <v>8.1497790604206664</v>
      </c>
      <c r="S8" s="97">
        <f t="shared" ref="S8:S33" si="6">H8/H$35*100</f>
        <v>6.8116439726313729</v>
      </c>
      <c r="T8" s="97">
        <f t="shared" ref="T8:T33" si="7">I8/I$35*100</f>
        <v>7.4267940279860847</v>
      </c>
      <c r="U8" s="97">
        <f t="shared" ref="U8:U33" si="8">J8/J$35*100</f>
        <v>4.0226121290422094</v>
      </c>
      <c r="V8" s="97">
        <f t="shared" ref="V8:V33" si="9">K8/K$35*100</f>
        <v>9.1241214133989246</v>
      </c>
      <c r="W8" s="97"/>
      <c r="X8" s="97">
        <f t="shared" ref="X8:X32" si="10">IF($K8&gt;0,B8/$K8*100,0)</f>
        <v>1.6450851727812157</v>
      </c>
      <c r="Y8" s="97">
        <f t="shared" ref="Y8:AG23" si="11">IF($K8&gt;0,C8/$K8*100,0)</f>
        <v>13.753766653294425</v>
      </c>
      <c r="Z8" s="97">
        <f t="shared" si="11"/>
        <v>29.148323298135104</v>
      </c>
      <c r="AA8" s="97">
        <f t="shared" si="11"/>
        <v>5.6659719053393109</v>
      </c>
      <c r="AB8" s="97">
        <f t="shared" si="11"/>
        <v>8.6940553874830897</v>
      </c>
      <c r="AC8" s="97">
        <f t="shared" si="11"/>
        <v>18.010099768954476</v>
      </c>
      <c r="AD8" s="97">
        <f t="shared" si="11"/>
        <v>12.970818149060554</v>
      </c>
      <c r="AE8" s="97">
        <f t="shared" si="11"/>
        <v>8.6141264315051558</v>
      </c>
      <c r="AF8" s="97">
        <f>IF($K8&gt;0,J8/$K8*100,0)</f>
        <v>1.4977532334466617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0.15228736980556104</v>
      </c>
      <c r="C9" s="69">
        <f>'Basic T2'!O9</f>
        <v>1.3102596042852277</v>
      </c>
      <c r="D9" s="69">
        <f>'Basic T2'!Z9</f>
        <v>2.5145250459958217</v>
      </c>
      <c r="E9" s="69">
        <f>'Basic T2'!AK9</f>
        <v>0.76536206447146748</v>
      </c>
      <c r="F9" s="69">
        <f>'Basic T2'!AV9</f>
        <v>0.82733630012486203</v>
      </c>
      <c r="G9" s="69">
        <f>'Basic T2'!BG9</f>
        <v>1.8076472119841767</v>
      </c>
      <c r="H9" s="69">
        <f>'Basic T2'!BR9</f>
        <v>1.737630971839883</v>
      </c>
      <c r="I9" s="69">
        <f>'Basic T2'!CC9</f>
        <v>0.90081545706291366</v>
      </c>
      <c r="J9" s="69">
        <f>'Basic T2'!CN9</f>
        <v>0.30559543058019206</v>
      </c>
      <c r="K9" s="309">
        <f>SUM(B9:J9)</f>
        <v>10.321459456150105</v>
      </c>
      <c r="L9" s="97"/>
      <c r="M9" s="97">
        <f t="shared" si="0"/>
        <v>3.1127349235281758</v>
      </c>
      <c r="N9" s="97">
        <f t="shared" si="1"/>
        <v>3.7100973209245938</v>
      </c>
      <c r="O9" s="97">
        <f t="shared" si="2"/>
        <v>4.0305997601333594</v>
      </c>
      <c r="P9" s="97">
        <f t="shared" si="3"/>
        <v>4.562104904258252</v>
      </c>
      <c r="Q9" s="97">
        <f t="shared" si="4"/>
        <v>4.6787967241727557</v>
      </c>
      <c r="R9" s="97">
        <f t="shared" si="5"/>
        <v>3.1713669766036525</v>
      </c>
      <c r="S9" s="97">
        <f t="shared" si="6"/>
        <v>3.5378973347827531</v>
      </c>
      <c r="T9" s="97">
        <f t="shared" si="7"/>
        <v>3.0111270114497781</v>
      </c>
      <c r="U9" s="97">
        <f t="shared" si="8"/>
        <v>3.1821295488837968</v>
      </c>
      <c r="V9" s="97">
        <f t="shared" si="9"/>
        <v>3.6511970681885266</v>
      </c>
      <c r="W9" s="97"/>
      <c r="X9" s="97">
        <f t="shared" si="10"/>
        <v>1.4754441506314271</v>
      </c>
      <c r="Y9" s="97">
        <f t="shared" si="11"/>
        <v>12.694518734019747</v>
      </c>
      <c r="Z9" s="97">
        <f t="shared" si="11"/>
        <v>24.362107477906399</v>
      </c>
      <c r="AA9" s="97">
        <f t="shared" si="11"/>
        <v>7.415250408365667</v>
      </c>
      <c r="AB9" s="97">
        <f t="shared" si="11"/>
        <v>8.0156910332277533</v>
      </c>
      <c r="AC9" s="97">
        <f t="shared" si="11"/>
        <v>17.513484596474182</v>
      </c>
      <c r="AD9" s="97">
        <f t="shared" si="11"/>
        <v>16.835128590312923</v>
      </c>
      <c r="AE9" s="97">
        <f t="shared" si="11"/>
        <v>8.7275976899386762</v>
      </c>
      <c r="AF9" s="97">
        <f t="shared" si="11"/>
        <v>2.9607773191232289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1.1181453440659546</v>
      </c>
      <c r="C10" s="69">
        <f>'Basic T2'!O10</f>
        <v>4.7804901808499958</v>
      </c>
      <c r="D10" s="69">
        <f>'Basic T2'!Z10</f>
        <v>7.1855600167502391</v>
      </c>
      <c r="E10" s="69">
        <f>'Basic T2'!AK10</f>
        <v>0.7801530621549827</v>
      </c>
      <c r="F10" s="69">
        <f>'Basic T2'!AV10</f>
        <v>1.7698352923352378</v>
      </c>
      <c r="G10" s="69">
        <f>'Basic T2'!BG10</f>
        <v>2.379452544357473</v>
      </c>
      <c r="H10" s="69">
        <f>'Basic T2'!BR10</f>
        <v>1.6166247403780609</v>
      </c>
      <c r="I10" s="69">
        <f>'Basic T2'!CC10</f>
        <v>0.965367470115023</v>
      </c>
      <c r="J10" s="69">
        <f>'Basic T2'!CN10</f>
        <v>0.23940769257238634</v>
      </c>
      <c r="K10" s="309">
        <f t="shared" ref="K10:K32" si="12">SUM(B10:J10)</f>
        <v>20.83503634357935</v>
      </c>
      <c r="L10" s="97"/>
      <c r="M10" s="97">
        <f t="shared" si="0"/>
        <v>22.854751950200331</v>
      </c>
      <c r="N10" s="97">
        <f t="shared" si="1"/>
        <v>13.536312769371591</v>
      </c>
      <c r="O10" s="97">
        <f t="shared" si="2"/>
        <v>11.517927222899292</v>
      </c>
      <c r="P10" s="97">
        <f t="shared" si="3"/>
        <v>4.6502698214957361</v>
      </c>
      <c r="Q10" s="97">
        <f t="shared" si="4"/>
        <v>10.008867696067142</v>
      </c>
      <c r="R10" s="97">
        <f t="shared" si="5"/>
        <v>4.1745519654179528</v>
      </c>
      <c r="S10" s="97">
        <f t="shared" si="6"/>
        <v>3.2915230293526507</v>
      </c>
      <c r="T10" s="97">
        <f t="shared" si="7"/>
        <v>3.2269029604753618</v>
      </c>
      <c r="U10" s="97">
        <f t="shared" si="8"/>
        <v>2.4929243585818792</v>
      </c>
      <c r="V10" s="97">
        <f t="shared" si="9"/>
        <v>7.370355320046321</v>
      </c>
      <c r="W10" s="97"/>
      <c r="X10" s="97">
        <f t="shared" si="10"/>
        <v>5.3666589567074547</v>
      </c>
      <c r="Y10" s="97">
        <f t="shared" si="11"/>
        <v>22.944477283444627</v>
      </c>
      <c r="Z10" s="97">
        <f t="shared" si="11"/>
        <v>34.487868887085405</v>
      </c>
      <c r="AA10" s="97">
        <f t="shared" si="11"/>
        <v>3.7444286119299202</v>
      </c>
      <c r="AB10" s="97">
        <f t="shared" si="11"/>
        <v>8.4945150233953921</v>
      </c>
      <c r="AC10" s="97">
        <f t="shared" si="11"/>
        <v>11.420438654961787</v>
      </c>
      <c r="AD10" s="97">
        <f t="shared" si="11"/>
        <v>7.7591644848570169</v>
      </c>
      <c r="AE10" s="97">
        <f t="shared" si="11"/>
        <v>4.6333851028415234</v>
      </c>
      <c r="AF10" s="97">
        <f t="shared" si="11"/>
        <v>1.14906299477689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0.66105680524403654</v>
      </c>
      <c r="C11" s="69">
        <f>'Basic T2'!O11</f>
        <v>2.1974048381282834</v>
      </c>
      <c r="D11" s="69">
        <f>'Basic T2'!Z11</f>
        <v>4.0039429724734452</v>
      </c>
      <c r="E11" s="69">
        <f>'Basic T2'!AK11</f>
        <v>1.2578195362618396</v>
      </c>
      <c r="F11" s="69">
        <f>'Basic T2'!AV11</f>
        <v>0.33768142511364635</v>
      </c>
      <c r="G11" s="69">
        <f>'Basic T2'!BG11</f>
        <v>1.1918344170467889</v>
      </c>
      <c r="H11" s="69">
        <f>'Basic T2'!BR11</f>
        <v>0.76367053280582009</v>
      </c>
      <c r="I11" s="69">
        <f>'Basic T2'!CC11</f>
        <v>0.39056200641137873</v>
      </c>
      <c r="J11" s="69">
        <f>'Basic T2'!CN11</f>
        <v>6.4174092649698949E-2</v>
      </c>
      <c r="K11" s="309">
        <f t="shared" si="12"/>
        <v>10.868146626134937</v>
      </c>
      <c r="L11" s="97"/>
      <c r="M11" s="97">
        <f t="shared" si="0"/>
        <v>13.511918990697128</v>
      </c>
      <c r="N11" s="97">
        <f t="shared" si="1"/>
        <v>6.2221148971267262</v>
      </c>
      <c r="O11" s="97">
        <f t="shared" si="2"/>
        <v>6.4180277743258296</v>
      </c>
      <c r="P11" s="97">
        <f t="shared" si="3"/>
        <v>7.4975033927434751</v>
      </c>
      <c r="Q11" s="97">
        <f t="shared" si="4"/>
        <v>1.9096741499161469</v>
      </c>
      <c r="R11" s="97">
        <f t="shared" si="5"/>
        <v>2.0909745478781718</v>
      </c>
      <c r="S11" s="97">
        <f t="shared" si="6"/>
        <v>1.5548686610972753</v>
      </c>
      <c r="T11" s="97">
        <f t="shared" si="7"/>
        <v>1.3055191248446671</v>
      </c>
      <c r="U11" s="97">
        <f t="shared" si="8"/>
        <v>0.66823733622491521</v>
      </c>
      <c r="V11" s="97">
        <f t="shared" si="9"/>
        <v>3.8445866368580557</v>
      </c>
      <c r="W11" s="97"/>
      <c r="X11" s="97">
        <f t="shared" si="10"/>
        <v>6.0825164398718607</v>
      </c>
      <c r="Y11" s="97">
        <f t="shared" si="11"/>
        <v>20.218763269572772</v>
      </c>
      <c r="Z11" s="97">
        <f t="shared" si="11"/>
        <v>36.841083491135933</v>
      </c>
      <c r="AA11" s="97">
        <f t="shared" si="11"/>
        <v>11.573450189171405</v>
      </c>
      <c r="AB11" s="97">
        <f t="shared" si="11"/>
        <v>3.1070746165828713</v>
      </c>
      <c r="AC11" s="97">
        <f t="shared" si="11"/>
        <v>10.966307854006601</v>
      </c>
      <c r="AD11" s="97">
        <f t="shared" si="11"/>
        <v>7.0266859573774987</v>
      </c>
      <c r="AE11" s="97">
        <f t="shared" si="11"/>
        <v>3.5936394662930229</v>
      </c>
      <c r="AF11" s="97">
        <f t="shared" si="11"/>
        <v>0.59047871598803892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1.167321543376332</v>
      </c>
      <c r="C12" s="69">
        <f>'Basic T2'!O12</f>
        <v>6.6870339454426562</v>
      </c>
      <c r="D12" s="69">
        <f>'Basic T2'!Z12</f>
        <v>3.7129228239069656</v>
      </c>
      <c r="E12" s="69">
        <f>'Basic T2'!AK12</f>
        <v>0.29705640210597983</v>
      </c>
      <c r="F12" s="69">
        <f>'Basic T2'!AV12</f>
        <v>0.15092718704570862</v>
      </c>
      <c r="G12" s="69">
        <f>'Basic T2'!BG12</f>
        <v>0.5430671401193069</v>
      </c>
      <c r="H12" s="69">
        <f>'Basic T2'!BR12</f>
        <v>0.3904558213424289</v>
      </c>
      <c r="I12" s="69">
        <f>'Basic T2'!CC12</f>
        <v>0.24095523311216008</v>
      </c>
      <c r="J12" s="69">
        <f>'Basic T2'!CN12</f>
        <v>5.6753238056809818E-2</v>
      </c>
      <c r="K12" s="309">
        <f t="shared" si="12"/>
        <v>13.246493334508347</v>
      </c>
      <c r="L12" s="97"/>
      <c r="M12" s="97">
        <f t="shared" si="0"/>
        <v>23.859907356030998</v>
      </c>
      <c r="N12" s="97">
        <f t="shared" si="1"/>
        <v>18.934832948202434</v>
      </c>
      <c r="O12" s="97">
        <f t="shared" si="2"/>
        <v>5.9515437586370963</v>
      </c>
      <c r="P12" s="97">
        <f t="shared" si="3"/>
        <v>1.7706684611091323</v>
      </c>
      <c r="Q12" s="97">
        <f t="shared" si="4"/>
        <v>0.85353154241086304</v>
      </c>
      <c r="R12" s="97">
        <f t="shared" si="5"/>
        <v>0.95276621612604484</v>
      </c>
      <c r="S12" s="97">
        <f t="shared" si="6"/>
        <v>0.79498618064749882</v>
      </c>
      <c r="T12" s="97">
        <f t="shared" si="7"/>
        <v>0.80543334962282997</v>
      </c>
      <c r="U12" s="97">
        <f t="shared" si="8"/>
        <v>0.59096484352707068</v>
      </c>
      <c r="V12" s="97">
        <f t="shared" si="9"/>
        <v>4.6859223574159197</v>
      </c>
      <c r="W12" s="97"/>
      <c r="X12" s="97">
        <f t="shared" si="10"/>
        <v>8.8123061243336807</v>
      </c>
      <c r="Y12" s="97">
        <f t="shared" si="11"/>
        <v>50.481540862005424</v>
      </c>
      <c r="Z12" s="97">
        <f t="shared" si="11"/>
        <v>28.029477161585518</v>
      </c>
      <c r="AA12" s="97">
        <f t="shared" si="11"/>
        <v>2.2425286043976653</v>
      </c>
      <c r="AB12" s="97">
        <f t="shared" si="11"/>
        <v>1.1393746498367932</v>
      </c>
      <c r="AC12" s="97">
        <f t="shared" si="11"/>
        <v>4.0997049287343579</v>
      </c>
      <c r="AD12" s="97">
        <f t="shared" si="11"/>
        <v>2.9476164859816532</v>
      </c>
      <c r="AE12" s="97">
        <f t="shared" si="11"/>
        <v>1.8190114698842543</v>
      </c>
      <c r="AF12" s="97">
        <f t="shared" si="11"/>
        <v>0.42843971324065333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0.42441367437471295</v>
      </c>
      <c r="C13" s="69">
        <f>'Basic T2'!O13</f>
        <v>5.0727228506516173</v>
      </c>
      <c r="D13" s="69">
        <f>'Basic T2'!Z13</f>
        <v>7.8304339818338864</v>
      </c>
      <c r="E13" s="69">
        <f>'Basic T2'!AK13</f>
        <v>0.80025416922069936</v>
      </c>
      <c r="F13" s="69">
        <f>'Basic T2'!AV13</f>
        <v>1.2624632467174572</v>
      </c>
      <c r="G13" s="69">
        <f>'Basic T2'!BG13</f>
        <v>2.6601857486003291</v>
      </c>
      <c r="H13" s="69">
        <f>'Basic T2'!BR13</f>
        <v>1.6954970710855426</v>
      </c>
      <c r="I13" s="69">
        <f>'Basic T2'!CC13</f>
        <v>1.0162155481834447</v>
      </c>
      <c r="J13" s="69">
        <f>'Basic T2'!CN13</f>
        <v>0.22244221943996409</v>
      </c>
      <c r="K13" s="309">
        <f t="shared" si="12"/>
        <v>20.984628510107658</v>
      </c>
      <c r="L13" s="97"/>
      <c r="M13" s="97">
        <f t="shared" si="0"/>
        <v>8.6749627886792915</v>
      </c>
      <c r="N13" s="97">
        <f t="shared" si="1"/>
        <v>14.36379126429863</v>
      </c>
      <c r="O13" s="97">
        <f t="shared" si="2"/>
        <v>12.551613028941059</v>
      </c>
      <c r="P13" s="97">
        <f t="shared" si="3"/>
        <v>4.7700867857567664</v>
      </c>
      <c r="Q13" s="97">
        <f t="shared" si="4"/>
        <v>7.1395500260760718</v>
      </c>
      <c r="R13" s="97">
        <f t="shared" si="5"/>
        <v>4.6670750679732738</v>
      </c>
      <c r="S13" s="97">
        <f t="shared" si="6"/>
        <v>3.4521107566205647</v>
      </c>
      <c r="T13" s="97">
        <f t="shared" si="7"/>
        <v>3.3968712044166272</v>
      </c>
      <c r="U13" s="97">
        <f t="shared" si="8"/>
        <v>2.3162648671000254</v>
      </c>
      <c r="V13" s="97">
        <f t="shared" si="9"/>
        <v>7.4232732704749953</v>
      </c>
      <c r="W13" s="97"/>
      <c r="X13" s="97">
        <f t="shared" si="10"/>
        <v>2.0224979163690495</v>
      </c>
      <c r="Y13" s="97">
        <f t="shared" si="11"/>
        <v>24.173517525974979</v>
      </c>
      <c r="Z13" s="97">
        <f t="shared" si="11"/>
        <v>37.315094608714205</v>
      </c>
      <c r="AA13" s="97">
        <f t="shared" si="11"/>
        <v>3.813525547213005</v>
      </c>
      <c r="AB13" s="97">
        <f t="shared" si="11"/>
        <v>6.0161334097926353</v>
      </c>
      <c r="AC13" s="97">
        <f t="shared" si="11"/>
        <v>12.676830315671294</v>
      </c>
      <c r="AD13" s="97">
        <f t="shared" si="11"/>
        <v>8.0797097278556684</v>
      </c>
      <c r="AE13" s="97">
        <f t="shared" si="11"/>
        <v>4.8426663721683925</v>
      </c>
      <c r="AF13" s="97">
        <f t="shared" si="11"/>
        <v>1.060024576240749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0.14187366785742583</v>
      </c>
      <c r="C14" s="69">
        <f>'Basic T2'!O14</f>
        <v>0.79835644300529929</v>
      </c>
      <c r="D14" s="69">
        <f>'Basic T2'!Z14</f>
        <v>1.6080438953365317</v>
      </c>
      <c r="E14" s="69">
        <f>'Basic T2'!AK14</f>
        <v>0.27311337397202445</v>
      </c>
      <c r="F14" s="69">
        <f>'Basic T2'!AV14</f>
        <v>0.62142055557758202</v>
      </c>
      <c r="G14" s="69">
        <f>'Basic T2'!BG14</f>
        <v>0.87571437154808507</v>
      </c>
      <c r="H14" s="69">
        <f>'Basic T2'!BR14</f>
        <v>0.67448968876176718</v>
      </c>
      <c r="I14" s="69">
        <f>'Basic T2'!CC14</f>
        <v>0.52220368715390775</v>
      </c>
      <c r="J14" s="69">
        <f>'Basic T2'!CN14</f>
        <v>0.11934529762418299</v>
      </c>
      <c r="K14" s="309">
        <f t="shared" si="12"/>
        <v>5.6345609808368069</v>
      </c>
      <c r="L14" s="97"/>
      <c r="M14" s="97">
        <f t="shared" si="0"/>
        <v>2.8998801491725539</v>
      </c>
      <c r="N14" s="97">
        <f t="shared" si="1"/>
        <v>2.2606055247751207</v>
      </c>
      <c r="O14" s="97">
        <f t="shared" si="2"/>
        <v>2.5775767670910317</v>
      </c>
      <c r="P14" s="97">
        <f t="shared" si="3"/>
        <v>1.6279509014817914</v>
      </c>
      <c r="Q14" s="97">
        <f t="shared" si="4"/>
        <v>3.5142909350541043</v>
      </c>
      <c r="R14" s="97">
        <f t="shared" si="5"/>
        <v>1.5363681698800025</v>
      </c>
      <c r="S14" s="97">
        <f t="shared" si="6"/>
        <v>1.3732923220642228</v>
      </c>
      <c r="T14" s="97">
        <f t="shared" si="7"/>
        <v>1.7455535598763399</v>
      </c>
      <c r="U14" s="97">
        <f t="shared" si="8"/>
        <v>1.242728653923989</v>
      </c>
      <c r="V14" s="97">
        <f t="shared" si="9"/>
        <v>1.9932154576746735</v>
      </c>
      <c r="W14" s="97"/>
      <c r="X14" s="97">
        <f t="shared" si="10"/>
        <v>2.5179187578222946</v>
      </c>
      <c r="Y14" s="97">
        <f t="shared" si="11"/>
        <v>14.168920093695265</v>
      </c>
      <c r="Z14" s="97">
        <f t="shared" si="11"/>
        <v>28.538938540296282</v>
      </c>
      <c r="AA14" s="97">
        <f t="shared" si="11"/>
        <v>4.8471100925322403</v>
      </c>
      <c r="AB14" s="97">
        <f t="shared" si="11"/>
        <v>11.028730680012853</v>
      </c>
      <c r="AC14" s="97">
        <f t="shared" si="11"/>
        <v>15.541838566063934</v>
      </c>
      <c r="AD14" s="97">
        <f t="shared" si="11"/>
        <v>11.970581045368268</v>
      </c>
      <c r="AE14" s="97">
        <f t="shared" si="11"/>
        <v>9.2678682319692207</v>
      </c>
      <c r="AF14" s="97">
        <f t="shared" si="11"/>
        <v>2.1180939922396336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2.4754122495317527E-2</v>
      </c>
      <c r="C15" s="69">
        <f>'Basic T2'!O15</f>
        <v>0.56628741806089444</v>
      </c>
      <c r="D15" s="69">
        <f>'Basic T2'!Z15</f>
        <v>1.4688784036026006</v>
      </c>
      <c r="E15" s="69">
        <f>'Basic T2'!AK15</f>
        <v>0.69959676727731057</v>
      </c>
      <c r="F15" s="69">
        <f>'Basic T2'!AV15</f>
        <v>0.25324384149031909</v>
      </c>
      <c r="G15" s="69">
        <f>'Basic T2'!BG15</f>
        <v>0.90928450852023313</v>
      </c>
      <c r="H15" s="69">
        <f>'Basic T2'!BR15</f>
        <v>0.59625402247103354</v>
      </c>
      <c r="I15" s="69">
        <f>'Basic T2'!CC15</f>
        <v>0.18299829459831468</v>
      </c>
      <c r="J15" s="69">
        <f>'Basic T2'!CN15</f>
        <v>3.7524958369120349E-2</v>
      </c>
      <c r="K15" s="309">
        <f t="shared" si="12"/>
        <v>4.7388223368851445</v>
      </c>
      <c r="L15" s="97"/>
      <c r="M15" s="97">
        <f t="shared" si="0"/>
        <v>0.50597118914621619</v>
      </c>
      <c r="N15" s="97">
        <f t="shared" si="1"/>
        <v>1.6034848557871524</v>
      </c>
      <c r="O15" s="97">
        <f t="shared" si="2"/>
        <v>2.3545046610903992</v>
      </c>
      <c r="P15" s="97">
        <f t="shared" si="3"/>
        <v>4.1700967308891492</v>
      </c>
      <c r="Q15" s="97">
        <f t="shared" si="4"/>
        <v>1.4321581874299569</v>
      </c>
      <c r="R15" s="97">
        <f t="shared" si="5"/>
        <v>1.5952641884657706</v>
      </c>
      <c r="S15" s="97">
        <f t="shared" si="6"/>
        <v>1.2140008731083711</v>
      </c>
      <c r="T15" s="97">
        <f t="shared" si="7"/>
        <v>0.61170254528141932</v>
      </c>
      <c r="U15" s="97">
        <f t="shared" si="8"/>
        <v>0.39074301150480623</v>
      </c>
      <c r="V15" s="97">
        <f t="shared" si="9"/>
        <v>1.6763495798834551</v>
      </c>
      <c r="W15" s="97"/>
      <c r="X15" s="97">
        <f t="shared" si="10"/>
        <v>0.52236865481622075</v>
      </c>
      <c r="Y15" s="97">
        <f t="shared" si="11"/>
        <v>11.949960935507839</v>
      </c>
      <c r="Z15" s="97">
        <f t="shared" si="11"/>
        <v>30.996697052122506</v>
      </c>
      <c r="AA15" s="97">
        <f t="shared" si="11"/>
        <v>14.763093392042201</v>
      </c>
      <c r="AB15" s="97">
        <f t="shared" si="11"/>
        <v>5.3440248122232354</v>
      </c>
      <c r="AC15" s="97">
        <f t="shared" si="11"/>
        <v>19.18798477509311</v>
      </c>
      <c r="AD15" s="97">
        <f t="shared" si="11"/>
        <v>12.58232489177796</v>
      </c>
      <c r="AE15" s="97">
        <f t="shared" si="11"/>
        <v>3.8616829581039012</v>
      </c>
      <c r="AF15" s="97">
        <f t="shared" si="11"/>
        <v>0.79186252831300963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1.239645054624418E-2</v>
      </c>
      <c r="C16" s="69">
        <f>'Basic T2'!O16</f>
        <v>0.23726302507457048</v>
      </c>
      <c r="D16" s="69">
        <f>'Basic T2'!Z16</f>
        <v>0.8938239550934568</v>
      </c>
      <c r="E16" s="69">
        <f>'Basic T2'!AK16</f>
        <v>0.23768060714316758</v>
      </c>
      <c r="F16" s="69">
        <f>'Basic T2'!AV16</f>
        <v>0.19000997986073284</v>
      </c>
      <c r="G16" s="69">
        <f>'Basic T2'!BG16</f>
        <v>0.61677211041063118</v>
      </c>
      <c r="H16" s="69">
        <f>'Basic T2'!BR16</f>
        <v>0.64710228307624729</v>
      </c>
      <c r="I16" s="69">
        <f>'Basic T2'!CC16</f>
        <v>0.34334806638077092</v>
      </c>
      <c r="J16" s="69">
        <f>'Basic T2'!CN16</f>
        <v>4.4774528122994907E-2</v>
      </c>
      <c r="K16" s="309">
        <f t="shared" si="12"/>
        <v>3.2231710057088159</v>
      </c>
      <c r="L16" s="97"/>
      <c r="M16" s="97">
        <f t="shared" si="0"/>
        <v>0.25338190942788957</v>
      </c>
      <c r="N16" s="97">
        <f t="shared" si="1"/>
        <v>0.67182786587077348</v>
      </c>
      <c r="O16" s="97">
        <f t="shared" si="2"/>
        <v>1.432734434177962</v>
      </c>
      <c r="P16" s="97">
        <f t="shared" si="3"/>
        <v>1.4167462875805323</v>
      </c>
      <c r="Q16" s="97">
        <f t="shared" si="4"/>
        <v>1.0745546535288695</v>
      </c>
      <c r="R16" s="97">
        <f t="shared" si="5"/>
        <v>1.0820754680883715</v>
      </c>
      <c r="S16" s="97">
        <f t="shared" si="6"/>
        <v>1.3175302925241879</v>
      </c>
      <c r="T16" s="97">
        <f t="shared" si="7"/>
        <v>1.1476985978671821</v>
      </c>
      <c r="U16" s="97">
        <f t="shared" si="8"/>
        <v>0.46623193516672223</v>
      </c>
      <c r="V16" s="97">
        <f t="shared" si="9"/>
        <v>1.1401907430157079</v>
      </c>
      <c r="W16" s="97"/>
      <c r="X16" s="97">
        <f t="shared" si="10"/>
        <v>0.38460418402522967</v>
      </c>
      <c r="Y16" s="97">
        <f t="shared" si="11"/>
        <v>7.3611677647364955</v>
      </c>
      <c r="Z16" s="97">
        <f t="shared" si="11"/>
        <v>27.731198670822423</v>
      </c>
      <c r="AA16" s="97">
        <f t="shared" si="11"/>
        <v>7.3741233934591879</v>
      </c>
      <c r="AB16" s="97">
        <f t="shared" si="11"/>
        <v>5.895125623933418</v>
      </c>
      <c r="AC16" s="97">
        <f t="shared" si="11"/>
        <v>19.135568957347182</v>
      </c>
      <c r="AD16" s="97">
        <f t="shared" si="11"/>
        <v>20.076573099289881</v>
      </c>
      <c r="AE16" s="97">
        <f t="shared" si="11"/>
        <v>10.652493019223606</v>
      </c>
      <c r="AF16" s="97">
        <f t="shared" si="11"/>
        <v>1.3891452871625849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0.10167250627810234</v>
      </c>
      <c r="C17" s="69">
        <f>'Basic T2'!O17</f>
        <v>1.5471168411044203</v>
      </c>
      <c r="D17" s="69">
        <f>'Basic T2'!Z17</f>
        <v>2.636668631320521</v>
      </c>
      <c r="E17" s="69">
        <f>'Basic T2'!AK17</f>
        <v>0.36034449183735057</v>
      </c>
      <c r="F17" s="69">
        <f>'Basic T2'!AV17</f>
        <v>0.39563008333533373</v>
      </c>
      <c r="G17" s="69">
        <f>'Basic T2'!BG17</f>
        <v>0.91252557052267547</v>
      </c>
      <c r="H17" s="69">
        <f>'Basic T2'!BR17</f>
        <v>0.42782402553583515</v>
      </c>
      <c r="I17" s="69">
        <f>'Basic T2'!CC17</f>
        <v>0.35343734458322951</v>
      </c>
      <c r="J17" s="69">
        <f>'Basic T2'!CN17</f>
        <v>0.11693271444195477</v>
      </c>
      <c r="K17" s="309">
        <f t="shared" si="12"/>
        <v>6.8521522089594225</v>
      </c>
      <c r="L17" s="97"/>
      <c r="M17" s="97">
        <f t="shared" si="0"/>
        <v>2.078173399793855</v>
      </c>
      <c r="N17" s="97">
        <f t="shared" si="1"/>
        <v>4.3807761672314456</v>
      </c>
      <c r="O17" s="97">
        <f t="shared" si="2"/>
        <v>4.2263869949813593</v>
      </c>
      <c r="P17" s="97">
        <f t="shared" si="3"/>
        <v>2.1479107075536401</v>
      </c>
      <c r="Q17" s="97">
        <f t="shared" si="4"/>
        <v>2.2373885173588888</v>
      </c>
      <c r="R17" s="97">
        <f t="shared" si="5"/>
        <v>1.6009503627012773</v>
      </c>
      <c r="S17" s="97">
        <f t="shared" si="6"/>
        <v>0.87106957934606433</v>
      </c>
      <c r="T17" s="97">
        <f t="shared" si="7"/>
        <v>1.1814237053609056</v>
      </c>
      <c r="U17" s="97">
        <f t="shared" si="8"/>
        <v>1.21760670684928</v>
      </c>
      <c r="V17" s="97">
        <f t="shared" si="9"/>
        <v>2.4239360879557319</v>
      </c>
      <c r="W17" s="97"/>
      <c r="X17" s="97">
        <f t="shared" si="10"/>
        <v>1.4838039666597318</v>
      </c>
      <c r="Y17" s="97">
        <f t="shared" si="11"/>
        <v>22.578553335133336</v>
      </c>
      <c r="Z17" s="97">
        <f t="shared" si="11"/>
        <v>38.479422974185937</v>
      </c>
      <c r="AA17" s="97">
        <f t="shared" si="11"/>
        <v>5.2588512462724903</v>
      </c>
      <c r="AB17" s="97">
        <f t="shared" si="11"/>
        <v>5.7738075756407445</v>
      </c>
      <c r="AC17" s="97">
        <f t="shared" si="11"/>
        <v>13.317356980621609</v>
      </c>
      <c r="AD17" s="97">
        <f t="shared" si="11"/>
        <v>6.2436445147327682</v>
      </c>
      <c r="AE17" s="97">
        <f t="shared" si="11"/>
        <v>5.1580486510661299</v>
      </c>
      <c r="AF17" s="97">
        <f t="shared" si="11"/>
        <v>1.7065107556872607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0.29128833536683829</v>
      </c>
      <c r="C18" s="69">
        <f>'Basic T2'!O18</f>
        <v>2.7958269408737264</v>
      </c>
      <c r="D18" s="69">
        <f>'Basic T2'!Z18</f>
        <v>5.4206603969976177</v>
      </c>
      <c r="E18" s="69">
        <f>'Basic T2'!AK18</f>
        <v>1.5048560704119878</v>
      </c>
      <c r="F18" s="69">
        <f>'Basic T2'!AV18</f>
        <v>1.368027646130701</v>
      </c>
      <c r="G18" s="69">
        <f>'Basic T2'!BG18</f>
        <v>3.6280429493873743</v>
      </c>
      <c r="H18" s="69">
        <f>'Basic T2'!BR18</f>
        <v>2.6312532573671454</v>
      </c>
      <c r="I18" s="69">
        <f>'Basic T2'!CC18</f>
        <v>1.4730047113898257</v>
      </c>
      <c r="J18" s="69">
        <f>'Basic T2'!CN18</f>
        <v>0.31945144195583658</v>
      </c>
      <c r="K18" s="309">
        <f t="shared" si="12"/>
        <v>19.432411749881055</v>
      </c>
      <c r="L18" s="97"/>
      <c r="M18" s="97">
        <f t="shared" si="0"/>
        <v>5.9538973945798306</v>
      </c>
      <c r="N18" s="97">
        <f t="shared" si="1"/>
        <v>7.9165914977306917</v>
      </c>
      <c r="O18" s="97">
        <f t="shared" si="2"/>
        <v>8.688922200514563</v>
      </c>
      <c r="P18" s="97">
        <f t="shared" si="3"/>
        <v>8.9700176919145793</v>
      </c>
      <c r="Q18" s="97">
        <f t="shared" si="4"/>
        <v>7.7365434930488224</v>
      </c>
      <c r="R18" s="97">
        <f t="shared" si="5"/>
        <v>6.3651001827714788</v>
      </c>
      <c r="S18" s="97">
        <f t="shared" si="6"/>
        <v>5.3573537979245138</v>
      </c>
      <c r="T18" s="97">
        <f t="shared" si="7"/>
        <v>4.9237657276887923</v>
      </c>
      <c r="U18" s="97">
        <f t="shared" si="8"/>
        <v>3.3264105780353055</v>
      </c>
      <c r="V18" s="97">
        <f t="shared" si="9"/>
        <v>6.8741794811509012</v>
      </c>
      <c r="W18" s="97"/>
      <c r="X18" s="97">
        <f t="shared" si="10"/>
        <v>1.4989819025866475</v>
      </c>
      <c r="Y18" s="97">
        <f t="shared" si="11"/>
        <v>14.387441851579949</v>
      </c>
      <c r="Z18" s="97">
        <f t="shared" si="11"/>
        <v>27.89494411073704</v>
      </c>
      <c r="AA18" s="97">
        <f t="shared" si="11"/>
        <v>7.7440519981839051</v>
      </c>
      <c r="AB18" s="97">
        <f t="shared" si="11"/>
        <v>7.0399272295116671</v>
      </c>
      <c r="AC18" s="97">
        <f t="shared" si="11"/>
        <v>18.670060083559012</v>
      </c>
      <c r="AD18" s="97">
        <f t="shared" si="11"/>
        <v>13.540538823665319</v>
      </c>
      <c r="AE18" s="97">
        <f t="shared" si="11"/>
        <v>7.5801435784152824</v>
      </c>
      <c r="AF18" s="97">
        <f t="shared" si="11"/>
        <v>1.6439104217611689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0.15622486299453242</v>
      </c>
      <c r="C19" s="69">
        <f>'Basic T2'!O19</f>
        <v>1.6708471753269538</v>
      </c>
      <c r="D19" s="69">
        <f>'Basic T2'!Z19</f>
        <v>4.8412030072817842</v>
      </c>
      <c r="E19" s="69">
        <f>'Basic T2'!AK19</f>
        <v>1.8637282466918899</v>
      </c>
      <c r="F19" s="69">
        <f>'Basic T2'!AV19</f>
        <v>1.7146858760930097</v>
      </c>
      <c r="G19" s="69">
        <f>'Basic T2'!BG19</f>
        <v>4.7212397964101287</v>
      </c>
      <c r="H19" s="69">
        <f>'Basic T2'!BR19</f>
        <v>4.8096405279272263</v>
      </c>
      <c r="I19" s="69">
        <f>'Basic T2'!CC19</f>
        <v>2.3541666762094562</v>
      </c>
      <c r="J19" s="69">
        <f>'Basic T2'!CN19</f>
        <v>0.56046615403215005</v>
      </c>
      <c r="K19" s="309">
        <f t="shared" si="12"/>
        <v>22.692202322967127</v>
      </c>
      <c r="L19" s="97"/>
      <c r="M19" s="97">
        <f t="shared" si="0"/>
        <v>3.1932167952429107</v>
      </c>
      <c r="N19" s="97">
        <f t="shared" si="1"/>
        <v>4.7311277922184249</v>
      </c>
      <c r="O19" s="97">
        <f t="shared" si="2"/>
        <v>7.7600943808373106</v>
      </c>
      <c r="P19" s="97">
        <f t="shared" si="3"/>
        <v>11.10915234649009</v>
      </c>
      <c r="Q19" s="97">
        <f t="shared" si="4"/>
        <v>9.6969837523610156</v>
      </c>
      <c r="R19" s="97">
        <f t="shared" si="5"/>
        <v>8.2830233021669386</v>
      </c>
      <c r="S19" s="97">
        <f t="shared" si="6"/>
        <v>9.7926514206865889</v>
      </c>
      <c r="T19" s="97">
        <f t="shared" si="7"/>
        <v>7.8691976393275382</v>
      </c>
      <c r="U19" s="97">
        <f t="shared" si="8"/>
        <v>5.8360686431368487</v>
      </c>
      <c r="V19" s="97">
        <f t="shared" si="9"/>
        <v>8.0273243279553412</v>
      </c>
      <c r="W19" s="97"/>
      <c r="X19" s="97">
        <f t="shared" si="10"/>
        <v>0.68845174554263</v>
      </c>
      <c r="Y19" s="97">
        <f t="shared" si="11"/>
        <v>7.3630895386291515</v>
      </c>
      <c r="Z19" s="97">
        <f t="shared" si="11"/>
        <v>21.334214010519059</v>
      </c>
      <c r="AA19" s="97">
        <f t="shared" si="11"/>
        <v>8.2130778677465859</v>
      </c>
      <c r="AB19" s="97">
        <f t="shared" si="11"/>
        <v>7.5562779305803645</v>
      </c>
      <c r="AC19" s="97">
        <f t="shared" si="11"/>
        <v>20.805560118030893</v>
      </c>
      <c r="AD19" s="97">
        <f t="shared" si="11"/>
        <v>21.195124472600508</v>
      </c>
      <c r="AE19" s="97">
        <f t="shared" si="11"/>
        <v>10.37434199952804</v>
      </c>
      <c r="AF19" s="97">
        <f t="shared" si="11"/>
        <v>2.4698623168227867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1.4442868368723064E-2</v>
      </c>
      <c r="C20" s="69">
        <f>'Basic T2'!O20</f>
        <v>0.32611858761613288</v>
      </c>
      <c r="D20" s="69">
        <f>'Basic T2'!Z20</f>
        <v>0.98534628750669706</v>
      </c>
      <c r="E20" s="69">
        <f>'Basic T2'!AK20</f>
        <v>0.48804645626691501</v>
      </c>
      <c r="F20" s="69">
        <f>'Basic T2'!AV20</f>
        <v>0.38064265218471183</v>
      </c>
      <c r="G20" s="69">
        <f>'Basic T2'!BG20</f>
        <v>1.2061270070869645</v>
      </c>
      <c r="H20" s="69">
        <f>'Basic T2'!BR20</f>
        <v>1.2910979880663993</v>
      </c>
      <c r="I20" s="69">
        <f>'Basic T2'!CC20</f>
        <v>1.010984292604578</v>
      </c>
      <c r="J20" s="69">
        <f>'Basic T2'!CN20</f>
        <v>0.24974586084060343</v>
      </c>
      <c r="K20" s="309">
        <f t="shared" si="12"/>
        <v>5.9525520005417238</v>
      </c>
      <c r="L20" s="97"/>
      <c r="M20" s="97">
        <f t="shared" si="0"/>
        <v>0.29521043553805615</v>
      </c>
      <c r="N20" s="97">
        <f t="shared" si="1"/>
        <v>0.92342898633310799</v>
      </c>
      <c r="O20" s="97">
        <f t="shared" si="2"/>
        <v>1.5794380399579397</v>
      </c>
      <c r="P20" s="97">
        <f t="shared" si="3"/>
        <v>2.909105683437172</v>
      </c>
      <c r="Q20" s="97">
        <f t="shared" si="4"/>
        <v>2.1526307909534217</v>
      </c>
      <c r="R20" s="97">
        <f t="shared" si="5"/>
        <v>2.1160497106439164</v>
      </c>
      <c r="S20" s="97">
        <f t="shared" si="6"/>
        <v>2.6287354478304006</v>
      </c>
      <c r="T20" s="97">
        <f t="shared" si="7"/>
        <v>3.3793848537397837</v>
      </c>
      <c r="U20" s="97">
        <f t="shared" si="8"/>
        <v>2.6005744980658654</v>
      </c>
      <c r="V20" s="97">
        <f t="shared" si="9"/>
        <v>2.1057041889233399</v>
      </c>
      <c r="W20" s="97"/>
      <c r="X20" s="97">
        <f t="shared" si="10"/>
        <v>0.24263321626436293</v>
      </c>
      <c r="Y20" s="97">
        <f t="shared" si="11"/>
        <v>5.4786348374017368</v>
      </c>
      <c r="Z20" s="97">
        <f t="shared" si="11"/>
        <v>16.553341951771671</v>
      </c>
      <c r="AA20" s="97">
        <f t="shared" si="11"/>
        <v>8.1989448596585017</v>
      </c>
      <c r="AB20" s="97">
        <f t="shared" si="11"/>
        <v>6.3946128005277521</v>
      </c>
      <c r="AC20" s="97">
        <f t="shared" si="11"/>
        <v>20.26235145828543</v>
      </c>
      <c r="AD20" s="97">
        <f t="shared" si="11"/>
        <v>21.689822918790131</v>
      </c>
      <c r="AE20" s="97">
        <f t="shared" si="11"/>
        <v>16.984048060606131</v>
      </c>
      <c r="AF20" s="97">
        <f t="shared" si="11"/>
        <v>4.1956098966943056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9.7268378416361743E-3</v>
      </c>
      <c r="C21" s="69">
        <f>'Basic T2'!O21</f>
        <v>5.1226985319936982E-2</v>
      </c>
      <c r="D21" s="69">
        <f>'Basic T2'!Z21</f>
        <v>0.4217414916235212</v>
      </c>
      <c r="E21" s="69">
        <f>'Basic T2'!AK21</f>
        <v>0.16842311623231013</v>
      </c>
      <c r="F21" s="69">
        <f>'Basic T2'!AV21</f>
        <v>0.25159111020082014</v>
      </c>
      <c r="G21" s="69">
        <f>'Basic T2'!BG21</f>
        <v>0.35690353713605882</v>
      </c>
      <c r="H21" s="69">
        <f>'Basic T2'!BR21</f>
        <v>0.4991462055767788</v>
      </c>
      <c r="I21" s="69">
        <f>'Basic T2'!CC21</f>
        <v>0.43004353357886543</v>
      </c>
      <c r="J21" s="69">
        <f>'Basic T2'!CN21</f>
        <v>0.22034463950552632</v>
      </c>
      <c r="K21" s="309">
        <f t="shared" si="12"/>
        <v>2.4091474570154539</v>
      </c>
      <c r="L21" s="97"/>
      <c r="M21" s="97">
        <f t="shared" si="0"/>
        <v>0.19881535733274397</v>
      </c>
      <c r="N21" s="97">
        <f t="shared" si="1"/>
        <v>0.14505301115363436</v>
      </c>
      <c r="O21" s="97">
        <f t="shared" si="2"/>
        <v>0.67602076888554252</v>
      </c>
      <c r="P21" s="97">
        <f t="shared" si="3"/>
        <v>1.0039221438084798</v>
      </c>
      <c r="Q21" s="97">
        <f t="shared" si="4"/>
        <v>1.4228115725865391</v>
      </c>
      <c r="R21" s="97">
        <f t="shared" si="5"/>
        <v>0.62615762854740065</v>
      </c>
      <c r="S21" s="97">
        <f t="shared" si="6"/>
        <v>1.0162848493124894</v>
      </c>
      <c r="T21" s="97">
        <f t="shared" si="7"/>
        <v>1.4374927627026646</v>
      </c>
      <c r="U21" s="97">
        <f t="shared" si="8"/>
        <v>2.29442301207671</v>
      </c>
      <c r="V21" s="97">
        <f t="shared" si="9"/>
        <v>0.85223142805132635</v>
      </c>
      <c r="W21" s="97"/>
      <c r="X21" s="97">
        <f t="shared" si="10"/>
        <v>0.40374605602955338</v>
      </c>
      <c r="Y21" s="97">
        <f t="shared" si="11"/>
        <v>2.1263532529220512</v>
      </c>
      <c r="Z21" s="97">
        <f t="shared" si="11"/>
        <v>17.50583968596057</v>
      </c>
      <c r="AA21" s="97">
        <f t="shared" si="11"/>
        <v>6.9909841235272188</v>
      </c>
      <c r="AB21" s="97">
        <f t="shared" si="11"/>
        <v>10.443159444980635</v>
      </c>
      <c r="AC21" s="97">
        <f t="shared" si="11"/>
        <v>14.814516068609802</v>
      </c>
      <c r="AD21" s="97">
        <f t="shared" si="11"/>
        <v>20.718790131474172</v>
      </c>
      <c r="AE21" s="97">
        <f t="shared" si="11"/>
        <v>17.850444659440655</v>
      </c>
      <c r="AF21" s="97">
        <f t="shared" si="11"/>
        <v>9.1461665770553502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1.0971542156799635E-2</v>
      </c>
      <c r="C22" s="69">
        <f>'Basic T2'!O22</f>
        <v>0.21560566344230045</v>
      </c>
      <c r="D22" s="69">
        <f>'Basic T2'!Z22</f>
        <v>0.52591647348702575</v>
      </c>
      <c r="E22" s="69">
        <f>'Basic T2'!AK22</f>
        <v>0.20471621617871275</v>
      </c>
      <c r="F22" s="69">
        <f>'Basic T2'!AV22</f>
        <v>0.8186090896870809</v>
      </c>
      <c r="G22" s="69">
        <f>'Basic T2'!BG22</f>
        <v>3.6604300689793527</v>
      </c>
      <c r="H22" s="69">
        <f>'Basic T2'!BR22</f>
        <v>2.0213255319703061</v>
      </c>
      <c r="I22" s="69">
        <f>'Basic T2'!CC22</f>
        <v>0.93260049510629606</v>
      </c>
      <c r="J22" s="69">
        <f>'Basic T2'!CN22</f>
        <v>0.31723577510443091</v>
      </c>
      <c r="K22" s="309">
        <f t="shared" si="12"/>
        <v>8.707410856112304</v>
      </c>
      <c r="L22" s="97"/>
      <c r="M22" s="97">
        <f t="shared" si="0"/>
        <v>0.22425695893255074</v>
      </c>
      <c r="N22" s="97">
        <f t="shared" si="1"/>
        <v>0.61050343893477466</v>
      </c>
      <c r="O22" s="97">
        <f t="shared" si="2"/>
        <v>0.84300564643908915</v>
      </c>
      <c r="P22" s="97">
        <f t="shared" si="3"/>
        <v>1.2202549579656032</v>
      </c>
      <c r="Q22" s="97">
        <f t="shared" si="4"/>
        <v>4.6294421345079551</v>
      </c>
      <c r="R22" s="97">
        <f t="shared" si="5"/>
        <v>6.4219206955686472</v>
      </c>
      <c r="S22" s="97">
        <f t="shared" si="6"/>
        <v>4.1155126308056165</v>
      </c>
      <c r="T22" s="97">
        <f t="shared" si="7"/>
        <v>3.1173738413215077</v>
      </c>
      <c r="U22" s="97">
        <f t="shared" si="8"/>
        <v>3.3033390977289594</v>
      </c>
      <c r="V22" s="97">
        <f t="shared" si="9"/>
        <v>3.0802303806373481</v>
      </c>
      <c r="W22" s="97"/>
      <c r="X22" s="97">
        <f t="shared" si="10"/>
        <v>0.12600234832261289</v>
      </c>
      <c r="Y22" s="97">
        <f t="shared" si="11"/>
        <v>2.4761168044683761</v>
      </c>
      <c r="Z22" s="97">
        <f t="shared" si="11"/>
        <v>6.0398720374823061</v>
      </c>
      <c r="AA22" s="97">
        <f t="shared" si="11"/>
        <v>2.3510572724957499</v>
      </c>
      <c r="AB22" s="97">
        <f t="shared" si="11"/>
        <v>9.4012916493132437</v>
      </c>
      <c r="AC22" s="97">
        <f t="shared" si="11"/>
        <v>42.038099837793411</v>
      </c>
      <c r="AD22" s="97">
        <f t="shared" si="11"/>
        <v>23.21385272123004</v>
      </c>
      <c r="AE22" s="97">
        <f t="shared" si="11"/>
        <v>10.710422541410717</v>
      </c>
      <c r="AF22" s="97">
        <f t="shared" si="11"/>
        <v>3.6432847874835521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3.6056975378572749E-3</v>
      </c>
      <c r="C23" s="69">
        <f>'Basic T2'!O23</f>
        <v>0.10646395603262902</v>
      </c>
      <c r="D23" s="69">
        <f>'Basic T2'!Z23</f>
        <v>0.32318700342714557</v>
      </c>
      <c r="E23" s="69">
        <f>'Basic T2'!AK23</f>
        <v>0.21963418149839842</v>
      </c>
      <c r="F23" s="69">
        <f>'Basic T2'!AV23</f>
        <v>0.31060943308825911</v>
      </c>
      <c r="G23" s="69">
        <f>'Basic T2'!BG23</f>
        <v>2.6623126519763178</v>
      </c>
      <c r="H23" s="69">
        <f>'Basic T2'!BR23</f>
        <v>2.4131350662360083</v>
      </c>
      <c r="I23" s="69">
        <f>'Basic T2'!CC23</f>
        <v>1.1466871994824133</v>
      </c>
      <c r="J23" s="69">
        <f>'Basic T2'!CN23</f>
        <v>0.50042269457738198</v>
      </c>
      <c r="K23" s="309">
        <f t="shared" si="12"/>
        <v>7.6860578838564111</v>
      </c>
      <c r="L23" s="97"/>
      <c r="M23" s="97">
        <f t="shared" si="0"/>
        <v>7.3700009817610296E-2</v>
      </c>
      <c r="N23" s="97">
        <f t="shared" si="1"/>
        <v>0.30146059357997712</v>
      </c>
      <c r="O23" s="97">
        <f t="shared" si="2"/>
        <v>0.51804513165061417</v>
      </c>
      <c r="P23" s="97">
        <f t="shared" si="3"/>
        <v>1.3091766930577267</v>
      </c>
      <c r="Q23" s="97">
        <f t="shared" si="4"/>
        <v>1.7565751651549362</v>
      </c>
      <c r="R23" s="97">
        <f t="shared" si="5"/>
        <v>4.6708065433874584</v>
      </c>
      <c r="S23" s="97">
        <f t="shared" si="6"/>
        <v>4.9132550338161627</v>
      </c>
      <c r="T23" s="97">
        <f t="shared" si="7"/>
        <v>3.8329946194562767</v>
      </c>
      <c r="U23" s="97">
        <f t="shared" si="8"/>
        <v>5.2108431082344682</v>
      </c>
      <c r="V23" s="97">
        <f t="shared" si="9"/>
        <v>2.7189286680520888</v>
      </c>
      <c r="W23" s="97"/>
      <c r="X23" s="97">
        <f t="shared" si="10"/>
        <v>4.6912182972633928E-2</v>
      </c>
      <c r="Y23" s="97">
        <f t="shared" si="11"/>
        <v>1.385156833859436</v>
      </c>
      <c r="Z23" s="97">
        <f t="shared" si="11"/>
        <v>4.2048473783414888</v>
      </c>
      <c r="AA23" s="97">
        <f t="shared" si="11"/>
        <v>2.8575660607463305</v>
      </c>
      <c r="AB23" s="97">
        <f t="shared" si="11"/>
        <v>4.0412060093985867</v>
      </c>
      <c r="AC23" s="97">
        <f t="shared" si="11"/>
        <v>34.638207156469221</v>
      </c>
      <c r="AD23" s="97">
        <f t="shared" si="11"/>
        <v>31.396264544201419</v>
      </c>
      <c r="AE23" s="97">
        <f t="shared" si="11"/>
        <v>14.919054953917069</v>
      </c>
      <c r="AF23" s="97">
        <f t="shared" si="11"/>
        <v>6.5107848800938175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2.0966672746607264E-2</v>
      </c>
      <c r="C24" s="69">
        <f>'Basic T2'!O24</f>
        <v>0.21891894729944741</v>
      </c>
      <c r="D24" s="69">
        <f>'Basic T2'!Z24</f>
        <v>0.54313598831547771</v>
      </c>
      <c r="E24" s="69">
        <f>'Basic T2'!AK24</f>
        <v>0.19327841270894172</v>
      </c>
      <c r="F24" s="69">
        <f>'Basic T2'!AV24</f>
        <v>0.23840183638787668</v>
      </c>
      <c r="G24" s="69">
        <f>'Basic T2'!BG24</f>
        <v>1.416380088514797</v>
      </c>
      <c r="H24" s="69">
        <f>'Basic T2'!BR24</f>
        <v>1.2016970272852929</v>
      </c>
      <c r="I24" s="69">
        <f>'Basic T2'!CC24</f>
        <v>1.0060229348591057</v>
      </c>
      <c r="J24" s="69">
        <f>'Basic T2'!CN24</f>
        <v>0.38143016202158059</v>
      </c>
      <c r="K24" s="309">
        <f t="shared" si="12"/>
        <v>5.2202320701391276</v>
      </c>
      <c r="L24" s="97"/>
      <c r="M24" s="97">
        <f t="shared" si="0"/>
        <v>0.428556186713835</v>
      </c>
      <c r="N24" s="97">
        <f t="shared" si="1"/>
        <v>0.61988524809813472</v>
      </c>
      <c r="O24" s="97">
        <f t="shared" si="2"/>
        <v>0.87060726943651889</v>
      </c>
      <c r="P24" s="97">
        <f t="shared" si="3"/>
        <v>1.1520774747512783</v>
      </c>
      <c r="Q24" s="97">
        <f t="shared" si="4"/>
        <v>1.3482228822306295</v>
      </c>
      <c r="R24" s="97">
        <f t="shared" si="5"/>
        <v>2.484921288432306</v>
      </c>
      <c r="S24" s="97">
        <f t="shared" si="6"/>
        <v>2.4467109409009518</v>
      </c>
      <c r="T24" s="97">
        <f t="shared" si="7"/>
        <v>3.3628006819166596</v>
      </c>
      <c r="U24" s="97">
        <f t="shared" si="8"/>
        <v>3.9717877557920485</v>
      </c>
      <c r="V24" s="97">
        <f t="shared" si="9"/>
        <v>1.846647376829895</v>
      </c>
      <c r="W24" s="97"/>
      <c r="X24" s="97">
        <f t="shared" si="10"/>
        <v>0.40164254126825572</v>
      </c>
      <c r="Y24" s="97">
        <f t="shared" ref="Y24:AG32" si="13">IF($K24&gt;0,C24/$K24*100,0)</f>
        <v>4.1936631237471573</v>
      </c>
      <c r="Z24" s="97">
        <f t="shared" si="13"/>
        <v>10.404441431298327</v>
      </c>
      <c r="AA24" s="97">
        <f t="shared" si="13"/>
        <v>3.7024869797367175</v>
      </c>
      <c r="AB24" s="97">
        <f t="shared" si="13"/>
        <v>4.5668819543787622</v>
      </c>
      <c r="AC24" s="97">
        <f t="shared" si="13"/>
        <v>27.132511916793927</v>
      </c>
      <c r="AD24" s="97">
        <f t="shared" si="13"/>
        <v>23.019992428291904</v>
      </c>
      <c r="AE24" s="97">
        <f t="shared" si="13"/>
        <v>19.271613241368666</v>
      </c>
      <c r="AF24" s="97">
        <f t="shared" si="13"/>
        <v>7.3067663831162752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1.8906490114964376E-2</v>
      </c>
      <c r="C25" s="69">
        <f>'Basic T2'!O25</f>
        <v>0.96629404808239916</v>
      </c>
      <c r="D25" s="69">
        <f>'Basic T2'!Z25</f>
        <v>2.5704569768140151</v>
      </c>
      <c r="E25" s="69">
        <f>'Basic T2'!AK25</f>
        <v>2.0493703528553917</v>
      </c>
      <c r="F25" s="69">
        <f>'Basic T2'!AV25</f>
        <v>1.1924512671679302</v>
      </c>
      <c r="G25" s="69">
        <f>'Basic T2'!BG25</f>
        <v>6.6026880795532419</v>
      </c>
      <c r="H25" s="69">
        <f>'Basic T2'!BR25</f>
        <v>4.1069165255805338</v>
      </c>
      <c r="I25" s="69">
        <f>'Basic T2'!CC25</f>
        <v>0.80211264346470368</v>
      </c>
      <c r="J25" s="69">
        <f>'Basic T2'!CN25</f>
        <v>0.1630227294185029</v>
      </c>
      <c r="K25" s="309">
        <f t="shared" si="12"/>
        <v>18.472219113051683</v>
      </c>
      <c r="L25" s="97"/>
      <c r="M25" s="97">
        <f t="shared" si="0"/>
        <v>0.38644630961405446</v>
      </c>
      <c r="N25" s="97">
        <f t="shared" si="1"/>
        <v>2.7361333183828118</v>
      </c>
      <c r="O25" s="97">
        <f t="shared" si="2"/>
        <v>4.1202545549020968</v>
      </c>
      <c r="P25" s="97">
        <f t="shared" si="3"/>
        <v>12.215711976604755</v>
      </c>
      <c r="Q25" s="97">
        <f t="shared" si="4"/>
        <v>6.7436145153052518</v>
      </c>
      <c r="R25" s="97">
        <f t="shared" si="5"/>
        <v>11.583868131727595</v>
      </c>
      <c r="S25" s="97">
        <f t="shared" si="6"/>
        <v>8.3618727252782268</v>
      </c>
      <c r="T25" s="97">
        <f t="shared" si="7"/>
        <v>2.6811962739148143</v>
      </c>
      <c r="U25" s="97">
        <f t="shared" si="8"/>
        <v>1.6975366530756324</v>
      </c>
      <c r="V25" s="97">
        <f t="shared" si="9"/>
        <v>6.5345131233667182</v>
      </c>
      <c r="W25" s="97"/>
      <c r="X25" s="97">
        <f t="shared" si="10"/>
        <v>0.10235094115793515</v>
      </c>
      <c r="Y25" s="97">
        <f t="shared" si="13"/>
        <v>5.2310664039257579</v>
      </c>
      <c r="Z25" s="97">
        <f t="shared" si="13"/>
        <v>13.915258156492092</v>
      </c>
      <c r="AA25" s="97">
        <f t="shared" si="13"/>
        <v>11.094337612135588</v>
      </c>
      <c r="AB25" s="97">
        <f t="shared" si="13"/>
        <v>6.4553763674522191</v>
      </c>
      <c r="AC25" s="97">
        <f t="shared" si="13"/>
        <v>35.743881334149314</v>
      </c>
      <c r="AD25" s="97">
        <f t="shared" si="13"/>
        <v>22.232935309211236</v>
      </c>
      <c r="AE25" s="97">
        <f t="shared" si="13"/>
        <v>4.3422646654183801</v>
      </c>
      <c r="AF25" s="97">
        <f t="shared" si="13"/>
        <v>0.88252921005748575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1.3505167968138766E-2</v>
      </c>
      <c r="C26" s="69">
        <f>'Basic T2'!O26</f>
        <v>0.17719834636903325</v>
      </c>
      <c r="D26" s="69">
        <f>'Basic T2'!Z26</f>
        <v>0.77239967026709788</v>
      </c>
      <c r="E26" s="69">
        <f>'Basic T2'!AK26</f>
        <v>0.45978270204043509</v>
      </c>
      <c r="F26" s="69">
        <f>'Basic T2'!AV26</f>
        <v>0.613080797486106</v>
      </c>
      <c r="G26" s="69">
        <f>'Basic T2'!BG26</f>
        <v>1.6992611340230241</v>
      </c>
      <c r="H26" s="69">
        <f>'Basic T2'!BR26</f>
        <v>1.4954767990063589</v>
      </c>
      <c r="I26" s="69">
        <f>'Basic T2'!CC26</f>
        <v>0.9308123480947772</v>
      </c>
      <c r="J26" s="69">
        <f>'Basic T2'!CN26</f>
        <v>0.28808124343091329</v>
      </c>
      <c r="K26" s="309">
        <f t="shared" si="12"/>
        <v>6.4495982086858854</v>
      </c>
      <c r="L26" s="97"/>
      <c r="M26" s="97">
        <f t="shared" si="0"/>
        <v>0.27604395581992969</v>
      </c>
      <c r="N26" s="97">
        <f t="shared" si="1"/>
        <v>0.50175026993574734</v>
      </c>
      <c r="O26" s="97">
        <f t="shared" si="2"/>
        <v>1.2381001854259612</v>
      </c>
      <c r="P26" s="97">
        <f t="shared" si="3"/>
        <v>2.7406335082994913</v>
      </c>
      <c r="Q26" s="97">
        <f t="shared" si="4"/>
        <v>3.4671274867285531</v>
      </c>
      <c r="R26" s="97">
        <f t="shared" si="5"/>
        <v>2.9812126001906312</v>
      </c>
      <c r="S26" s="97">
        <f t="shared" si="6"/>
        <v>3.0448601959666122</v>
      </c>
      <c r="T26" s="97">
        <f t="shared" si="7"/>
        <v>3.1113966595085052</v>
      </c>
      <c r="U26" s="97">
        <f t="shared" si="8"/>
        <v>2.9997563623914818</v>
      </c>
      <c r="V26" s="97">
        <f t="shared" si="9"/>
        <v>2.2815333597533254</v>
      </c>
      <c r="W26" s="97"/>
      <c r="X26" s="97">
        <f t="shared" si="10"/>
        <v>0.20939549303941002</v>
      </c>
      <c r="Y26" s="97">
        <f t="shared" si="13"/>
        <v>2.747432330441832</v>
      </c>
      <c r="Z26" s="97">
        <f t="shared" si="13"/>
        <v>11.975934705930703</v>
      </c>
      <c r="AA26" s="97">
        <f t="shared" si="13"/>
        <v>7.1288580646966606</v>
      </c>
      <c r="AB26" s="97">
        <f t="shared" si="13"/>
        <v>9.5057207852180614</v>
      </c>
      <c r="AC26" s="97">
        <f t="shared" si="13"/>
        <v>26.346775086463115</v>
      </c>
      <c r="AD26" s="97">
        <f t="shared" si="13"/>
        <v>23.187131207527798</v>
      </c>
      <c r="AE26" s="97">
        <f t="shared" si="13"/>
        <v>14.432098217238117</v>
      </c>
      <c r="AF26" s="97">
        <f t="shared" si="13"/>
        <v>4.4666541094442884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7.3539292113913098E-4</v>
      </c>
      <c r="C27" s="69">
        <f>'Basic T2'!O27</f>
        <v>1.5438543175819467E-2</v>
      </c>
      <c r="D27" s="69">
        <f>'Basic T2'!Z27</f>
        <v>5.6004021574632031E-2</v>
      </c>
      <c r="E27" s="69">
        <f>'Basic T2'!AK27</f>
        <v>1.7584617617040599E-2</v>
      </c>
      <c r="F27" s="69">
        <f>'Basic T2'!AV27</f>
        <v>1.532941515825704E-2</v>
      </c>
      <c r="G27" s="69">
        <f>'Basic T2'!BG27</f>
        <v>5.2158334067952235E-2</v>
      </c>
      <c r="H27" s="69">
        <f>'Basic T2'!BR27</f>
        <v>7.0585805594968395E-2</v>
      </c>
      <c r="I27" s="69">
        <f>'Basic T2'!CC27</f>
        <v>5.7656164676056332E-2</v>
      </c>
      <c r="J27" s="69">
        <f>'Basic T2'!CN27</f>
        <v>1.5791602333163846E-2</v>
      </c>
      <c r="K27" s="309">
        <f t="shared" si="12"/>
        <v>0.30128389711902909</v>
      </c>
      <c r="L27" s="97"/>
      <c r="M27" s="97">
        <f t="shared" si="0"/>
        <v>1.5031339966458499E-2</v>
      </c>
      <c r="N27" s="97">
        <f t="shared" si="1"/>
        <v>4.3715380897232974E-2</v>
      </c>
      <c r="O27" s="97">
        <f t="shared" si="2"/>
        <v>8.9770350979272134E-2</v>
      </c>
      <c r="P27" s="97">
        <f t="shared" si="3"/>
        <v>0.10481688862591601</v>
      </c>
      <c r="Q27" s="97">
        <f t="shared" si="4"/>
        <v>8.6691732751376566E-2</v>
      </c>
      <c r="R27" s="97">
        <f t="shared" si="5"/>
        <v>9.1507467342700127E-2</v>
      </c>
      <c r="S27" s="97">
        <f t="shared" si="6"/>
        <v>0.14371597740543934</v>
      </c>
      <c r="T27" s="97">
        <f t="shared" si="7"/>
        <v>0.19272541725551753</v>
      </c>
      <c r="U27" s="97">
        <f t="shared" si="8"/>
        <v>0.1644361118658694</v>
      </c>
      <c r="V27" s="97">
        <f t="shared" si="9"/>
        <v>0.10657861773588066</v>
      </c>
      <c r="W27" s="97"/>
      <c r="X27" s="97">
        <f t="shared" si="10"/>
        <v>0.2440863677651505</v>
      </c>
      <c r="Y27" s="97">
        <f t="shared" si="13"/>
        <v>5.1242510215274191</v>
      </c>
      <c r="Z27" s="97">
        <f t="shared" si="13"/>
        <v>18.588454978895324</v>
      </c>
      <c r="AA27" s="97">
        <f t="shared" si="13"/>
        <v>5.8365607273373108</v>
      </c>
      <c r="AB27" s="97">
        <f t="shared" si="13"/>
        <v>5.0880300290993663</v>
      </c>
      <c r="AC27" s="97">
        <f t="shared" si="13"/>
        <v>17.312021839436671</v>
      </c>
      <c r="AD27" s="97">
        <f t="shared" si="13"/>
        <v>23.428336618694846</v>
      </c>
      <c r="AE27" s="97">
        <f t="shared" si="13"/>
        <v>19.136822521011783</v>
      </c>
      <c r="AF27" s="97">
        <f t="shared" si="13"/>
        <v>5.2414358962321215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4.9319888801212165E-2</v>
      </c>
      <c r="C28" s="69">
        <f>'Basic T2'!O28</f>
        <v>0.77991119225455796</v>
      </c>
      <c r="D28" s="69">
        <f>'Basic T2'!Z28</f>
        <v>2.7562403680402285</v>
      </c>
      <c r="E28" s="69">
        <f>'Basic T2'!AK28</f>
        <v>0.82758564911052868</v>
      </c>
      <c r="F28" s="69">
        <f>'Basic T2'!AV28</f>
        <v>0.69107475011756059</v>
      </c>
      <c r="G28" s="69">
        <f>'Basic T2'!BG28</f>
        <v>5.2124477493808472</v>
      </c>
      <c r="H28" s="69">
        <f>'Basic T2'!BR28</f>
        <v>4.3106399731745251</v>
      </c>
      <c r="I28" s="69">
        <f>'Basic T2'!CC28</f>
        <v>2.7499571606294344</v>
      </c>
      <c r="J28" s="69">
        <f>'Basic T2'!CN28</f>
        <v>0.98760551513546191</v>
      </c>
      <c r="K28" s="309">
        <f t="shared" si="12"/>
        <v>18.36478224664436</v>
      </c>
      <c r="L28" s="97"/>
      <c r="M28" s="97">
        <f t="shared" si="0"/>
        <v>1.0080924011759591</v>
      </c>
      <c r="N28" s="97">
        <f t="shared" si="1"/>
        <v>2.2083764282126572</v>
      </c>
      <c r="O28" s="97">
        <f t="shared" si="2"/>
        <v>4.4180517445962586</v>
      </c>
      <c r="P28" s="97">
        <f t="shared" si="3"/>
        <v>4.9330019395567293</v>
      </c>
      <c r="Q28" s="97">
        <f t="shared" si="4"/>
        <v>3.9082030808034913</v>
      </c>
      <c r="R28" s="97">
        <f t="shared" si="5"/>
        <v>9.1448068793874544</v>
      </c>
      <c r="S28" s="97">
        <f t="shared" si="6"/>
        <v>8.7766631232143144</v>
      </c>
      <c r="T28" s="97">
        <f t="shared" si="7"/>
        <v>9.1921938303537711</v>
      </c>
      <c r="U28" s="97">
        <f t="shared" si="8"/>
        <v>10.283820953692162</v>
      </c>
      <c r="V28" s="97">
        <f t="shared" si="9"/>
        <v>6.4965075318795531</v>
      </c>
      <c r="W28" s="97"/>
      <c r="X28" s="97">
        <f t="shared" si="10"/>
        <v>0.26855689405314875</v>
      </c>
      <c r="Y28" s="97">
        <f t="shared" si="13"/>
        <v>4.2467761489361768</v>
      </c>
      <c r="Z28" s="97">
        <f t="shared" si="13"/>
        <v>15.008293215912499</v>
      </c>
      <c r="AA28" s="97">
        <f t="shared" si="13"/>
        <v>4.5063733291024803</v>
      </c>
      <c r="AB28" s="97">
        <f t="shared" si="13"/>
        <v>3.7630435299271507</v>
      </c>
      <c r="AC28" s="97">
        <f t="shared" si="13"/>
        <v>28.382845379684657</v>
      </c>
      <c r="AD28" s="97">
        <f t="shared" si="13"/>
        <v>23.472317369633782</v>
      </c>
      <c r="AE28" s="97">
        <f t="shared" si="13"/>
        <v>14.974079864910516</v>
      </c>
      <c r="AF28" s="97">
        <f t="shared" si="13"/>
        <v>5.3777142678395693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1.9103509324787504E-2</v>
      </c>
      <c r="C29" s="69">
        <f>'Basic T2'!O29</f>
        <v>0.22072099387823901</v>
      </c>
      <c r="D29" s="69">
        <f>'Basic T2'!Z29</f>
        <v>0.81175243511865858</v>
      </c>
      <c r="E29" s="69">
        <f>'Basic T2'!AK29</f>
        <v>0.28446746978395465</v>
      </c>
      <c r="F29" s="69">
        <f>'Basic T2'!AV29</f>
        <v>0.30872570716804171</v>
      </c>
      <c r="G29" s="69">
        <f>'Basic T2'!BG29</f>
        <v>1.072756544200101</v>
      </c>
      <c r="H29" s="69">
        <f>'Basic T2'!BR29</f>
        <v>1.0934946066111175</v>
      </c>
      <c r="I29" s="69">
        <f>'Basic T2'!CC29</f>
        <v>0.47915670493926305</v>
      </c>
      <c r="J29" s="69">
        <f>'Basic T2'!CN29</f>
        <v>0.18722428968809077</v>
      </c>
      <c r="K29" s="309">
        <f t="shared" si="12"/>
        <v>4.4774022607122541</v>
      </c>
      <c r="L29" s="97"/>
      <c r="M29" s="97">
        <f t="shared" si="0"/>
        <v>0.39047335779149289</v>
      </c>
      <c r="N29" s="97">
        <f t="shared" si="1"/>
        <v>0.6249878767392758</v>
      </c>
      <c r="O29" s="97">
        <f t="shared" si="2"/>
        <v>1.3011797895937014</v>
      </c>
      <c r="P29" s="97">
        <f t="shared" si="3"/>
        <v>1.6956294272299881</v>
      </c>
      <c r="Q29" s="97">
        <f t="shared" si="4"/>
        <v>1.7459222170570192</v>
      </c>
      <c r="R29" s="97">
        <f t="shared" si="5"/>
        <v>1.8820623048881939</v>
      </c>
      <c r="S29" s="97">
        <f t="shared" si="6"/>
        <v>2.2264057887000379</v>
      </c>
      <c r="T29" s="97">
        <f t="shared" si="7"/>
        <v>1.6016617894902749</v>
      </c>
      <c r="U29" s="97">
        <f t="shared" si="8"/>
        <v>1.949544675305332</v>
      </c>
      <c r="V29" s="97">
        <f t="shared" si="9"/>
        <v>1.5838727145967986</v>
      </c>
      <c r="W29" s="97"/>
      <c r="X29" s="97">
        <f>IF($K29&gt;0,B29/$K29*100,0)</f>
        <v>0.4266650216446839</v>
      </c>
      <c r="Y29" s="97">
        <f t="shared" si="13"/>
        <v>4.9296663785381494</v>
      </c>
      <c r="Z29" s="97">
        <f t="shared" si="13"/>
        <v>18.129986716662064</v>
      </c>
      <c r="AA29" s="97">
        <f t="shared" si="13"/>
        <v>6.3534043451950701</v>
      </c>
      <c r="AB29" s="97">
        <f t="shared" si="13"/>
        <v>6.8951970180791928</v>
      </c>
      <c r="AC29" s="97">
        <f t="shared" si="13"/>
        <v>23.959351466210443</v>
      </c>
      <c r="AD29" s="97">
        <f t="shared" si="13"/>
        <v>24.422523216334088</v>
      </c>
      <c r="AE29" s="97">
        <f t="shared" si="13"/>
        <v>10.701667552717051</v>
      </c>
      <c r="AF29" s="97">
        <f t="shared" si="13"/>
        <v>4.1815382846192506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1.2492895048114714E-2</v>
      </c>
      <c r="C30" s="69">
        <f>'Basic T2'!O30</f>
        <v>7.4788812435660462E-2</v>
      </c>
      <c r="D30" s="69">
        <f>'Basic T2'!Z30</f>
        <v>0.17567298636646098</v>
      </c>
      <c r="E30" s="69">
        <f>'Basic T2'!AK30</f>
        <v>8.5690933655871382E-2</v>
      </c>
      <c r="F30" s="69">
        <f>'Basic T2'!AV30</f>
        <v>0.19085887059281395</v>
      </c>
      <c r="G30" s="69">
        <f>'Basic T2'!BG30</f>
        <v>1.0695836250835453</v>
      </c>
      <c r="H30" s="69">
        <f>'Basic T2'!BR30</f>
        <v>1.2394653456959146</v>
      </c>
      <c r="I30" s="69">
        <f>'Basic T2'!CC30</f>
        <v>0.90698178786972117</v>
      </c>
      <c r="J30" s="69">
        <f>'Basic T2'!CN30</f>
        <v>0.30434545996740919</v>
      </c>
      <c r="K30" s="309">
        <f t="shared" si="12"/>
        <v>4.0598807167155115</v>
      </c>
      <c r="L30" s="97"/>
      <c r="M30" s="97">
        <f t="shared" si="0"/>
        <v>0.2553532230669523</v>
      </c>
      <c r="N30" s="97">
        <f t="shared" si="1"/>
        <v>0.21177007346116208</v>
      </c>
      <c r="O30" s="97">
        <f t="shared" si="2"/>
        <v>0.28159095008343976</v>
      </c>
      <c r="P30" s="97">
        <f t="shared" si="3"/>
        <v>0.51077920742241478</v>
      </c>
      <c r="Q30" s="97">
        <f t="shared" si="4"/>
        <v>1.0793553460354626</v>
      </c>
      <c r="R30" s="97">
        <f t="shared" si="5"/>
        <v>1.8764956816892819</v>
      </c>
      <c r="S30" s="97">
        <f t="shared" si="6"/>
        <v>2.52360899072259</v>
      </c>
      <c r="T30" s="97">
        <f t="shared" si="7"/>
        <v>3.0317390081782225</v>
      </c>
      <c r="U30" s="97">
        <f t="shared" si="8"/>
        <v>3.1691137507921145</v>
      </c>
      <c r="V30" s="97">
        <f t="shared" si="9"/>
        <v>1.4361752456658814</v>
      </c>
      <c r="W30" s="97"/>
      <c r="X30" s="97">
        <f t="shared" si="10"/>
        <v>0.30771581531148051</v>
      </c>
      <c r="Y30" s="97">
        <f t="shared" si="13"/>
        <v>1.8421430986318592</v>
      </c>
      <c r="Z30" s="97">
        <f t="shared" si="13"/>
        <v>4.3270479756504363</v>
      </c>
      <c r="AA30" s="97">
        <f t="shared" si="13"/>
        <v>2.1106761413718651</v>
      </c>
      <c r="AB30" s="97">
        <f t="shared" si="13"/>
        <v>4.7010955225113342</v>
      </c>
      <c r="AC30" s="97">
        <f t="shared" si="13"/>
        <v>26.345198288211048</v>
      </c>
      <c r="AD30" s="97">
        <f t="shared" si="13"/>
        <v>30.52960005925139</v>
      </c>
      <c r="AE30" s="97">
        <f t="shared" si="13"/>
        <v>22.340109258271003</v>
      </c>
      <c r="AF30" s="97">
        <f t="shared" si="13"/>
        <v>7.4964138407895895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1.9649468771528109E-2</v>
      </c>
      <c r="C31" s="69">
        <f>'Basic T2'!O31</f>
        <v>0.19313492124607015</v>
      </c>
      <c r="D31" s="69">
        <f>'Basic T2'!Z31</f>
        <v>0.44931966347909413</v>
      </c>
      <c r="E31" s="69">
        <f>'Basic T2'!AK31</f>
        <v>0.20601866286126769</v>
      </c>
      <c r="F31" s="69">
        <f>'Basic T2'!AV31</f>
        <v>0.36699410255675385</v>
      </c>
      <c r="G31" s="69">
        <f>'Basic T2'!BG31</f>
        <v>1.6652241883245016</v>
      </c>
      <c r="H31" s="69">
        <f>'Basic T2'!BR31</f>
        <v>2.1436254937207928</v>
      </c>
      <c r="I31" s="69">
        <f>'Basic T2'!CC31</f>
        <v>1.6364990979597747</v>
      </c>
      <c r="J31" s="69">
        <f>'Basic T2'!CN31</f>
        <v>0.8016470404035051</v>
      </c>
      <c r="K31" s="309">
        <f t="shared" si="12"/>
        <v>7.4821126393232884</v>
      </c>
      <c r="L31" s="97"/>
      <c r="M31" s="97">
        <f t="shared" si="0"/>
        <v>0.4016327010703834</v>
      </c>
      <c r="N31" s="97">
        <f t="shared" si="1"/>
        <v>0.54687586456038151</v>
      </c>
      <c r="O31" s="97">
        <f t="shared" si="2"/>
        <v>0.72022656156316844</v>
      </c>
      <c r="P31" s="97">
        <f t="shared" si="3"/>
        <v>1.2280184710450266</v>
      </c>
      <c r="Q31" s="97">
        <f t="shared" si="4"/>
        <v>2.0754447793166042</v>
      </c>
      <c r="R31" s="97">
        <f t="shared" si="5"/>
        <v>2.9214976044452716</v>
      </c>
      <c r="S31" s="97">
        <f t="shared" si="6"/>
        <v>4.3645210311697822</v>
      </c>
      <c r="T31" s="97">
        <f t="shared" si="7"/>
        <v>5.47027318352922</v>
      </c>
      <c r="U31" s="97">
        <f t="shared" si="8"/>
        <v>8.3474570617764421</v>
      </c>
      <c r="V31" s="97">
        <f t="shared" si="9"/>
        <v>2.6467834174628777</v>
      </c>
      <c r="W31" s="97"/>
      <c r="X31" s="97">
        <f t="shared" si="10"/>
        <v>0.2626192590079115</v>
      </c>
      <c r="Y31" s="97">
        <f t="shared" si="13"/>
        <v>2.5812886086614437</v>
      </c>
      <c r="Z31" s="97">
        <f t="shared" si="13"/>
        <v>6.0052512590846581</v>
      </c>
      <c r="AA31" s="97">
        <f t="shared" si="13"/>
        <v>2.7534825094520472</v>
      </c>
      <c r="AB31" s="97">
        <f t="shared" si="13"/>
        <v>4.9049529223599908</v>
      </c>
      <c r="AC31" s="97">
        <f t="shared" si="13"/>
        <v>22.256069489955056</v>
      </c>
      <c r="AD31" s="97">
        <f t="shared" si="13"/>
        <v>28.650002974489713</v>
      </c>
      <c r="AE31" s="97">
        <f t="shared" si="13"/>
        <v>21.872152650561887</v>
      </c>
      <c r="AF31" s="97">
        <f t="shared" si="13"/>
        <v>10.714180326427286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2.1871214187708137E-4</v>
      </c>
      <c r="C32" s="69">
        <f>'Basic T2'!O32</f>
        <v>4.4563922898871039E-2</v>
      </c>
      <c r="D32" s="69">
        <f>'Basic T2'!Z32</f>
        <v>0.15057810415145065</v>
      </c>
      <c r="E32" s="69">
        <f>'Basic T2'!AK32</f>
        <v>0.11128771446481481</v>
      </c>
      <c r="F32" s="69">
        <f>'Basic T2'!AV32</f>
        <v>0.13290248965519974</v>
      </c>
      <c r="G32" s="69">
        <f>'Basic T2'!BG32</f>
        <v>0.56655120975771589</v>
      </c>
      <c r="H32" s="69">
        <f>'Basic T2'!BR32</f>
        <v>0.81383940194598725</v>
      </c>
      <c r="I32" s="69">
        <f>'Basic T2'!CC32</f>
        <v>0.88444545359075444</v>
      </c>
      <c r="J32" s="69">
        <f>'Basic T2'!CN32</f>
        <v>0.40028098768955317</v>
      </c>
      <c r="K32" s="309">
        <f t="shared" si="12"/>
        <v>3.1046679962962238</v>
      </c>
      <c r="L32" s="97"/>
      <c r="M32" s="97">
        <f t="shared" si="0"/>
        <v>4.470449014187256E-3</v>
      </c>
      <c r="N32" s="97">
        <f t="shared" si="1"/>
        <v>0.12618605535594291</v>
      </c>
      <c r="O32" s="97">
        <f t="shared" si="2"/>
        <v>0.24136568909530021</v>
      </c>
      <c r="P32" s="97">
        <f t="shared" si="3"/>
        <v>0.66335431492051788</v>
      </c>
      <c r="Q32" s="97">
        <f t="shared" si="4"/>
        <v>0.75159730467441843</v>
      </c>
      <c r="R32" s="97">
        <f t="shared" si="5"/>
        <v>0.99396706684168923</v>
      </c>
      <c r="S32" s="97">
        <f t="shared" si="6"/>
        <v>1.6570148079469285</v>
      </c>
      <c r="T32" s="97">
        <f t="shared" si="7"/>
        <v>2.9564075245159493</v>
      </c>
      <c r="U32" s="97">
        <f t="shared" si="8"/>
        <v>4.1680792031642362</v>
      </c>
      <c r="V32" s="97">
        <f t="shared" si="9"/>
        <v>1.0982705240411559</v>
      </c>
      <c r="W32" s="97"/>
      <c r="X32" s="97">
        <f t="shared" si="10"/>
        <v>7.0446225534581608E-3</v>
      </c>
      <c r="Y32" s="97">
        <f t="shared" si="13"/>
        <v>1.4353844904522632</v>
      </c>
      <c r="Z32" s="97">
        <f t="shared" si="13"/>
        <v>4.850054960178861</v>
      </c>
      <c r="AA32" s="97">
        <f t="shared" si="13"/>
        <v>3.5845286709425204</v>
      </c>
      <c r="AB32" s="97">
        <f t="shared" si="13"/>
        <v>4.2807311382005562</v>
      </c>
      <c r="AC32" s="97">
        <f t="shared" si="13"/>
        <v>18.248366989114281</v>
      </c>
      <c r="AD32" s="97">
        <f t="shared" si="13"/>
        <v>26.213411640693092</v>
      </c>
      <c r="AE32" s="97">
        <f t="shared" si="13"/>
        <v>28.48760172249888</v>
      </c>
      <c r="AF32" s="97">
        <f t="shared" si="13"/>
        <v>12.892875765366101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2.3005842334489452E-2</v>
      </c>
      <c r="C33" s="69">
        <f>'Basic T2'!O33</f>
        <v>0.7145813976272507</v>
      </c>
      <c r="D33" s="69">
        <f>'Basic T2'!Z33</f>
        <v>2.2093222542268882</v>
      </c>
      <c r="E33" s="69">
        <f>'Basic T2'!AK33</f>
        <v>1.1592530302046111</v>
      </c>
      <c r="F33" s="69">
        <f>'Basic T2'!AV33</f>
        <v>1.037707444252248</v>
      </c>
      <c r="G33" s="69">
        <f>'Basic T2'!BG33</f>
        <v>4.8651095765172201</v>
      </c>
      <c r="H33" s="69">
        <f>'Basic T2'!BR33</f>
        <v>7.0783799584841587</v>
      </c>
      <c r="I33" s="69">
        <f>'Basic T2'!CC33</f>
        <v>5.9773719791312017</v>
      </c>
      <c r="J33" s="69">
        <f>'Basic T2'!CN33</f>
        <v>2.3131311953949902</v>
      </c>
      <c r="K33" s="309">
        <f t="shared" ref="K33" si="14">SUM(B33:J33)</f>
        <v>25.377862678173059</v>
      </c>
      <c r="L33" s="97"/>
      <c r="M33" s="97">
        <f t="shared" si="0"/>
        <v>0.47023655980913326</v>
      </c>
      <c r="N33" s="97">
        <f t="shared" si="1"/>
        <v>2.0233902657524712</v>
      </c>
      <c r="O33" s="97">
        <f t="shared" si="2"/>
        <v>3.5413820045755808</v>
      </c>
      <c r="P33" s="97">
        <f t="shared" si="3"/>
        <v>6.909976571709028</v>
      </c>
      <c r="Q33" s="97">
        <f t="shared" si="4"/>
        <v>5.8684989285304505</v>
      </c>
      <c r="R33" s="97">
        <f t="shared" si="5"/>
        <v>8.5354308884138348</v>
      </c>
      <c r="S33" s="97">
        <f t="shared" si="6"/>
        <v>14.411910236144406</v>
      </c>
      <c r="T33" s="97">
        <f t="shared" si="7"/>
        <v>19.980370099919302</v>
      </c>
      <c r="U33" s="97">
        <f t="shared" si="8"/>
        <v>24.086365144061812</v>
      </c>
      <c r="V33" s="97">
        <f t="shared" si="9"/>
        <v>8.9773716789852553</v>
      </c>
      <c r="W33" s="97"/>
      <c r="X33" s="97">
        <f t="shared" ref="X33" si="15">IF($K33&gt;0,B33/$K33*100,0)</f>
        <v>9.0653191035966446E-2</v>
      </c>
      <c r="Y33" s="97">
        <f t="shared" ref="Y33" si="16">IF($K33&gt;0,C33/$K33*100,0)</f>
        <v>2.8157666651803837</v>
      </c>
      <c r="Z33" s="97">
        <f t="shared" ref="Z33" si="17">IF($K33&gt;0,D33/$K33*100,0)</f>
        <v>8.7057065531648483</v>
      </c>
      <c r="AA33" s="97">
        <f t="shared" ref="AA33" si="18">IF($K33&gt;0,E33/$K33*100,0)</f>
        <v>4.5679695130577684</v>
      </c>
      <c r="AB33" s="97">
        <f t="shared" ref="AB33" si="19">IF($K33&gt;0,F33/$K33*100,0)</f>
        <v>4.0890261619421455</v>
      </c>
      <c r="AC33" s="97">
        <f t="shared" ref="AC33" si="20">IF($K33&gt;0,G33/$K33*100,0)</f>
        <v>19.170682883005721</v>
      </c>
      <c r="AD33" s="97">
        <f t="shared" ref="AD33" si="21">IF($K33&gt;0,H33/$K33*100,0)</f>
        <v>27.891946805166214</v>
      </c>
      <c r="AE33" s="97">
        <f t="shared" ref="AE33" si="22">IF($K33&gt;0,I33/$K33*100,0)</f>
        <v>23.553488546031922</v>
      </c>
      <c r="AF33" s="97">
        <f>IF($K33&gt;0,J33/$K33*100,0)</f>
        <v>9.1147596814150287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4.8923976357404904</v>
      </c>
      <c r="C35" s="310">
        <f t="shared" ref="C35:K35" si="24">SUM(C8:C33)</f>
        <v>35.316044053493933</v>
      </c>
      <c r="D35" s="310">
        <f t="shared" si="24"/>
        <v>62.385877924843236</v>
      </c>
      <c r="E35" s="310">
        <f t="shared" si="24"/>
        <v>16.776511731614971</v>
      </c>
      <c r="F35" s="310">
        <f t="shared" si="24"/>
        <v>17.6826724668433</v>
      </c>
      <c r="G35" s="310">
        <f t="shared" si="24"/>
        <v>56.998992085112157</v>
      </c>
      <c r="H35" s="310">
        <f t="shared" si="24"/>
        <v>49.114793545770972</v>
      </c>
      <c r="I35" s="310">
        <f t="shared" si="24"/>
        <v>29.916222518597607</v>
      </c>
      <c r="J35" s="310">
        <f t="shared" si="24"/>
        <v>9.6034880379834462</v>
      </c>
      <c r="K35" s="310">
        <f t="shared" si="24"/>
        <v>282.68700000000013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1.7306765559578219</v>
      </c>
      <c r="Y35" s="98">
        <f t="shared" ref="Y35:AG35" si="26">IF($K35&gt;0,C35/$K35*100,0)</f>
        <v>12.492984839590756</v>
      </c>
      <c r="Z35" s="98">
        <f t="shared" si="26"/>
        <v>22.068888178389244</v>
      </c>
      <c r="AA35" s="98">
        <f t="shared" si="26"/>
        <v>5.9346597939116279</v>
      </c>
      <c r="AB35" s="98">
        <f t="shared" si="26"/>
        <v>6.2552124670902067</v>
      </c>
      <c r="AC35" s="98">
        <f t="shared" si="26"/>
        <v>20.163287340808786</v>
      </c>
      <c r="AD35" s="98">
        <f t="shared" si="26"/>
        <v>17.374266784737518</v>
      </c>
      <c r="AE35" s="98">
        <f t="shared" si="26"/>
        <v>10.582808023926672</v>
      </c>
      <c r="AF35" s="98">
        <f t="shared" si="26"/>
        <v>3.3972160155873605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automation\Data\Results\Workbooks\LEPs\BU_LEP\[BU_LEP_MainTables.Main.xlsm]Manager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automation\Data\Results\Workbooks\LEPs\BU_LEP\[BU_LEP_MainTables.Main.xlsm]Manager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automation\Data\Results\Workbooks\LEPs\BU_LEP\[BU_LEP_MainTables.Main.xlsm]Manager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automation\Data\Results\Workbooks\LEPs\BU_LEP\[BU_LEP_MainTables.Main.xlsm]Manager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automation\Data\Results\Workbooks\LEPs\BU_LEP\[BU_LEP_MainTables.Main.xlsm]Manager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automation\Data\Results\Workbooks\LEPs\BU_LEP\[BU_LEP_MainTables.Main.xlsm]Manager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automation\Data\Results\Workbooks\LEPs\BU_LEP\[BU_LEP_MainTables.Main.xlsm]Manager</v>
      </c>
      <c r="Y79" s="91" t="str">
        <f ca="1">CELL("filename")</f>
        <v>M:\IE\Projects\Nuffield via NFER AI and automation\Data\Results\Workbooks\LEPs\BU_LEP\[BU_LEP_MainTables.Main.xlsm]Manager</v>
      </c>
      <c r="AW79" s="91" t="str">
        <f ca="1">CELL("filename")</f>
        <v>M:\IE\Projects\Nuffield via NFER AI and automation\Data\Results\Workbooks\LEPs\BU_LEP\[BU_LEP_MainTables.Main.xlsm]Manager</v>
      </c>
      <c r="BU79" s="91" t="str">
        <f ca="1">CELL("filename")</f>
        <v>M:\IE\Projects\Nuffield via NFER AI and automation\Data\Results\Workbooks\LEPs\BU_LEP\[BU_LEP_MainTables.Main.xlsm]Manager</v>
      </c>
      <c r="CS79" s="91" t="str">
        <f ca="1">CELL("filename")</f>
        <v>M:\IE\Projects\Nuffield via NFER AI and automation\Data\Results\Workbooks\LEPs\BU_LEP\[BU_LEP_MainTables.Main.xlsm]Manager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automation\Data\Results\Workbooks\LEPs\BU_LEP\[BU_LEP_MainTables.Main.xlsm]Manager</v>
      </c>
      <c r="Y96" s="91" t="str">
        <f ca="1">CELL("filename")</f>
        <v>M:\IE\Projects\Nuffield via NFER AI and automation\Data\Results\Workbooks\LEPs\BU_LEP\[BU_LEP_MainTables.Main.xlsm]Manager</v>
      </c>
      <c r="AW96" s="91" t="str">
        <f ca="1">CELL("filename")</f>
        <v>M:\IE\Projects\Nuffield via NFER AI and automation\Data\Results\Workbooks\LEPs\BU_LEP\[BU_LEP_MainTables.Main.xlsm]Manager</v>
      </c>
      <c r="BU96" s="91" t="str">
        <f ca="1">CELL("filename")</f>
        <v>M:\IE\Projects\Nuffield via NFER AI and automation\Data\Results\Workbooks\LEPs\BU_LEP\[BU_LEP_MainTables.Main.xlsm]Manager</v>
      </c>
      <c r="CS96" s="91" t="str">
        <f ca="1">CELL("filename")</f>
        <v>M:\IE\Projects\Nuffield via NFER AI and automation\Data\Results\Workbooks\LEPs\BU_LEP\[BU_LEP_MainTables.Main.xlsm]Manager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F69EA97-1FC6-426C-8FF1-FE25937B0913}"/>
</file>

<file path=customXml/itemProps2.xml><?xml version="1.0" encoding="utf-8"?>
<ds:datastoreItem xmlns:ds="http://schemas.openxmlformats.org/officeDocument/2006/customXml" ds:itemID="{2D5F9DC7-1B84-4A9D-8048-2076EF858553}"/>
</file>

<file path=customXml/itemProps3.xml><?xml version="1.0" encoding="utf-8"?>
<ds:datastoreItem xmlns:ds="http://schemas.openxmlformats.org/officeDocument/2006/customXml" ds:itemID="{9A5AF1A5-F075-4A78-ABF8-68F94299A44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